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fileSharing readOnlyRecommended="1"/>
  <workbookPr codeName="ThisWorkbook"/>
  <bookViews>
    <workbookView xWindow="-15" yWindow="6690" windowWidth="28830" windowHeight="6735" tabRatio="855"/>
  </bookViews>
  <sheets>
    <sheet name="Disclaimer" sheetId="18" r:id="rId1"/>
    <sheet name="Navigation" sheetId="15" r:id="rId2"/>
    <sheet name="Linked Sheet" sheetId="16" r:id="rId3"/>
    <sheet name="Direct Access_SQL" sheetId="25" r:id="rId4"/>
    <sheet name="Input_Direct Access" sheetId="26" r:id="rId5"/>
    <sheet name="Price Adjustments" sheetId="17" r:id="rId6"/>
    <sheet name="APC Output for BPT" sheetId="29" r:id="rId7"/>
    <sheet name="APC Manual adj for Prices" sheetId="31" r:id="rId8"/>
    <sheet name="14-15 Other Mandatory tariff" sheetId="28" r:id="rId9"/>
    <sheet name="15-16 Other Mand tariff (s118)" sheetId="21" r:id="rId10"/>
    <sheet name="Calculation" sheetId="1" r:id="rId11"/>
    <sheet name="Manual Adjustments" sheetId="14" r:id="rId12"/>
  </sheets>
  <externalReferences>
    <externalReference r:id="rId13"/>
    <externalReference r:id="rId14"/>
    <externalReference r:id="rId15"/>
    <externalReference r:id="rId16"/>
  </externalReferences>
  <definedNames>
    <definedName name="____net1" localSheetId="8" hidden="1">{"NET",#N/A,FALSE,"401C11"}</definedName>
    <definedName name="____net1" localSheetId="7" hidden="1">{"NET",#N/A,FALSE,"401C11"}</definedName>
    <definedName name="____net1" localSheetId="6" hidden="1">{"NET",#N/A,FALSE,"401C11"}</definedName>
    <definedName name="____net1" localSheetId="3" hidden="1">{"NET",#N/A,FALSE,"401C11"}</definedName>
    <definedName name="____net1" localSheetId="4" hidden="1">{"NET",#N/A,FALSE,"401C11"}</definedName>
    <definedName name="____net1" hidden="1">{"NET",#N/A,FALSE,"401C11"}</definedName>
    <definedName name="__123Graph_A" hidden="1">'[1]2002PCTs'!#REF!</definedName>
    <definedName name="__123Graph_B" hidden="1">[2]Dnurse!#REF!</definedName>
    <definedName name="__123Graph_C" hidden="1">[2]Dnurse!#REF!</definedName>
    <definedName name="__123Graph_X" hidden="1">[2]Dnurse!#REF!</definedName>
    <definedName name="__net1" localSheetId="8" hidden="1">{"NET",#N/A,FALSE,"401C11"}</definedName>
    <definedName name="__net1" localSheetId="7" hidden="1">{"NET",#N/A,FALSE,"401C11"}</definedName>
    <definedName name="__net1" localSheetId="6" hidden="1">{"NET",#N/A,FALSE,"401C11"}</definedName>
    <definedName name="__net1" localSheetId="3" hidden="1">{"NET",#N/A,FALSE,"401C11"}</definedName>
    <definedName name="__net1" localSheetId="4" hidden="1">{"NET",#N/A,FALSE,"401C11"}</definedName>
    <definedName name="__net1" hidden="1">{"NET",#N/A,FALSE,"401C11"}</definedName>
    <definedName name="_1_0__123Grap" hidden="1">'[3]#REF'!#REF!</definedName>
    <definedName name="_1_123Grap" hidden="1">'[4]#REF'!#REF!</definedName>
    <definedName name="_2_0__123Grap" hidden="1">'[4]#REF'!#REF!</definedName>
    <definedName name="_2_123Grap" hidden="1">'[2]#REF'!#REF!</definedName>
    <definedName name="_3_0_S" hidden="1">'[3]#REF'!#REF!</definedName>
    <definedName name="_3_123Grap" hidden="1">'[4]#REF'!#REF!</definedName>
    <definedName name="_34_123Grap" hidden="1">'[4]#REF'!#REF!</definedName>
    <definedName name="_42S" hidden="1">'[4]#REF'!#REF!</definedName>
    <definedName name="_4S" hidden="1">'[4]#REF'!#REF!</definedName>
    <definedName name="_5_0__123Grap" hidden="1">'[4]#REF'!#REF!</definedName>
    <definedName name="_6_0_S" hidden="1">'[4]#REF'!#REF!</definedName>
    <definedName name="_6_123Grap" hidden="1">'[2]#REF'!#REF!</definedName>
    <definedName name="_8_123Grap" hidden="1">'[4]#REF'!#REF!</definedName>
    <definedName name="_8S" hidden="1">'[2]#REF'!#REF!</definedName>
    <definedName name="_xlnm._FilterDatabase" localSheetId="7" hidden="1">'APC Manual adj for Prices'!$A$6:$AL$1900</definedName>
    <definedName name="_xlnm._FilterDatabase" localSheetId="6" hidden="1">'APC Output for BPT'!$A$5:$N$1899</definedName>
    <definedName name="_xlnm._FilterDatabase" localSheetId="4" hidden="1">'Input_Direct Access'!$B$118:$I$150</definedName>
    <definedName name="_Key1" localSheetId="3" hidden="1">'[2]#REF'!#REF!</definedName>
    <definedName name="_Key1" localSheetId="4" hidden="1">'[2]#REF'!#REF!</definedName>
    <definedName name="_Key1" hidden="1">'[2]#REF'!#REF!</definedName>
    <definedName name="_net1" localSheetId="8" hidden="1">{"NET",#N/A,FALSE,"401C11"}</definedName>
    <definedName name="_net1" localSheetId="7" hidden="1">{"NET",#N/A,FALSE,"401C11"}</definedName>
    <definedName name="_net1" localSheetId="6" hidden="1">{"NET",#N/A,FALSE,"401C11"}</definedName>
    <definedName name="_net1" localSheetId="3" hidden="1">{"NET",#N/A,FALSE,"401C11"}</definedName>
    <definedName name="_net1" localSheetId="4" hidden="1">{"NET",#N/A,FALSE,"401C11"}</definedName>
    <definedName name="_net1" hidden="1">{"NET",#N/A,FALSE,"401C11"}</definedName>
    <definedName name="_Order1" hidden="1">0</definedName>
    <definedName name="_Sort" hidden="1">[2]ComPsy!#REF!</definedName>
    <definedName name="a" localSheetId="8" hidden="1">{"CHARGE",#N/A,FALSE,"401C11"}</definedName>
    <definedName name="a" localSheetId="7" hidden="1">{"CHARGE",#N/A,FALSE,"401C11"}</definedName>
    <definedName name="a" localSheetId="6" hidden="1">{"CHARGE",#N/A,FALSE,"401C11"}</definedName>
    <definedName name="a" localSheetId="3" hidden="1">{"CHARGE",#N/A,FALSE,"401C11"}</definedName>
    <definedName name="a" localSheetId="4" hidden="1">{"CHARGE",#N/A,FALSE,"401C11"}</definedName>
    <definedName name="a" hidden="1">{"CHARGE",#N/A,FALSE,"401C11"}</definedName>
    <definedName name="aa" localSheetId="8" hidden="1">{"CHARGE",#N/A,FALSE,"401C11"}</definedName>
    <definedName name="aa" localSheetId="7" hidden="1">{"CHARGE",#N/A,FALSE,"401C11"}</definedName>
    <definedName name="aa" localSheetId="6" hidden="1">{"CHARGE",#N/A,FALSE,"401C11"}</definedName>
    <definedName name="aa" localSheetId="3" hidden="1">{"CHARGE",#N/A,FALSE,"401C11"}</definedName>
    <definedName name="aa" localSheetId="4" hidden="1">{"CHARGE",#N/A,FALSE,"401C11"}</definedName>
    <definedName name="aa" hidden="1">{"CHARGE",#N/A,FALSE,"401C11"}</definedName>
    <definedName name="aaa" localSheetId="8" hidden="1">{"CHARGE",#N/A,FALSE,"401C11"}</definedName>
    <definedName name="aaa" localSheetId="7" hidden="1">{"CHARGE",#N/A,FALSE,"401C11"}</definedName>
    <definedName name="aaa" localSheetId="6" hidden="1">{"CHARGE",#N/A,FALSE,"401C11"}</definedName>
    <definedName name="aaa" localSheetId="3" hidden="1">{"CHARGE",#N/A,FALSE,"401C11"}</definedName>
    <definedName name="aaa" localSheetId="4" hidden="1">{"CHARGE",#N/A,FALSE,"401C11"}</definedName>
    <definedName name="aaa" hidden="1">{"CHARGE",#N/A,FALSE,"401C11"}</definedName>
    <definedName name="aaaa" localSheetId="8" hidden="1">{"CHARGE",#N/A,FALSE,"401C11"}</definedName>
    <definedName name="aaaa" localSheetId="7" hidden="1">{"CHARGE",#N/A,FALSE,"401C11"}</definedName>
    <definedName name="aaaa" localSheetId="6" hidden="1">{"CHARGE",#N/A,FALSE,"401C11"}</definedName>
    <definedName name="aaaa" localSheetId="3" hidden="1">{"CHARGE",#N/A,FALSE,"401C11"}</definedName>
    <definedName name="aaaa" localSheetId="4" hidden="1">{"CHARGE",#N/A,FALSE,"401C11"}</definedName>
    <definedName name="aaaa" hidden="1">{"CHARGE",#N/A,FALSE,"401C11"}</definedName>
    <definedName name="adbr" localSheetId="8" hidden="1">{"CHARGE",#N/A,FALSE,"401C11"}</definedName>
    <definedName name="adbr" localSheetId="7" hidden="1">{"CHARGE",#N/A,FALSE,"401C11"}</definedName>
    <definedName name="adbr" localSheetId="6" hidden="1">{"CHARGE",#N/A,FALSE,"401C11"}</definedName>
    <definedName name="adbr" localSheetId="3" hidden="1">{"CHARGE",#N/A,FALSE,"401C11"}</definedName>
    <definedName name="adbr" localSheetId="4" hidden="1">{"CHARGE",#N/A,FALSE,"401C11"}</definedName>
    <definedName name="adbr" hidden="1">{"CHARGE",#N/A,FALSE,"401C11"}</definedName>
    <definedName name="b" localSheetId="8" hidden="1">{"CHARGE",#N/A,FALSE,"401C11"}</definedName>
    <definedName name="b" localSheetId="7" hidden="1">{"CHARGE",#N/A,FALSE,"401C11"}</definedName>
    <definedName name="b" localSheetId="6" hidden="1">{"CHARGE",#N/A,FALSE,"401C11"}</definedName>
    <definedName name="b" localSheetId="3" hidden="1">{"CHARGE",#N/A,FALSE,"401C11"}</definedName>
    <definedName name="b" localSheetId="4" hidden="1">{"CHARGE",#N/A,FALSE,"401C11"}</definedName>
    <definedName name="b" hidden="1">{"CHARGE",#N/A,FALSE,"401C11"}</definedName>
    <definedName name="BMGHIndex" hidden="1">"O"</definedName>
    <definedName name="change1" localSheetId="8" hidden="1">{"CHARGE",#N/A,FALSE,"401C11"}</definedName>
    <definedName name="change1" localSheetId="7" hidden="1">{"CHARGE",#N/A,FALSE,"401C11"}</definedName>
    <definedName name="change1" localSheetId="6" hidden="1">{"CHARGE",#N/A,FALSE,"401C11"}</definedName>
    <definedName name="change1" localSheetId="3" hidden="1">{"CHARGE",#N/A,FALSE,"401C11"}</definedName>
    <definedName name="change1" localSheetId="4" hidden="1">{"CHARGE",#N/A,FALSE,"401C11"}</definedName>
    <definedName name="change1" hidden="1">{"CHARGE",#N/A,FALSE,"401C11"}</definedName>
    <definedName name="charge" localSheetId="8" hidden="1">{"CHARGE",#N/A,FALSE,"401C11"}</definedName>
    <definedName name="charge" localSheetId="7" hidden="1">{"CHARGE",#N/A,FALSE,"401C11"}</definedName>
    <definedName name="charge" localSheetId="6" hidden="1">{"CHARGE",#N/A,FALSE,"401C11"}</definedName>
    <definedName name="charge" localSheetId="3" hidden="1">{"CHARGE",#N/A,FALSE,"401C11"}</definedName>
    <definedName name="charge" localSheetId="4" hidden="1">{"CHARGE",#N/A,FALSE,"401C11"}</definedName>
    <definedName name="charge" hidden="1">{"CHARGE",#N/A,FALSE,"401C11"}</definedName>
    <definedName name="Direct_Access_Tariff_Calc">Calculation!$B$19:$O$27</definedName>
    <definedName name="dog" localSheetId="8" hidden="1">{"NET",#N/A,FALSE,"401C11"}</definedName>
    <definedName name="dog" localSheetId="7" hidden="1">{"NET",#N/A,FALSE,"401C11"}</definedName>
    <definedName name="dog" localSheetId="6" hidden="1">{"NET",#N/A,FALSE,"401C11"}</definedName>
    <definedName name="dog" localSheetId="3" hidden="1">{"NET",#N/A,FALSE,"401C11"}</definedName>
    <definedName name="dog" localSheetId="4" hidden="1">{"NET",#N/A,FALSE,"401C11"}</definedName>
    <definedName name="dog" hidden="1">{"NET",#N/A,FALSE,"401C11"}</definedName>
    <definedName name="Efficiency_1617" localSheetId="8">'Price Adjustments'!$F$5</definedName>
    <definedName name="Efficiency_1617">'Price Adjustments'!$F$5</definedName>
    <definedName name="EV__LASTREFTIME__" hidden="1">40339.4799074074</definedName>
    <definedName name="Expired" hidden="1">FALSE</definedName>
    <definedName name="gfff" localSheetId="8" hidden="1">{"CHARGE",#N/A,FALSE,"401C11"}</definedName>
    <definedName name="gfff" localSheetId="7" hidden="1">{"CHARGE",#N/A,FALSE,"401C11"}</definedName>
    <definedName name="gfff" localSheetId="6" hidden="1">{"CHARGE",#N/A,FALSE,"401C11"}</definedName>
    <definedName name="gfff" localSheetId="3" hidden="1">{"CHARGE",#N/A,FALSE,"401C11"}</definedName>
    <definedName name="gfff" localSheetId="4" hidden="1">{"CHARGE",#N/A,FALSE,"401C11"}</definedName>
    <definedName name="gfff" hidden="1">{"CHARGE",#N/A,FALSE,"401C11"}</definedName>
    <definedName name="gross" localSheetId="8" hidden="1">{"GROSS",#N/A,FALSE,"401C11"}</definedName>
    <definedName name="gross" localSheetId="7" hidden="1">{"GROSS",#N/A,FALSE,"401C11"}</definedName>
    <definedName name="gross" localSheetId="6" hidden="1">{"GROSS",#N/A,FALSE,"401C11"}</definedName>
    <definedName name="gross" localSheetId="3" hidden="1">{"GROSS",#N/A,FALSE,"401C11"}</definedName>
    <definedName name="gross" localSheetId="4" hidden="1">{"GROSS",#N/A,FALSE,"401C11"}</definedName>
    <definedName name="gross" hidden="1">{"GROSS",#N/A,FALSE,"401C11"}</definedName>
    <definedName name="gross1" localSheetId="8" hidden="1">{"GROSS",#N/A,FALSE,"401C11"}</definedName>
    <definedName name="gross1" localSheetId="7" hidden="1">{"GROSS",#N/A,FALSE,"401C11"}</definedName>
    <definedName name="gross1" localSheetId="6" hidden="1">{"GROSS",#N/A,FALSE,"401C11"}</definedName>
    <definedName name="gross1" localSheetId="3" hidden="1">{"GROSS",#N/A,FALSE,"401C11"}</definedName>
    <definedName name="gross1" localSheetId="4" hidden="1">{"GROSS",#N/A,FALSE,"401C11"}</definedName>
    <definedName name="gross1" hidden="1">{"GROSS",#N/A,FALSE,"401C11"}</definedName>
    <definedName name="hasdfjklhklj" localSheetId="8" hidden="1">{"NET",#N/A,FALSE,"401C11"}</definedName>
    <definedName name="hasdfjklhklj" localSheetId="7" hidden="1">{"NET",#N/A,FALSE,"401C11"}</definedName>
    <definedName name="hasdfjklhklj" localSheetId="6" hidden="1">{"NET",#N/A,FALSE,"401C11"}</definedName>
    <definedName name="hasdfjklhklj" localSheetId="3" hidden="1">{"NET",#N/A,FALSE,"401C11"}</definedName>
    <definedName name="hasdfjklhklj" localSheetId="4" hidden="1">{"NET",#N/A,FALSE,"401C11"}</definedName>
    <definedName name="hasdfjklhklj" hidden="1">{"NET",#N/A,FALSE,"401C11"}</definedName>
    <definedName name="help" localSheetId="8" hidden="1">{"CHARGE",#N/A,FALSE,"401C11"}</definedName>
    <definedName name="help" localSheetId="7" hidden="1">{"CHARGE",#N/A,FALSE,"401C11"}</definedName>
    <definedName name="help" localSheetId="6" hidden="1">{"CHARGE",#N/A,FALSE,"401C11"}</definedName>
    <definedName name="help" localSheetId="3" hidden="1">{"CHARGE",#N/A,FALSE,"401C11"}</definedName>
    <definedName name="help" localSheetId="4" hidden="1">{"CHARGE",#N/A,FALSE,"401C11"}</definedName>
    <definedName name="help" hidden="1">{"CHARGE",#N/A,FALSE,"401C11"}</definedName>
    <definedName name="hghghhj" localSheetId="8" hidden="1">{"CHARGE",#N/A,FALSE,"401C11"}</definedName>
    <definedName name="hghghhj" localSheetId="7" hidden="1">{"CHARGE",#N/A,FALSE,"401C11"}</definedName>
    <definedName name="hghghhj" localSheetId="6" hidden="1">{"CHARGE",#N/A,FALSE,"401C11"}</definedName>
    <definedName name="hghghhj" localSheetId="3" hidden="1">{"CHARGE",#N/A,FALSE,"401C11"}</definedName>
    <definedName name="hghghhj" localSheetId="4" hidden="1">{"CHARGE",#N/A,FALSE,"401C11"}</definedName>
    <definedName name="hghghhj" hidden="1">{"CHARGE",#N/A,FALSE,"401C11"}</definedName>
    <definedName name="HTML_CodePage" hidden="1">1252</definedName>
    <definedName name="HTML_Control" localSheetId="8" hidden="1">{"'Trust by name'!$A$6:$E$350","'Trust by name'!$A$1:$D$348"}</definedName>
    <definedName name="HTML_Control" localSheetId="7" hidden="1">{"'Trust by name'!$A$6:$E$350","'Trust by name'!$A$1:$D$348"}</definedName>
    <definedName name="HTML_Control" localSheetId="6" hidden="1">{"'Trust by name'!$A$6:$E$350","'Trust by name'!$A$1:$D$348"}</definedName>
    <definedName name="HTML_Control" localSheetId="4" hidden="1">{"'Trust by name'!$A$6:$E$350","'Trust by name'!$A$1:$D$348"}</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nflation_1617" localSheetId="8">'Price Adjustments'!$F$4</definedName>
    <definedName name="Inflation_1617">'Price Adjustments'!$F$4</definedName>
    <definedName name="Inflation_and_Efficiency_1617" localSheetId="8">'Price Adjustments'!$F$6</definedName>
    <definedName name="Inflation_and_Efficiency_1617">'Price Adjustments'!$F$6</definedName>
    <definedName name="JFELL" localSheetId="7" hidden="1">#REF!</definedName>
    <definedName name="JFELL" localSheetId="6" hidden="1">#REF!</definedName>
    <definedName name="JFELL" localSheetId="3" hidden="1">#REF!</definedName>
    <definedName name="JFELL" localSheetId="4" hidden="1">#REF!</definedName>
    <definedName name="JFELL" hidden="1">#REF!</definedName>
    <definedName name="OISIII" localSheetId="7" hidden="1">#REF!</definedName>
    <definedName name="OISIII" localSheetId="6" hidden="1">#REF!</definedName>
    <definedName name="OISIII" localSheetId="3" hidden="1">#REF!</definedName>
    <definedName name="OISIII" localSheetId="4" hidden="1">#REF!</definedName>
    <definedName name="OISIII" hidden="1">#REF!</definedName>
    <definedName name="_xlnm.Print_Area" localSheetId="2">'Linked Sheet'!$B$1:$D$50</definedName>
    <definedName name="_xlnm.Print_Area" localSheetId="5">'Price Adjustments'!$A$2:$G$83</definedName>
    <definedName name="QR1_Other_Mandatory" localSheetId="8">'Price Adjustments'!$D$95</definedName>
    <definedName name="QR1_Other_Mandatory">'Price Adjustments'!$D$95</definedName>
    <definedName name="rytry" localSheetId="8" hidden="1">{"NET",#N/A,FALSE,"401C11"}</definedName>
    <definedName name="rytry" localSheetId="7" hidden="1">{"NET",#N/A,FALSE,"401C11"}</definedName>
    <definedName name="rytry" localSheetId="6" hidden="1">{"NET",#N/A,FALSE,"401C11"}</definedName>
    <definedName name="rytry" localSheetId="3" hidden="1">{"NET",#N/A,FALSE,"401C11"}</definedName>
    <definedName name="rytry" localSheetId="4" hidden="1">{"NET",#N/A,FALSE,"401C11"}</definedName>
    <definedName name="rytry" hidden="1">{"NET",#N/A,FALSE,"401C11"}</definedName>
    <definedName name="Table3.4" localSheetId="8" hidden="1">{"CHARGE",#N/A,FALSE,"401C11"}</definedName>
    <definedName name="Table3.4" localSheetId="7" hidden="1">{"CHARGE",#N/A,FALSE,"401C11"}</definedName>
    <definedName name="Table3.4" localSheetId="6" hidden="1">{"CHARGE",#N/A,FALSE,"401C11"}</definedName>
    <definedName name="Table3.4" localSheetId="3" hidden="1">{"CHARGE",#N/A,FALSE,"401C11"}</definedName>
    <definedName name="Table3.4" localSheetId="4" hidden="1">{"CHARGE",#N/A,FALSE,"401C11"}</definedName>
    <definedName name="Table3.4" hidden="1">{"CHARGE",#N/A,FALSE,"401C11"}</definedName>
    <definedName name="wert" localSheetId="8" hidden="1">{"GROSS",#N/A,FALSE,"401C11"}</definedName>
    <definedName name="wert" localSheetId="7" hidden="1">{"GROSS",#N/A,FALSE,"401C11"}</definedName>
    <definedName name="wert" localSheetId="6" hidden="1">{"GROSS",#N/A,FALSE,"401C11"}</definedName>
    <definedName name="wert" localSheetId="3" hidden="1">{"GROSS",#N/A,FALSE,"401C11"}</definedName>
    <definedName name="wert" localSheetId="4" hidden="1">{"GROSS",#N/A,FALSE,"401C11"}</definedName>
    <definedName name="wert" hidden="1">{"GROSS",#N/A,FALSE,"401C11"}</definedName>
    <definedName name="wombat" localSheetId="7" hidden="1">#REF!</definedName>
    <definedName name="wombat" localSheetId="6" hidden="1">#REF!</definedName>
    <definedName name="wombat" localSheetId="3" hidden="1">#REF!</definedName>
    <definedName name="wombat" localSheetId="4" hidden="1">#REF!</definedName>
    <definedName name="wombat" hidden="1">#REF!</definedName>
    <definedName name="wrn.CHARGE." localSheetId="8" hidden="1">{"CHARGE",#N/A,FALSE,"401C11"}</definedName>
    <definedName name="wrn.CHARGE." localSheetId="7" hidden="1">{"CHARGE",#N/A,FALSE,"401C11"}</definedName>
    <definedName name="wrn.CHARGE." localSheetId="6" hidden="1">{"CHARGE",#N/A,FALSE,"401C11"}</definedName>
    <definedName name="wrn.CHARGE." localSheetId="3" hidden="1">{"CHARGE",#N/A,FALSE,"401C11"}</definedName>
    <definedName name="wrn.CHARGE." localSheetId="4" hidden="1">{"CHARGE",#N/A,FALSE,"401C11"}</definedName>
    <definedName name="wrn.CHARGE." hidden="1">{"CHARGE",#N/A,FALSE,"401C11"}</definedName>
    <definedName name="wrn.GROSS." localSheetId="8" hidden="1">{"GROSS",#N/A,FALSE,"401C11"}</definedName>
    <definedName name="wrn.GROSS." localSheetId="7" hidden="1">{"GROSS",#N/A,FALSE,"401C11"}</definedName>
    <definedName name="wrn.GROSS." localSheetId="6" hidden="1">{"GROSS",#N/A,FALSE,"401C11"}</definedName>
    <definedName name="wrn.GROSS." localSheetId="3" hidden="1">{"GROSS",#N/A,FALSE,"401C11"}</definedName>
    <definedName name="wrn.GROSS." localSheetId="4" hidden="1">{"GROSS",#N/A,FALSE,"401C11"}</definedName>
    <definedName name="wrn.GROSS." hidden="1">{"GROSS",#N/A,FALSE,"401C11"}</definedName>
    <definedName name="wrn.NET." localSheetId="8" hidden="1">{"NET",#N/A,FALSE,"401C11"}</definedName>
    <definedName name="wrn.NET." localSheetId="7" hidden="1">{"NET",#N/A,FALSE,"401C11"}</definedName>
    <definedName name="wrn.NET." localSheetId="6" hidden="1">{"NET",#N/A,FALSE,"401C11"}</definedName>
    <definedName name="wrn.NET." localSheetId="3" hidden="1">{"NET",#N/A,FALSE,"401C11"}</definedName>
    <definedName name="wrn.NET." localSheetId="4" hidden="1">{"NET",#N/A,FALSE,"401C11"}</definedName>
    <definedName name="wrn.NET." hidden="1">{"NET",#N/A,FALSE,"401C11"}</definedName>
    <definedName name="xxx" localSheetId="8" hidden="1">{"CHARGE",#N/A,FALSE,"401C11"}</definedName>
    <definedName name="xxx" localSheetId="7" hidden="1">{"CHARGE",#N/A,FALSE,"401C11"}</definedName>
    <definedName name="xxx" localSheetId="6" hidden="1">{"CHARGE",#N/A,FALSE,"401C11"}</definedName>
    <definedName name="xxx" localSheetId="3" hidden="1">{"CHARGE",#N/A,FALSE,"401C11"}</definedName>
    <definedName name="xxx" localSheetId="4" hidden="1">{"CHARGE",#N/A,FALSE,"401C11"}</definedName>
    <definedName name="xxx" hidden="1">{"CHARGE",#N/A,FALSE,"401C11"}</definedName>
    <definedName name="yyy" localSheetId="8" hidden="1">{"GROSS",#N/A,FALSE,"401C11"}</definedName>
    <definedName name="yyy" localSheetId="7" hidden="1">{"GROSS",#N/A,FALSE,"401C11"}</definedName>
    <definedName name="yyy" localSheetId="6" hidden="1">{"GROSS",#N/A,FALSE,"401C11"}</definedName>
    <definedName name="yyy" localSheetId="3" hidden="1">{"GROSS",#N/A,FALSE,"401C11"}</definedName>
    <definedName name="yyy" localSheetId="4" hidden="1">{"GROSS",#N/A,FALSE,"401C11"}</definedName>
    <definedName name="yyy" hidden="1">{"GROSS",#N/A,FALSE,"401C11"}</definedName>
    <definedName name="zzz" localSheetId="8" hidden="1">{"NET",#N/A,FALSE,"401C11"}</definedName>
    <definedName name="zzz" localSheetId="7" hidden="1">{"NET",#N/A,FALSE,"401C11"}</definedName>
    <definedName name="zzz" localSheetId="6" hidden="1">{"NET",#N/A,FALSE,"401C11"}</definedName>
    <definedName name="zzz" localSheetId="3" hidden="1">{"NET",#N/A,FALSE,"401C11"}</definedName>
    <definedName name="zzz" localSheetId="4" hidden="1">{"NET",#N/A,FALSE,"401C11"}</definedName>
    <definedName name="zzz" hidden="1">{"NET",#N/A,FALSE,"401C11"}</definedName>
  </definedNames>
  <calcPr calcId="145621"/>
</workbook>
</file>

<file path=xl/calcChain.xml><?xml version="1.0" encoding="utf-8"?>
<calcChain xmlns="http://schemas.openxmlformats.org/spreadsheetml/2006/main">
  <c r="I11" i="14" l="1"/>
  <c r="H11" i="14"/>
  <c r="I10" i="14"/>
  <c r="H10" i="14"/>
  <c r="U1886" i="31"/>
  <c r="X1882" i="31"/>
  <c r="X1873" i="31"/>
  <c r="V1872" i="31"/>
  <c r="V1870" i="31"/>
  <c r="U1867" i="31"/>
  <c r="K1855" i="31"/>
  <c r="U1855" i="31"/>
  <c r="X1849" i="31"/>
  <c r="X1847" i="31"/>
  <c r="X1845" i="31"/>
  <c r="U1837" i="31"/>
  <c r="U1829" i="31"/>
  <c r="K1827" i="31"/>
  <c r="U1827" i="31"/>
  <c r="U1823" i="31"/>
  <c r="U1821" i="31"/>
  <c r="V1800" i="31"/>
  <c r="X1799" i="31"/>
  <c r="V1798" i="31"/>
  <c r="X1797" i="31"/>
  <c r="V1796" i="31"/>
  <c r="X1795" i="31"/>
  <c r="V1794" i="31"/>
  <c r="X1793" i="31"/>
  <c r="X1789" i="31"/>
  <c r="R1788" i="31"/>
  <c r="K1785" i="31"/>
  <c r="U1785" i="31"/>
  <c r="X1777" i="31"/>
  <c r="X1775" i="31"/>
  <c r="X1773" i="31"/>
  <c r="X1771" i="31"/>
  <c r="X1769" i="31"/>
  <c r="X1767" i="31"/>
  <c r="X1765" i="31"/>
  <c r="K1761" i="31"/>
  <c r="U1761" i="31"/>
  <c r="U1758" i="31"/>
  <c r="K1752" i="31"/>
  <c r="U1752" i="31"/>
  <c r="V1747" i="31"/>
  <c r="X1746" i="31"/>
  <c r="V1745" i="31"/>
  <c r="V1743" i="31"/>
  <c r="X1742" i="31"/>
  <c r="V1741" i="31"/>
  <c r="X1740" i="31"/>
  <c r="V1739" i="31"/>
  <c r="X1738" i="31"/>
  <c r="V1737" i="31"/>
  <c r="X1736" i="31"/>
  <c r="V1735" i="31"/>
  <c r="X1734" i="31"/>
  <c r="U1728" i="31"/>
  <c r="U1726" i="31"/>
  <c r="U1724" i="31"/>
  <c r="U1722" i="31"/>
  <c r="U1720" i="31"/>
  <c r="U1718" i="31"/>
  <c r="U1708" i="31"/>
  <c r="U1705" i="31"/>
  <c r="U1703" i="31"/>
  <c r="U1701" i="31"/>
  <c r="U1695" i="31"/>
  <c r="K1693" i="31"/>
  <c r="U1693" i="31"/>
  <c r="U1691" i="31"/>
  <c r="U1689" i="31"/>
  <c r="U1687" i="31"/>
  <c r="U1683" i="31"/>
  <c r="U1679" i="31"/>
  <c r="K1677" i="31"/>
  <c r="U1677" i="31"/>
  <c r="U1675" i="31"/>
  <c r="U1673" i="31"/>
  <c r="U1671" i="31"/>
  <c r="U1669" i="31"/>
  <c r="U1667" i="31"/>
  <c r="U1665" i="31"/>
  <c r="U1661" i="31"/>
  <c r="U1657" i="31"/>
  <c r="U1653" i="31"/>
  <c r="U1649" i="31"/>
  <c r="U1642" i="31"/>
  <c r="U1640" i="31"/>
  <c r="U1632" i="31"/>
  <c r="X1630" i="31"/>
  <c r="X1597" i="31"/>
  <c r="X1595" i="31"/>
  <c r="X1593" i="31"/>
  <c r="X1591" i="31"/>
  <c r="X1589" i="31"/>
  <c r="X1587" i="31"/>
  <c r="X1585" i="31"/>
  <c r="X1583" i="31"/>
  <c r="X1581" i="31"/>
  <c r="X1579" i="31"/>
  <c r="X1577" i="31"/>
  <c r="X1575" i="31"/>
  <c r="X1573" i="31"/>
  <c r="X1571" i="31"/>
  <c r="X1569" i="31"/>
  <c r="X1567" i="31"/>
  <c r="X1565" i="31"/>
  <c r="X1563" i="31"/>
  <c r="X1561" i="31"/>
  <c r="X1559" i="31"/>
  <c r="V1555" i="31"/>
  <c r="V1553" i="31"/>
  <c r="V1551" i="31"/>
  <c r="V1549" i="31"/>
  <c r="V1547" i="31"/>
  <c r="V1545" i="31"/>
  <c r="V1543" i="31"/>
  <c r="V1541" i="31"/>
  <c r="V1539" i="31"/>
  <c r="V1537" i="31"/>
  <c r="V1535" i="31"/>
  <c r="V1533" i="31"/>
  <c r="V1531" i="31"/>
  <c r="X1529" i="31"/>
  <c r="V1528" i="31"/>
  <c r="X1527" i="31"/>
  <c r="V1526" i="31"/>
  <c r="X1525" i="31"/>
  <c r="V1524" i="31"/>
  <c r="X1523" i="31"/>
  <c r="V1522" i="31"/>
  <c r="X1519" i="31"/>
  <c r="X1517" i="31"/>
  <c r="X1515" i="31"/>
  <c r="X1512" i="31"/>
  <c r="V1511" i="31"/>
  <c r="V1509" i="31"/>
  <c r="X1508" i="31"/>
  <c r="V1507" i="31"/>
  <c r="X1481" i="31"/>
  <c r="U1478" i="31"/>
  <c r="K1476" i="31"/>
  <c r="U1476" i="31"/>
  <c r="U1472" i="31"/>
  <c r="U1468" i="31"/>
  <c r="U1465" i="31"/>
  <c r="U1458" i="31"/>
  <c r="K1454" i="31"/>
  <c r="U1454" i="31"/>
  <c r="U1450" i="31"/>
  <c r="U1448" i="31"/>
  <c r="X1439" i="31"/>
  <c r="X1437" i="31"/>
  <c r="U1435" i="31"/>
  <c r="V1429" i="31"/>
  <c r="X1428" i="31"/>
  <c r="V1427" i="31"/>
  <c r="U1420" i="31"/>
  <c r="K1418" i="31"/>
  <c r="U1418" i="31"/>
  <c r="U1414" i="31"/>
  <c r="V1412" i="31"/>
  <c r="X1411" i="31"/>
  <c r="V1410" i="31"/>
  <c r="X1405" i="31"/>
  <c r="X1403" i="31"/>
  <c r="X1401" i="31"/>
  <c r="X1399" i="31"/>
  <c r="U1398" i="31"/>
  <c r="X1395" i="31"/>
  <c r="U1391" i="31"/>
  <c r="U1389" i="31"/>
  <c r="K1382" i="31"/>
  <c r="U1382" i="31"/>
  <c r="V1377" i="31"/>
  <c r="X1376" i="31"/>
  <c r="V1375" i="31"/>
  <c r="X1374" i="31"/>
  <c r="V1373" i="31"/>
  <c r="X1372" i="31"/>
  <c r="V1366" i="31"/>
  <c r="V1364" i="31"/>
  <c r="V1362" i="31"/>
  <c r="V1360" i="31"/>
  <c r="X1350" i="31"/>
  <c r="X1349" i="31"/>
  <c r="X1348" i="31"/>
  <c r="X1347" i="31"/>
  <c r="X1346" i="31"/>
  <c r="X1345" i="31"/>
  <c r="X1344" i="31"/>
  <c r="X1338" i="31"/>
  <c r="U1334" i="31"/>
  <c r="K1332" i="31"/>
  <c r="U1332" i="31"/>
  <c r="U1330" i="31"/>
  <c r="U1322" i="31"/>
  <c r="X1319" i="31"/>
  <c r="X1317" i="31"/>
  <c r="K1313" i="31"/>
  <c r="U1313" i="31"/>
  <c r="K1309" i="31"/>
  <c r="U1309" i="31"/>
  <c r="U1306" i="31"/>
  <c r="K1304" i="31"/>
  <c r="U1304" i="31"/>
  <c r="U1300" i="31"/>
  <c r="U1298" i="31"/>
  <c r="K1272" i="31"/>
  <c r="U1272" i="31"/>
  <c r="K1268" i="31"/>
  <c r="U1268" i="31"/>
  <c r="K1264" i="31"/>
  <c r="U1264" i="31"/>
  <c r="X1259" i="31"/>
  <c r="X1257" i="31"/>
  <c r="X1255" i="31"/>
  <c r="X1253" i="31"/>
  <c r="X1251" i="31"/>
  <c r="X1249" i="31"/>
  <c r="U1246" i="31"/>
  <c r="U1242" i="31"/>
  <c r="U1238" i="31"/>
  <c r="U1232" i="31"/>
  <c r="U1228" i="31"/>
  <c r="U1224" i="31"/>
  <c r="U1220" i="31"/>
  <c r="U1216" i="31"/>
  <c r="X1207" i="31"/>
  <c r="X1206" i="31"/>
  <c r="X1203" i="31"/>
  <c r="X1200" i="31"/>
  <c r="X1196" i="31"/>
  <c r="X1194" i="31"/>
  <c r="V1181" i="31"/>
  <c r="X1179" i="31"/>
  <c r="V1178" i="31"/>
  <c r="X1176" i="31"/>
  <c r="X1172" i="31"/>
  <c r="U1159" i="31"/>
  <c r="U1155" i="31"/>
  <c r="U1151" i="31"/>
  <c r="U1142" i="31"/>
  <c r="V1140" i="31"/>
  <c r="U1131" i="31"/>
  <c r="U1129" i="31"/>
  <c r="V1128" i="31"/>
  <c r="K1126" i="31"/>
  <c r="U1126" i="31"/>
  <c r="U1119" i="31"/>
  <c r="U1117" i="31"/>
  <c r="U1056" i="31"/>
  <c r="U1047" i="31"/>
  <c r="K1045" i="31"/>
  <c r="U1045" i="31"/>
  <c r="U1041" i="31"/>
  <c r="U1039" i="31"/>
  <c r="X1034" i="31"/>
  <c r="X1032" i="31"/>
  <c r="X1030" i="31"/>
  <c r="U1028" i="31"/>
  <c r="K1021" i="31"/>
  <c r="U1021" i="31"/>
  <c r="U1017" i="31"/>
  <c r="U1015" i="31"/>
  <c r="U1013" i="31"/>
  <c r="U1011" i="31"/>
  <c r="U1009" i="31"/>
  <c r="X1004" i="31"/>
  <c r="X1002" i="31"/>
  <c r="X1000" i="31"/>
  <c r="X998" i="31"/>
  <c r="X996" i="31"/>
  <c r="U987" i="31"/>
  <c r="K985" i="31"/>
  <c r="U985" i="31"/>
  <c r="U981" i="31"/>
  <c r="U979" i="31"/>
  <c r="U971" i="31"/>
  <c r="K969" i="31"/>
  <c r="U969" i="31"/>
  <c r="U965" i="31"/>
  <c r="U955" i="31"/>
  <c r="K953" i="31"/>
  <c r="U953" i="31"/>
  <c r="U949" i="31"/>
  <c r="X935" i="31"/>
  <c r="X933" i="31"/>
  <c r="X931" i="31"/>
  <c r="X919" i="31"/>
  <c r="U913" i="31"/>
  <c r="U911" i="31"/>
  <c r="U901" i="31"/>
  <c r="U880" i="31"/>
  <c r="U876" i="31"/>
  <c r="U870" i="31"/>
  <c r="X862" i="31"/>
  <c r="U860" i="31"/>
  <c r="U836" i="31"/>
  <c r="K834" i="31"/>
  <c r="U834" i="31"/>
  <c r="X831" i="31"/>
  <c r="X830" i="31"/>
  <c r="X829" i="31"/>
  <c r="X828" i="31"/>
  <c r="X827" i="31"/>
  <c r="X826" i="31"/>
  <c r="X825" i="31"/>
  <c r="X824" i="31"/>
  <c r="X823" i="31"/>
  <c r="X822" i="31"/>
  <c r="X821" i="31"/>
  <c r="X819" i="31"/>
  <c r="X817" i="31"/>
  <c r="X815" i="31"/>
  <c r="X813" i="31"/>
  <c r="X811" i="31"/>
  <c r="X809" i="31"/>
  <c r="X807" i="31"/>
  <c r="X805" i="31"/>
  <c r="X803" i="31"/>
  <c r="X801" i="31"/>
  <c r="X799" i="31"/>
  <c r="X797" i="31"/>
  <c r="X795" i="31"/>
  <c r="X793" i="31"/>
  <c r="X791" i="31"/>
  <c r="X789" i="31"/>
  <c r="X787" i="31"/>
  <c r="X785" i="31"/>
  <c r="U776" i="31"/>
  <c r="K774" i="31"/>
  <c r="U774" i="31"/>
  <c r="U768" i="31"/>
  <c r="U766" i="31"/>
  <c r="U763" i="31"/>
  <c r="K761" i="31"/>
  <c r="U761" i="31"/>
  <c r="U757" i="31"/>
  <c r="U755" i="31"/>
  <c r="U747" i="31"/>
  <c r="K745" i="31"/>
  <c r="U745" i="31"/>
  <c r="U741" i="31"/>
  <c r="U739" i="31"/>
  <c r="U731" i="31"/>
  <c r="K729" i="31"/>
  <c r="U729" i="31"/>
  <c r="U725" i="31"/>
  <c r="X713" i="31"/>
  <c r="U704" i="31"/>
  <c r="K702" i="31"/>
  <c r="U702" i="31"/>
  <c r="S688" i="31"/>
  <c r="U698" i="31"/>
  <c r="U688" i="31"/>
  <c r="U686" i="31"/>
  <c r="T675" i="31"/>
  <c r="K675" i="31"/>
  <c r="U675" i="31"/>
  <c r="X671" i="31"/>
  <c r="X665" i="31"/>
  <c r="X663" i="31"/>
  <c r="X661" i="31"/>
  <c r="X659" i="31"/>
  <c r="X657" i="31"/>
  <c r="X655" i="31"/>
  <c r="X653" i="31"/>
  <c r="X651" i="31"/>
  <c r="U649" i="31"/>
  <c r="U631" i="31"/>
  <c r="U629" i="31"/>
  <c r="U608" i="31"/>
  <c r="U604" i="31"/>
  <c r="U589" i="31"/>
  <c r="U585" i="31"/>
  <c r="U583" i="31"/>
  <c r="U581" i="31"/>
  <c r="U580" i="31"/>
  <c r="AN580" i="31" s="1"/>
  <c r="U579" i="31"/>
  <c r="AN579" i="31" s="1"/>
  <c r="AI574" i="31"/>
  <c r="U574" i="31"/>
  <c r="U563" i="31"/>
  <c r="U559" i="31"/>
  <c r="U553" i="31"/>
  <c r="U552" i="31"/>
  <c r="AN552" i="31" s="1"/>
  <c r="U551" i="31"/>
  <c r="AN551" i="31" s="1"/>
  <c r="U550" i="31"/>
  <c r="AN550" i="31" s="1"/>
  <c r="U549" i="31"/>
  <c r="AN549" i="31" s="1"/>
  <c r="U548" i="31"/>
  <c r="AN548" i="31" s="1"/>
  <c r="U547" i="31"/>
  <c r="AN547" i="31" s="1"/>
  <c r="U546" i="31"/>
  <c r="AN546" i="31" s="1"/>
  <c r="U545" i="31"/>
  <c r="AN545" i="31" s="1"/>
  <c r="U539" i="31"/>
  <c r="X520" i="31"/>
  <c r="AQ520" i="31" s="1"/>
  <c r="X518" i="31"/>
  <c r="AQ518" i="31" s="1"/>
  <c r="X516" i="31"/>
  <c r="AQ516" i="31" s="1"/>
  <c r="X514" i="31"/>
  <c r="AQ514" i="31" s="1"/>
  <c r="X512" i="31"/>
  <c r="AQ512" i="31" s="1"/>
  <c r="X510" i="31"/>
  <c r="AQ510" i="31" s="1"/>
  <c r="U507" i="31"/>
  <c r="U499" i="31"/>
  <c r="X476" i="31"/>
  <c r="AQ476" i="31" s="1"/>
  <c r="X474" i="31"/>
  <c r="AQ474" i="31" s="1"/>
  <c r="X472" i="31"/>
  <c r="AQ472" i="31" s="1"/>
  <c r="AI468" i="31"/>
  <c r="U468" i="31"/>
  <c r="AI464" i="31"/>
  <c r="U464" i="31"/>
  <c r="AI460" i="31"/>
  <c r="U460" i="31"/>
  <c r="AI456" i="31"/>
  <c r="U456" i="31"/>
  <c r="U449" i="31"/>
  <c r="Q438" i="31"/>
  <c r="S438" i="31" s="1"/>
  <c r="X428" i="31"/>
  <c r="U427" i="31"/>
  <c r="U425" i="31"/>
  <c r="AI418" i="31"/>
  <c r="U418" i="31"/>
  <c r="U417" i="31"/>
  <c r="U415" i="31"/>
  <c r="U413" i="31"/>
  <c r="X408" i="31"/>
  <c r="U407" i="31"/>
  <c r="U406" i="31"/>
  <c r="U405" i="31"/>
  <c r="U403" i="31"/>
  <c r="AI390" i="31"/>
  <c r="U390" i="31"/>
  <c r="U389" i="31"/>
  <c r="X386" i="31"/>
  <c r="U385" i="31"/>
  <c r="U379" i="31"/>
  <c r="U374" i="31"/>
  <c r="U373" i="31"/>
  <c r="AI372" i="31"/>
  <c r="U372" i="31"/>
  <c r="AI366" i="31"/>
  <c r="U366" i="31"/>
  <c r="X342" i="31"/>
  <c r="U329" i="31"/>
  <c r="U325" i="31"/>
  <c r="U321" i="31"/>
  <c r="U317" i="31"/>
  <c r="AI306" i="31"/>
  <c r="U306" i="31"/>
  <c r="U302" i="31"/>
  <c r="U298" i="31"/>
  <c r="U294" i="31"/>
  <c r="X290" i="31"/>
  <c r="U289" i="31"/>
  <c r="U285" i="31"/>
  <c r="X274" i="31"/>
  <c r="X272" i="31"/>
  <c r="X270" i="31"/>
  <c r="X268" i="31"/>
  <c r="X266" i="31"/>
  <c r="X264" i="31"/>
  <c r="U256" i="31"/>
  <c r="U255" i="31"/>
  <c r="U252" i="31"/>
  <c r="X224" i="31"/>
  <c r="X222" i="31"/>
  <c r="X220" i="31"/>
  <c r="X218" i="31"/>
  <c r="X188" i="31"/>
  <c r="X182" i="31"/>
  <c r="X180" i="31"/>
  <c r="X178" i="31"/>
  <c r="X176" i="31"/>
  <c r="X174" i="31"/>
  <c r="X172" i="31"/>
  <c r="X170" i="31"/>
  <c r="X168" i="31"/>
  <c r="X166" i="31"/>
  <c r="X164" i="31"/>
  <c r="X162" i="31"/>
  <c r="X154" i="31"/>
  <c r="X152" i="31"/>
  <c r="X150" i="31"/>
  <c r="X148" i="31"/>
  <c r="X146" i="31"/>
  <c r="X144" i="31"/>
  <c r="X142" i="31"/>
  <c r="X140" i="31"/>
  <c r="X138" i="31"/>
  <c r="X136" i="31"/>
  <c r="W134" i="31"/>
  <c r="X118" i="31"/>
  <c r="X74" i="31"/>
  <c r="X72" i="31"/>
  <c r="W69" i="31"/>
  <c r="X58" i="31"/>
  <c r="X56" i="31"/>
  <c r="W45" i="31"/>
  <c r="U44" i="31"/>
  <c r="U41" i="31"/>
  <c r="X34" i="31"/>
  <c r="X32" i="31"/>
  <c r="X30" i="31"/>
  <c r="X28" i="31"/>
  <c r="AG3" i="31"/>
  <c r="AG2" i="31"/>
  <c r="AL17" i="31" l="1"/>
  <c r="AL239" i="31"/>
  <c r="AL261" i="31"/>
  <c r="AL279" i="31"/>
  <c r="AL311" i="31"/>
  <c r="AL313" i="31"/>
  <c r="AL335" i="31"/>
  <c r="AL337" i="31"/>
  <c r="AL339" i="31"/>
  <c r="T395" i="31"/>
  <c r="AL395" i="31" s="1"/>
  <c r="AL433" i="31"/>
  <c r="AL571" i="31"/>
  <c r="AL597" i="31"/>
  <c r="U647" i="31"/>
  <c r="K647" i="31"/>
  <c r="X678" i="31"/>
  <c r="X682" i="31"/>
  <c r="X689" i="31"/>
  <c r="X691" i="31"/>
  <c r="X693" i="31"/>
  <c r="X695" i="31"/>
  <c r="U706" i="31"/>
  <c r="X716" i="31"/>
  <c r="X720" i="31"/>
  <c r="U733" i="31"/>
  <c r="U753" i="31"/>
  <c r="K753" i="31"/>
  <c r="U782" i="31"/>
  <c r="K782" i="31"/>
  <c r="X842" i="31"/>
  <c r="X844" i="31"/>
  <c r="X846" i="31"/>
  <c r="X848" i="31"/>
  <c r="X850" i="31"/>
  <c r="X852" i="31"/>
  <c r="X854" i="31"/>
  <c r="X856" i="31"/>
  <c r="U868" i="31"/>
  <c r="K868" i="31"/>
  <c r="U878" i="31"/>
  <c r="K878" i="31"/>
  <c r="X881" i="31"/>
  <c r="X887" i="31"/>
  <c r="U891" i="31"/>
  <c r="K891" i="31"/>
  <c r="U895" i="31"/>
  <c r="U909" i="31"/>
  <c r="K909" i="31"/>
  <c r="U924" i="31"/>
  <c r="U973" i="31"/>
  <c r="X1022" i="31"/>
  <c r="N1022" i="31"/>
  <c r="X1026" i="31"/>
  <c r="N1026" i="31"/>
  <c r="U1049" i="31"/>
  <c r="AL13" i="31"/>
  <c r="AL15" i="31"/>
  <c r="AL21" i="31"/>
  <c r="AL37" i="31"/>
  <c r="AL39" i="31"/>
  <c r="AL107" i="31"/>
  <c r="AL211" i="31"/>
  <c r="AL249" i="31"/>
  <c r="AL349" i="31"/>
  <c r="AL383" i="31"/>
  <c r="AL391" i="31"/>
  <c r="N409" i="31"/>
  <c r="T429" i="31"/>
  <c r="AL429" i="31" s="1"/>
  <c r="AL435" i="31"/>
  <c r="AL557" i="31"/>
  <c r="AL567" i="31"/>
  <c r="AL569" i="31"/>
  <c r="AL593" i="31"/>
  <c r="AL595" i="31"/>
  <c r="AL599" i="31"/>
  <c r="AL601" i="31"/>
  <c r="X13" i="31"/>
  <c r="X15" i="31"/>
  <c r="X17" i="31"/>
  <c r="X19" i="31"/>
  <c r="X21" i="31"/>
  <c r="AL30" i="31"/>
  <c r="AL34" i="31"/>
  <c r="X37" i="31"/>
  <c r="X39" i="31"/>
  <c r="AL56" i="31"/>
  <c r="AL58" i="31"/>
  <c r="AL72" i="31"/>
  <c r="AL74" i="31"/>
  <c r="X77" i="31"/>
  <c r="X79" i="31"/>
  <c r="X107" i="31"/>
  <c r="X109" i="31"/>
  <c r="N118" i="31"/>
  <c r="AL136" i="31"/>
  <c r="AL138" i="31"/>
  <c r="AL140" i="31"/>
  <c r="AL142" i="31"/>
  <c r="AL144" i="31"/>
  <c r="AL146" i="31"/>
  <c r="N148" i="31"/>
  <c r="AL152" i="31"/>
  <c r="N156" i="31"/>
  <c r="AL162" i="31"/>
  <c r="N164" i="31"/>
  <c r="AL166" i="31"/>
  <c r="AL168" i="31"/>
  <c r="AL170" i="31"/>
  <c r="AL172" i="31"/>
  <c r="AL174" i="31"/>
  <c r="AL176" i="31"/>
  <c r="AL178" i="31"/>
  <c r="AL180" i="31"/>
  <c r="AL182" i="31"/>
  <c r="AL188" i="31"/>
  <c r="N190" i="31"/>
  <c r="N196" i="31"/>
  <c r="X211" i="31"/>
  <c r="X213" i="31"/>
  <c r="AL218" i="31"/>
  <c r="N220" i="31"/>
  <c r="AL222" i="31"/>
  <c r="AL224" i="31"/>
  <c r="X239" i="31"/>
  <c r="X249" i="31"/>
  <c r="X261" i="31"/>
  <c r="AL264" i="31"/>
  <c r="AL266" i="31"/>
  <c r="AL268" i="31"/>
  <c r="AL270" i="31"/>
  <c r="AL272" i="31"/>
  <c r="AL274" i="31"/>
  <c r="N276" i="31"/>
  <c r="X279" i="31"/>
  <c r="AI285" i="31"/>
  <c r="AI289" i="31"/>
  <c r="AL290" i="31"/>
  <c r="X309" i="31"/>
  <c r="X311" i="31"/>
  <c r="X313" i="31"/>
  <c r="X333" i="31"/>
  <c r="X335" i="31"/>
  <c r="X337" i="31"/>
  <c r="X339" i="31"/>
  <c r="AL342" i="31"/>
  <c r="T344" i="31"/>
  <c r="AL344" i="31" s="1"/>
  <c r="AI347" i="31"/>
  <c r="X349" i="31"/>
  <c r="N358" i="31"/>
  <c r="AI379" i="31"/>
  <c r="X383" i="31"/>
  <c r="AI385" i="31"/>
  <c r="AL386" i="31"/>
  <c r="N388" i="31"/>
  <c r="X391" i="31"/>
  <c r="T402" i="31"/>
  <c r="AL402" i="31" s="1"/>
  <c r="AI403" i="31"/>
  <c r="T404" i="31"/>
  <c r="AL404" i="31" s="1"/>
  <c r="AI407" i="31"/>
  <c r="X409" i="31"/>
  <c r="T412" i="31"/>
  <c r="AI413" i="31"/>
  <c r="T414" i="31"/>
  <c r="AI415" i="31"/>
  <c r="T416" i="31"/>
  <c r="AI425" i="31"/>
  <c r="AI427" i="31"/>
  <c r="N428" i="31"/>
  <c r="AQ428" i="31" s="1"/>
  <c r="X433" i="31"/>
  <c r="X435" i="31"/>
  <c r="N442" i="31"/>
  <c r="AI449" i="31"/>
  <c r="AI453" i="31"/>
  <c r="AL472" i="31"/>
  <c r="AL474" i="31"/>
  <c r="AL476" i="31"/>
  <c r="AI499" i="31"/>
  <c r="AI507" i="31"/>
  <c r="AL510" i="31"/>
  <c r="AL512" i="31"/>
  <c r="AL514" i="31"/>
  <c r="AL516" i="31"/>
  <c r="AL518" i="31"/>
  <c r="AL520" i="31"/>
  <c r="AI539" i="31"/>
  <c r="AI543" i="31"/>
  <c r="AI553" i="31"/>
  <c r="X557" i="31"/>
  <c r="AQ557" i="31" s="1"/>
  <c r="AI559" i="31"/>
  <c r="AI563" i="31"/>
  <c r="X567" i="31"/>
  <c r="AQ567" i="31" s="1"/>
  <c r="X569" i="31"/>
  <c r="AQ569" i="31" s="1"/>
  <c r="X571" i="31"/>
  <c r="AQ571" i="31" s="1"/>
  <c r="AI581" i="31"/>
  <c r="AI583" i="31"/>
  <c r="N584" i="31"/>
  <c r="AI585" i="31"/>
  <c r="AI589" i="31"/>
  <c r="X593" i="31"/>
  <c r="AQ593" i="31" s="1"/>
  <c r="X595" i="31"/>
  <c r="AQ595" i="31" s="1"/>
  <c r="X597" i="31"/>
  <c r="AQ597" i="31" s="1"/>
  <c r="X599" i="31"/>
  <c r="AQ599" i="31" s="1"/>
  <c r="X601" i="31"/>
  <c r="AQ601" i="31" s="1"/>
  <c r="X611" i="31"/>
  <c r="X613" i="31"/>
  <c r="X615" i="31"/>
  <c r="X617" i="31"/>
  <c r="X619" i="31"/>
  <c r="X621" i="31"/>
  <c r="X623" i="31"/>
  <c r="X636" i="31"/>
  <c r="X638" i="31"/>
  <c r="X640" i="31"/>
  <c r="U643" i="31"/>
  <c r="X676" i="31"/>
  <c r="N678" i="31"/>
  <c r="X680" i="31"/>
  <c r="N682" i="31"/>
  <c r="X684" i="31"/>
  <c r="U710" i="31"/>
  <c r="N716" i="31"/>
  <c r="X718" i="31"/>
  <c r="N720" i="31"/>
  <c r="X722" i="31"/>
  <c r="U737" i="31"/>
  <c r="U749" i="31"/>
  <c r="U778" i="31"/>
  <c r="U838" i="31"/>
  <c r="U874" i="31"/>
  <c r="K874" i="31"/>
  <c r="U899" i="31"/>
  <c r="U905" i="31"/>
  <c r="U922" i="31"/>
  <c r="U928" i="31"/>
  <c r="N938" i="31"/>
  <c r="U961" i="31"/>
  <c r="U1037" i="31"/>
  <c r="K1037" i="31"/>
  <c r="X1057" i="31"/>
  <c r="X1059" i="31"/>
  <c r="X1061" i="31"/>
  <c r="X1063" i="31"/>
  <c r="X1065" i="31"/>
  <c r="X1067" i="31"/>
  <c r="X1069" i="31"/>
  <c r="X1071" i="31"/>
  <c r="X1073" i="31"/>
  <c r="X1075" i="31"/>
  <c r="X1077" i="31"/>
  <c r="X1079" i="31"/>
  <c r="X1081" i="31"/>
  <c r="X1083" i="31"/>
  <c r="X1085" i="31"/>
  <c r="X1087" i="31"/>
  <c r="X1089" i="31"/>
  <c r="X1091" i="31"/>
  <c r="X1093" i="31"/>
  <c r="X1095" i="31"/>
  <c r="X1097" i="31"/>
  <c r="X1099" i="31"/>
  <c r="X1101" i="31"/>
  <c r="X1103" i="31"/>
  <c r="X1105" i="31"/>
  <c r="X1107" i="31"/>
  <c r="X1111" i="31"/>
  <c r="U1121" i="31"/>
  <c r="U1157" i="31"/>
  <c r="K1157" i="31"/>
  <c r="X1175" i="31"/>
  <c r="X1183" i="31"/>
  <c r="X1187" i="31"/>
  <c r="X1191" i="31"/>
  <c r="U1266" i="31"/>
  <c r="X1278" i="31"/>
  <c r="X1283" i="31"/>
  <c r="U1311" i="31"/>
  <c r="N651" i="31"/>
  <c r="N653" i="31"/>
  <c r="N655" i="31"/>
  <c r="N657" i="31"/>
  <c r="N659" i="31"/>
  <c r="N661" i="31"/>
  <c r="N663" i="31"/>
  <c r="N665" i="31"/>
  <c r="N667" i="31"/>
  <c r="N713" i="31"/>
  <c r="N785" i="31"/>
  <c r="N787" i="31"/>
  <c r="N789" i="31"/>
  <c r="N791" i="31"/>
  <c r="N793" i="31"/>
  <c r="N795" i="31"/>
  <c r="N797" i="31"/>
  <c r="N799" i="31"/>
  <c r="N801" i="31"/>
  <c r="N803" i="31"/>
  <c r="N805" i="31"/>
  <c r="N807" i="31"/>
  <c r="N809" i="31"/>
  <c r="N811" i="31"/>
  <c r="N813" i="31"/>
  <c r="N815" i="31"/>
  <c r="N817" i="31"/>
  <c r="N819" i="31"/>
  <c r="N862" i="31"/>
  <c r="N872" i="31"/>
  <c r="N931" i="31"/>
  <c r="N933" i="31"/>
  <c r="N935" i="31"/>
  <c r="X944" i="31"/>
  <c r="X946" i="31"/>
  <c r="U957" i="31"/>
  <c r="U989" i="31"/>
  <c r="U1007" i="31"/>
  <c r="K1007" i="31"/>
  <c r="X1024" i="31"/>
  <c r="N1125" i="31"/>
  <c r="X1133" i="31"/>
  <c r="U1153" i="31"/>
  <c r="X1161" i="31"/>
  <c r="X1163" i="31"/>
  <c r="X1165" i="31"/>
  <c r="X1167" i="31"/>
  <c r="X1169" i="31"/>
  <c r="X1171" i="31"/>
  <c r="N1175" i="31"/>
  <c r="X1180" i="31"/>
  <c r="N1183" i="31"/>
  <c r="X1185" i="31"/>
  <c r="N1187" i="31"/>
  <c r="AQ1187" i="31" s="1"/>
  <c r="X1189" i="31"/>
  <c r="N1191" i="31"/>
  <c r="AQ1191" i="31" s="1"/>
  <c r="X1193" i="31"/>
  <c r="U1262" i="31"/>
  <c r="U1270" i="31"/>
  <c r="N1278" i="31"/>
  <c r="N1279" i="31"/>
  <c r="X1281" i="31"/>
  <c r="N1283" i="31"/>
  <c r="X1285" i="31"/>
  <c r="N1287" i="31"/>
  <c r="U1296" i="31"/>
  <c r="K1296" i="31"/>
  <c r="N1308" i="31"/>
  <c r="X1324" i="31"/>
  <c r="N1326" i="31"/>
  <c r="U1336" i="31"/>
  <c r="N996" i="31"/>
  <c r="N998" i="31"/>
  <c r="N1000" i="31"/>
  <c r="N1002" i="31"/>
  <c r="N1004" i="31"/>
  <c r="N1006" i="31"/>
  <c r="N1030" i="31"/>
  <c r="N1032" i="31"/>
  <c r="N1034" i="31"/>
  <c r="N1036" i="31"/>
  <c r="N1176" i="31"/>
  <c r="N1194" i="31"/>
  <c r="N1196" i="31"/>
  <c r="N1200" i="31"/>
  <c r="N1201" i="31"/>
  <c r="N1203" i="31"/>
  <c r="N1317" i="31"/>
  <c r="N1319" i="31"/>
  <c r="X1341" i="31"/>
  <c r="X1342" i="31"/>
  <c r="X1343" i="31"/>
  <c r="U1380" i="31"/>
  <c r="X1422" i="31"/>
  <c r="X1430" i="31"/>
  <c r="U1433" i="31"/>
  <c r="K1433" i="31"/>
  <c r="U1442" i="31"/>
  <c r="U1464" i="31"/>
  <c r="U1466" i="31"/>
  <c r="U1480" i="31"/>
  <c r="X1510" i="31"/>
  <c r="N1341" i="31"/>
  <c r="N1342" i="31"/>
  <c r="N1343" i="31"/>
  <c r="N1344" i="31"/>
  <c r="U1387" i="31"/>
  <c r="N1422" i="31"/>
  <c r="U1446" i="31"/>
  <c r="K1446" i="31"/>
  <c r="U1460" i="31"/>
  <c r="X1482" i="31"/>
  <c r="X1484" i="31"/>
  <c r="X1486" i="31"/>
  <c r="X1488" i="31"/>
  <c r="X1490" i="31"/>
  <c r="X1492" i="31"/>
  <c r="X1494" i="31"/>
  <c r="X1496" i="31"/>
  <c r="X1498" i="31"/>
  <c r="X1500" i="31"/>
  <c r="X1502" i="31"/>
  <c r="X1504" i="31"/>
  <c r="X1602" i="31"/>
  <c r="X1606" i="31"/>
  <c r="N1345" i="31"/>
  <c r="N1346" i="31"/>
  <c r="N1347" i="31"/>
  <c r="N1348" i="31"/>
  <c r="N1349" i="31"/>
  <c r="N1350" i="31"/>
  <c r="N1351" i="31"/>
  <c r="N1353" i="31"/>
  <c r="N1386" i="31"/>
  <c r="N1399" i="31"/>
  <c r="N1401" i="31"/>
  <c r="N1403" i="31"/>
  <c r="N1405" i="31"/>
  <c r="N1425" i="31"/>
  <c r="N1437" i="31"/>
  <c r="N1439" i="31"/>
  <c r="X1506" i="31"/>
  <c r="X1530" i="31"/>
  <c r="X1532" i="31"/>
  <c r="X1534" i="31"/>
  <c r="X1536" i="31"/>
  <c r="X1538" i="31"/>
  <c r="X1540" i="31"/>
  <c r="X1542" i="31"/>
  <c r="X1544" i="31"/>
  <c r="X1546" i="31"/>
  <c r="X1548" i="31"/>
  <c r="X1550" i="31"/>
  <c r="X1552" i="31"/>
  <c r="X1554" i="31"/>
  <c r="X1556" i="31"/>
  <c r="X1600" i="31"/>
  <c r="N1602" i="31"/>
  <c r="X1604" i="31"/>
  <c r="X1608" i="31"/>
  <c r="N1515" i="31"/>
  <c r="N1517" i="31"/>
  <c r="N1519" i="31"/>
  <c r="N1559" i="31"/>
  <c r="N1561" i="31"/>
  <c r="N1563" i="31"/>
  <c r="N1565" i="31"/>
  <c r="N1567" i="31"/>
  <c r="N1569" i="31"/>
  <c r="N1571" i="31"/>
  <c r="N1573" i="31"/>
  <c r="N1575" i="31"/>
  <c r="N1577" i="31"/>
  <c r="N1579" i="31"/>
  <c r="AQ1579" i="31" s="1"/>
  <c r="N1581" i="31"/>
  <c r="N1583" i="31"/>
  <c r="N1585" i="31"/>
  <c r="N1587" i="31"/>
  <c r="N1589" i="31"/>
  <c r="N1591" i="31"/>
  <c r="N1593" i="31"/>
  <c r="N1595" i="31"/>
  <c r="N1597" i="31"/>
  <c r="X1610" i="31"/>
  <c r="X1612" i="31"/>
  <c r="X1614" i="31"/>
  <c r="X1616" i="31"/>
  <c r="X1618" i="31"/>
  <c r="X1620" i="31"/>
  <c r="X1622" i="31"/>
  <c r="X1624" i="31"/>
  <c r="X1626" i="31"/>
  <c r="X1628" i="31"/>
  <c r="U1634" i="31"/>
  <c r="U1685" i="31"/>
  <c r="K1685" i="31"/>
  <c r="U1697" i="31"/>
  <c r="U1710" i="31"/>
  <c r="K1710" i="31"/>
  <c r="U1714" i="31"/>
  <c r="X1748" i="31"/>
  <c r="U1760" i="31"/>
  <c r="U1762" i="31"/>
  <c r="N1610" i="31"/>
  <c r="N1612" i="31"/>
  <c r="N1614" i="31"/>
  <c r="N1616" i="31"/>
  <c r="N1618" i="31"/>
  <c r="N1620" i="31"/>
  <c r="N1622" i="31"/>
  <c r="N1624" i="31"/>
  <c r="N1626" i="31"/>
  <c r="N1628" i="31"/>
  <c r="U1638" i="31"/>
  <c r="K1638" i="31"/>
  <c r="U1681" i="31"/>
  <c r="N1715" i="31"/>
  <c r="U1792" i="31"/>
  <c r="U1815" i="31"/>
  <c r="X1842" i="31"/>
  <c r="N1856" i="31"/>
  <c r="W1858" i="31"/>
  <c r="U1859" i="31"/>
  <c r="X1868" i="31"/>
  <c r="N1630" i="31"/>
  <c r="X1780" i="31"/>
  <c r="N1789" i="31"/>
  <c r="X1803" i="31"/>
  <c r="X1805" i="31"/>
  <c r="X1807" i="31"/>
  <c r="U1819" i="31"/>
  <c r="K1819" i="31"/>
  <c r="U1831" i="31"/>
  <c r="N1842" i="31"/>
  <c r="X1856" i="31"/>
  <c r="X1863" i="31"/>
  <c r="N1845" i="31"/>
  <c r="N1847" i="31"/>
  <c r="N1849" i="31"/>
  <c r="N1851" i="31"/>
  <c r="X1871" i="31"/>
  <c r="X1889" i="31"/>
  <c r="X1891" i="31"/>
  <c r="X1893" i="31"/>
  <c r="X1895" i="31"/>
  <c r="N1899" i="31"/>
  <c r="AJ14" i="31"/>
  <c r="V14" i="31"/>
  <c r="V16" i="31"/>
  <c r="AJ20" i="31"/>
  <c r="V20" i="31"/>
  <c r="AJ29" i="31"/>
  <c r="V29" i="31"/>
  <c r="AJ31" i="31"/>
  <c r="V31" i="31"/>
  <c r="N32" i="31"/>
  <c r="AJ33" i="31"/>
  <c r="V33" i="31"/>
  <c r="AJ38" i="31"/>
  <c r="V38" i="31"/>
  <c r="N61" i="31"/>
  <c r="N65" i="31"/>
  <c r="AJ78" i="31"/>
  <c r="V78" i="31"/>
  <c r="N79" i="31"/>
  <c r="N103" i="31"/>
  <c r="L108" i="31"/>
  <c r="V108" i="31"/>
  <c r="N114" i="31"/>
  <c r="R116" i="31"/>
  <c r="AJ116" i="31" s="1"/>
  <c r="AJ137" i="31"/>
  <c r="V137" i="31"/>
  <c r="AJ139" i="31"/>
  <c r="V139" i="31"/>
  <c r="L145" i="31"/>
  <c r="V145" i="31"/>
  <c r="AJ147" i="31"/>
  <c r="V147" i="31"/>
  <c r="AJ155" i="31"/>
  <c r="V155" i="31"/>
  <c r="AJ158" i="31"/>
  <c r="V158" i="31"/>
  <c r="AJ161" i="31"/>
  <c r="V161" i="31"/>
  <c r="AJ177" i="31"/>
  <c r="AJ179" i="31"/>
  <c r="V179" i="31"/>
  <c r="V181" i="31"/>
  <c r="V183" i="31"/>
  <c r="L186" i="31"/>
  <c r="V186" i="31"/>
  <c r="AJ189" i="31"/>
  <c r="V189" i="31"/>
  <c r="N193" i="31"/>
  <c r="AJ217" i="31"/>
  <c r="V217" i="31"/>
  <c r="L219" i="31"/>
  <c r="V219" i="31"/>
  <c r="L221" i="31"/>
  <c r="V221" i="31"/>
  <c r="N236" i="31"/>
  <c r="N244" i="31"/>
  <c r="V250" i="31"/>
  <c r="N251" i="31"/>
  <c r="AJ260" i="31"/>
  <c r="V260" i="31"/>
  <c r="AJ267" i="31"/>
  <c r="V267" i="31"/>
  <c r="AJ269" i="31"/>
  <c r="V269" i="31"/>
  <c r="U292" i="31"/>
  <c r="K294" i="31"/>
  <c r="AN294" i="31" s="1"/>
  <c r="K298" i="31"/>
  <c r="U300" i="31"/>
  <c r="K302" i="31"/>
  <c r="AN302" i="31" s="1"/>
  <c r="U304" i="31"/>
  <c r="AJ308" i="31"/>
  <c r="V308" i="31"/>
  <c r="AJ310" i="31"/>
  <c r="V310" i="31"/>
  <c r="U319" i="31"/>
  <c r="K321" i="31"/>
  <c r="AN321" i="31" s="1"/>
  <c r="K325" i="31"/>
  <c r="AN325" i="31" s="1"/>
  <c r="K329" i="31"/>
  <c r="AN329" i="31" s="1"/>
  <c r="AJ338" i="31"/>
  <c r="V338" i="31"/>
  <c r="AJ343" i="31"/>
  <c r="V343" i="31"/>
  <c r="R350" i="31"/>
  <c r="AJ350" i="31" s="1"/>
  <c r="U360" i="31"/>
  <c r="U361" i="31"/>
  <c r="U362" i="31"/>
  <c r="U368" i="31"/>
  <c r="U369" i="31"/>
  <c r="U370" i="31"/>
  <c r="K373" i="31"/>
  <c r="AN373" i="31" s="1"/>
  <c r="K374" i="31"/>
  <c r="AN374" i="31" s="1"/>
  <c r="U376" i="31"/>
  <c r="U377" i="31"/>
  <c r="U381" i="31"/>
  <c r="AJ384" i="31"/>
  <c r="V384" i="31"/>
  <c r="AJ387" i="31"/>
  <c r="V387" i="31"/>
  <c r="K389" i="31"/>
  <c r="AN389" i="31" s="1"/>
  <c r="K405" i="31"/>
  <c r="AN405" i="31" s="1"/>
  <c r="R411" i="31"/>
  <c r="AJ411" i="31" s="1"/>
  <c r="U420" i="31"/>
  <c r="N426" i="31"/>
  <c r="R443" i="31"/>
  <c r="AJ443" i="31" s="1"/>
  <c r="U444" i="31"/>
  <c r="AJ445" i="31"/>
  <c r="V445" i="31"/>
  <c r="U447" i="31"/>
  <c r="U458" i="31"/>
  <c r="U466" i="31"/>
  <c r="AJ480" i="31"/>
  <c r="V480" i="31"/>
  <c r="AO480" i="31" s="1"/>
  <c r="N485" i="31"/>
  <c r="N503" i="31"/>
  <c r="U505" i="31"/>
  <c r="U537" i="31"/>
  <c r="U565" i="31"/>
  <c r="AJ570" i="31"/>
  <c r="V570" i="31"/>
  <c r="AO570" i="31" s="1"/>
  <c r="AJ572" i="31"/>
  <c r="V572" i="31"/>
  <c r="AO572" i="31" s="1"/>
  <c r="AJ577" i="31"/>
  <c r="V577" i="31"/>
  <c r="AO577" i="31" s="1"/>
  <c r="N578" i="31"/>
  <c r="K579" i="31"/>
  <c r="K580" i="31"/>
  <c r="N582" i="31"/>
  <c r="AJ600" i="31"/>
  <c r="V600" i="31"/>
  <c r="AO600" i="31" s="1"/>
  <c r="K604" i="31"/>
  <c r="N623" i="31"/>
  <c r="X670" i="31"/>
  <c r="V670" i="31"/>
  <c r="X694" i="31"/>
  <c r="V694" i="31"/>
  <c r="X847" i="31"/>
  <c r="V847" i="31"/>
  <c r="X857" i="31"/>
  <c r="V857" i="31"/>
  <c r="X920" i="31"/>
  <c r="V920" i="31"/>
  <c r="X941" i="31"/>
  <c r="V941" i="31"/>
  <c r="X943" i="31"/>
  <c r="V943" i="31"/>
  <c r="X945" i="31"/>
  <c r="V945" i="31"/>
  <c r="X1054" i="31"/>
  <c r="V1054" i="31"/>
  <c r="X1058" i="31"/>
  <c r="V1058" i="31"/>
  <c r="X1060" i="31"/>
  <c r="X1062" i="31"/>
  <c r="V1062" i="31"/>
  <c r="X1064" i="31"/>
  <c r="V1064" i="31"/>
  <c r="X1066" i="31"/>
  <c r="V1066" i="31"/>
  <c r="X1068" i="31"/>
  <c r="V1068" i="31"/>
  <c r="X1070" i="31"/>
  <c r="V1070" i="31"/>
  <c r="X1072" i="31"/>
  <c r="V1072" i="31"/>
  <c r="X1074" i="31"/>
  <c r="V1074" i="31"/>
  <c r="X1076" i="31"/>
  <c r="X1078" i="31"/>
  <c r="V1078" i="31"/>
  <c r="X1080" i="31"/>
  <c r="V1080" i="31"/>
  <c r="X1082" i="31"/>
  <c r="V1082" i="31"/>
  <c r="X1084" i="31"/>
  <c r="V1084" i="31"/>
  <c r="X1086" i="31"/>
  <c r="V1086" i="31"/>
  <c r="X1088" i="31"/>
  <c r="V1088" i="31"/>
  <c r="X1090" i="31"/>
  <c r="V1090" i="31"/>
  <c r="X1092" i="31"/>
  <c r="V1092" i="31"/>
  <c r="X1094" i="31"/>
  <c r="V1094" i="31"/>
  <c r="X1096" i="31"/>
  <c r="V1096" i="31"/>
  <c r="X1098" i="31"/>
  <c r="V1098" i="31"/>
  <c r="X1100" i="31"/>
  <c r="V1100" i="31"/>
  <c r="X1102" i="31"/>
  <c r="V1102" i="31"/>
  <c r="X1104" i="31"/>
  <c r="V1104" i="31"/>
  <c r="X1106" i="31"/>
  <c r="V1106" i="31"/>
  <c r="X1110" i="31"/>
  <c r="V1110" i="31"/>
  <c r="X1114" i="31"/>
  <c r="V1114" i="31"/>
  <c r="K1148" i="31"/>
  <c r="U1148" i="31"/>
  <c r="X1162" i="31"/>
  <c r="X1164" i="31"/>
  <c r="X1166" i="31"/>
  <c r="X1168" i="31"/>
  <c r="X1170" i="31"/>
  <c r="X1173" i="31"/>
  <c r="N9" i="31"/>
  <c r="AJ18" i="31"/>
  <c r="V18" i="31"/>
  <c r="N19" i="31"/>
  <c r="AJ27" i="31"/>
  <c r="V27" i="31"/>
  <c r="N28" i="31"/>
  <c r="AJ35" i="31"/>
  <c r="V35" i="31"/>
  <c r="AJ55" i="31"/>
  <c r="V55" i="31"/>
  <c r="AJ57" i="31"/>
  <c r="V57" i="31"/>
  <c r="AJ73" i="31"/>
  <c r="V73" i="31"/>
  <c r="N77" i="31"/>
  <c r="AJ80" i="31"/>
  <c r="V80" i="31"/>
  <c r="N81" i="31"/>
  <c r="N129" i="31"/>
  <c r="AJ141" i="31"/>
  <c r="V141" i="31"/>
  <c r="AJ143" i="31"/>
  <c r="V143" i="31"/>
  <c r="L149" i="31"/>
  <c r="N150" i="31"/>
  <c r="AJ153" i="31"/>
  <c r="V153" i="31"/>
  <c r="N154" i="31"/>
  <c r="AJ167" i="31"/>
  <c r="V167" i="31"/>
  <c r="L169" i="31"/>
  <c r="V169" i="31"/>
  <c r="L171" i="31"/>
  <c r="V171" i="31"/>
  <c r="L173" i="31"/>
  <c r="L175" i="31"/>
  <c r="V177" i="31"/>
  <c r="L203" i="31"/>
  <c r="AJ209" i="31"/>
  <c r="V209" i="31"/>
  <c r="AJ212" i="31"/>
  <c r="V212" i="31"/>
  <c r="N213" i="31"/>
  <c r="AJ214" i="31"/>
  <c r="V214" i="31"/>
  <c r="V223" i="31"/>
  <c r="N227" i="31"/>
  <c r="N230" i="31"/>
  <c r="L238" i="31"/>
  <c r="V238" i="31"/>
  <c r="AJ240" i="31"/>
  <c r="V240" i="31"/>
  <c r="L259" i="31"/>
  <c r="V259" i="31"/>
  <c r="AJ265" i="31"/>
  <c r="V265" i="31"/>
  <c r="AJ271" i="31"/>
  <c r="V271" i="31"/>
  <c r="AJ273" i="31"/>
  <c r="V273" i="31"/>
  <c r="AJ275" i="31"/>
  <c r="V275" i="31"/>
  <c r="AJ278" i="31"/>
  <c r="V278" i="31"/>
  <c r="AJ280" i="31"/>
  <c r="V280" i="31"/>
  <c r="U283" i="31"/>
  <c r="U287" i="31"/>
  <c r="U296" i="31"/>
  <c r="N309" i="31"/>
  <c r="K317" i="31"/>
  <c r="AN317" i="31" s="1"/>
  <c r="U323" i="31"/>
  <c r="U327" i="31"/>
  <c r="U331" i="31"/>
  <c r="N333" i="31"/>
  <c r="AJ334" i="31"/>
  <c r="V334" i="31"/>
  <c r="AJ336" i="31"/>
  <c r="V336" i="31"/>
  <c r="AJ348" i="31"/>
  <c r="V348" i="31"/>
  <c r="R392" i="31"/>
  <c r="AJ392" i="31" s="1"/>
  <c r="R393" i="31"/>
  <c r="AJ393" i="31" s="1"/>
  <c r="R401" i="31"/>
  <c r="AJ401" i="31" s="1"/>
  <c r="K406" i="31"/>
  <c r="AN406" i="31" s="1"/>
  <c r="N408" i="31"/>
  <c r="AQ408" i="31" s="1"/>
  <c r="AL408" i="31"/>
  <c r="R410" i="31"/>
  <c r="AJ410" i="31" s="1"/>
  <c r="K417" i="31"/>
  <c r="AN417" i="31" s="1"/>
  <c r="U423" i="31"/>
  <c r="AL428" i="31"/>
  <c r="AJ434" i="31"/>
  <c r="V434" i="31"/>
  <c r="R436" i="31"/>
  <c r="AJ436" i="31" s="1"/>
  <c r="U440" i="31"/>
  <c r="U451" i="31"/>
  <c r="U462" i="31"/>
  <c r="AJ473" i="31"/>
  <c r="V473" i="31"/>
  <c r="AO473" i="31" s="1"/>
  <c r="AJ475" i="31"/>
  <c r="V475" i="31"/>
  <c r="AO475" i="31" s="1"/>
  <c r="AJ477" i="31"/>
  <c r="V477" i="31"/>
  <c r="AO477" i="31" s="1"/>
  <c r="N478" i="31"/>
  <c r="AJ482" i="31"/>
  <c r="V482" i="31"/>
  <c r="AO482" i="31" s="1"/>
  <c r="R492" i="31"/>
  <c r="N495" i="31"/>
  <c r="U497" i="31"/>
  <c r="AJ509" i="31"/>
  <c r="V509" i="31"/>
  <c r="AO509" i="31" s="1"/>
  <c r="AJ511" i="31"/>
  <c r="V511" i="31"/>
  <c r="AO511" i="31" s="1"/>
  <c r="V513" i="31"/>
  <c r="AO513" i="31" s="1"/>
  <c r="AJ515" i="31"/>
  <c r="V515" i="31"/>
  <c r="AO515" i="31" s="1"/>
  <c r="AJ517" i="31"/>
  <c r="V517" i="31"/>
  <c r="AO517" i="31" s="1"/>
  <c r="AJ519" i="31"/>
  <c r="V519" i="31"/>
  <c r="AO519" i="31" s="1"/>
  <c r="N531" i="31"/>
  <c r="U532" i="31"/>
  <c r="U534" i="31"/>
  <c r="U541" i="31"/>
  <c r="AJ544" i="31"/>
  <c r="V544" i="31"/>
  <c r="AO544" i="31" s="1"/>
  <c r="K545" i="31"/>
  <c r="K546" i="31"/>
  <c r="K547" i="31"/>
  <c r="K548" i="31"/>
  <c r="K549" i="31"/>
  <c r="K550" i="31"/>
  <c r="K551" i="31"/>
  <c r="K552" i="31"/>
  <c r="AJ558" i="31"/>
  <c r="V558" i="31"/>
  <c r="AO558" i="31" s="1"/>
  <c r="U561" i="31"/>
  <c r="AJ566" i="31"/>
  <c r="V566" i="31"/>
  <c r="AO566" i="31" s="1"/>
  <c r="AJ568" i="31"/>
  <c r="V568" i="31"/>
  <c r="AO568" i="31" s="1"/>
  <c r="N573" i="31"/>
  <c r="U576" i="31"/>
  <c r="U587" i="31"/>
  <c r="AJ594" i="31"/>
  <c r="V594" i="31"/>
  <c r="AO594" i="31" s="1"/>
  <c r="AJ596" i="31"/>
  <c r="V596" i="31"/>
  <c r="AO596" i="31" s="1"/>
  <c r="AJ598" i="31"/>
  <c r="V598" i="31"/>
  <c r="AO598" i="31" s="1"/>
  <c r="U606" i="31"/>
  <c r="K608" i="31"/>
  <c r="V610" i="31"/>
  <c r="V612" i="31"/>
  <c r="V614" i="31"/>
  <c r="V616" i="31"/>
  <c r="N617" i="31"/>
  <c r="V618" i="31"/>
  <c r="V620" i="31"/>
  <c r="V622" i="31"/>
  <c r="V624" i="31"/>
  <c r="U627" i="31"/>
  <c r="K629" i="31"/>
  <c r="N630" i="31"/>
  <c r="K631" i="31"/>
  <c r="V633" i="31"/>
  <c r="X690" i="31"/>
  <c r="V690" i="31"/>
  <c r="X692" i="31"/>
  <c r="V692" i="31"/>
  <c r="X696" i="31"/>
  <c r="V696" i="31"/>
  <c r="X843" i="31"/>
  <c r="N843" i="31"/>
  <c r="V843" i="31"/>
  <c r="X845" i="31"/>
  <c r="V845" i="31"/>
  <c r="X849" i="31"/>
  <c r="N849" i="31"/>
  <c r="V849" i="31"/>
  <c r="X851" i="31"/>
  <c r="V851" i="31"/>
  <c r="X853" i="31"/>
  <c r="N853" i="31"/>
  <c r="V853" i="31"/>
  <c r="X855" i="31"/>
  <c r="V855" i="31"/>
  <c r="X886" i="31"/>
  <c r="V886" i="31"/>
  <c r="N907" i="31"/>
  <c r="N916" i="31"/>
  <c r="X918" i="31"/>
  <c r="N918" i="31"/>
  <c r="V918" i="31"/>
  <c r="N11" i="31"/>
  <c r="AJ13" i="31"/>
  <c r="V13" i="31"/>
  <c r="AL14" i="31"/>
  <c r="X14" i="31"/>
  <c r="AJ15" i="31"/>
  <c r="V15" i="31"/>
  <c r="N16" i="31"/>
  <c r="X16" i="31"/>
  <c r="AJ17" i="31"/>
  <c r="V17" i="31"/>
  <c r="AL18" i="31"/>
  <c r="X18" i="31"/>
  <c r="V19" i="31"/>
  <c r="AL20" i="31"/>
  <c r="X20" i="31"/>
  <c r="AJ21" i="31"/>
  <c r="V21" i="31"/>
  <c r="N22" i="31"/>
  <c r="AL27" i="31"/>
  <c r="X27" i="31"/>
  <c r="AJ28" i="31"/>
  <c r="V28" i="31"/>
  <c r="AL29" i="31"/>
  <c r="X29" i="31"/>
  <c r="AJ30" i="31"/>
  <c r="V30" i="31"/>
  <c r="AL31" i="31"/>
  <c r="X31" i="31"/>
  <c r="AJ32" i="31"/>
  <c r="V32" i="31"/>
  <c r="AL33" i="31"/>
  <c r="X33" i="31"/>
  <c r="AJ34" i="31"/>
  <c r="V34" i="31"/>
  <c r="AJ37" i="31"/>
  <c r="V37" i="31"/>
  <c r="AL38" i="31"/>
  <c r="X38" i="31"/>
  <c r="AJ39" i="31"/>
  <c r="V39" i="31"/>
  <c r="N40" i="31"/>
  <c r="AL55" i="31"/>
  <c r="X55" i="31"/>
  <c r="AJ56" i="31"/>
  <c r="V56" i="31"/>
  <c r="AL57" i="31"/>
  <c r="X57" i="31"/>
  <c r="AJ58" i="31"/>
  <c r="V58" i="31"/>
  <c r="N59" i="31"/>
  <c r="L65" i="31"/>
  <c r="AJ72" i="31"/>
  <c r="V72" i="31"/>
  <c r="AL73" i="31"/>
  <c r="X73" i="31"/>
  <c r="AJ74" i="31"/>
  <c r="V74" i="31"/>
  <c r="N75" i="31"/>
  <c r="V77" i="31"/>
  <c r="AL78" i="31"/>
  <c r="X78" i="31"/>
  <c r="V79" i="31"/>
  <c r="AL80" i="31"/>
  <c r="X80" i="31"/>
  <c r="N105" i="31"/>
  <c r="AJ107" i="31"/>
  <c r="V107" i="31"/>
  <c r="N108" i="31"/>
  <c r="X108" i="31"/>
  <c r="V109" i="31"/>
  <c r="N110" i="31"/>
  <c r="R119" i="31"/>
  <c r="AJ119" i="31" s="1"/>
  <c r="V114" i="31"/>
  <c r="L118" i="31"/>
  <c r="V118" i="31"/>
  <c r="L129" i="31"/>
  <c r="AJ136" i="31"/>
  <c r="V136" i="31"/>
  <c r="AL137" i="31"/>
  <c r="X137" i="31"/>
  <c r="AJ138" i="31"/>
  <c r="V138" i="31"/>
  <c r="AL139" i="31"/>
  <c r="X139" i="31"/>
  <c r="AJ140" i="31"/>
  <c r="V140" i="31"/>
  <c r="AL141" i="31"/>
  <c r="X141" i="31"/>
  <c r="AJ142" i="31"/>
  <c r="V142" i="31"/>
  <c r="AL143" i="31"/>
  <c r="X143" i="31"/>
  <c r="AJ144" i="31"/>
  <c r="V144" i="31"/>
  <c r="N145" i="31"/>
  <c r="X145" i="31"/>
  <c r="AJ146" i="31"/>
  <c r="V146" i="31"/>
  <c r="AL147" i="31"/>
  <c r="X147" i="31"/>
  <c r="AL149" i="31"/>
  <c r="X149" i="31"/>
  <c r="AL151" i="31"/>
  <c r="X151" i="31"/>
  <c r="AJ152" i="31"/>
  <c r="V152" i="31"/>
  <c r="AL153" i="31"/>
  <c r="X153" i="31"/>
  <c r="AJ154" i="31"/>
  <c r="V154" i="31"/>
  <c r="AL155" i="31"/>
  <c r="X155" i="31"/>
  <c r="AL158" i="31"/>
  <c r="X158" i="31"/>
  <c r="AL161" i="31"/>
  <c r="X161" i="31"/>
  <c r="AJ162" i="31"/>
  <c r="V162" i="31"/>
  <c r="AL163" i="31"/>
  <c r="X163" i="31"/>
  <c r="AL165" i="31"/>
  <c r="X165" i="31"/>
  <c r="AL167" i="31"/>
  <c r="X167" i="31"/>
  <c r="AJ168" i="31"/>
  <c r="V168" i="31"/>
  <c r="N169" i="31"/>
  <c r="X169" i="31"/>
  <c r="AJ170" i="31"/>
  <c r="V170" i="31"/>
  <c r="X171" i="31"/>
  <c r="AL173" i="31"/>
  <c r="X173" i="31"/>
  <c r="X175" i="31"/>
  <c r="AJ176" i="31"/>
  <c r="V176" i="31"/>
  <c r="AL177" i="31"/>
  <c r="X177" i="31"/>
  <c r="AJ178" i="31"/>
  <c r="V178" i="31"/>
  <c r="AL179" i="31"/>
  <c r="X179" i="31"/>
  <c r="AJ180" i="31"/>
  <c r="V180" i="31"/>
  <c r="X181" i="31"/>
  <c r="AJ182" i="31"/>
  <c r="V182" i="31"/>
  <c r="X183" i="31"/>
  <c r="V184" i="31"/>
  <c r="AJ188" i="31"/>
  <c r="V188" i="31"/>
  <c r="AL189" i="31"/>
  <c r="X189" i="31"/>
  <c r="AJ193" i="31"/>
  <c r="V193" i="31"/>
  <c r="V201" i="31"/>
  <c r="AJ207" i="31"/>
  <c r="V207" i="31"/>
  <c r="AJ211" i="31"/>
  <c r="V211" i="31"/>
  <c r="AL212" i="31"/>
  <c r="X212" i="31"/>
  <c r="V213" i="31"/>
  <c r="AL214" i="31"/>
  <c r="X214" i="31"/>
  <c r="AL217" i="31"/>
  <c r="X217" i="31"/>
  <c r="AJ218" i="31"/>
  <c r="V218" i="31"/>
  <c r="X219" i="31"/>
  <c r="V220" i="31"/>
  <c r="X221" i="31"/>
  <c r="AJ222" i="31"/>
  <c r="V222" i="31"/>
  <c r="X223" i="31"/>
  <c r="AJ224" i="31"/>
  <c r="V224" i="31"/>
  <c r="X238" i="31"/>
  <c r="AJ239" i="31"/>
  <c r="V239" i="31"/>
  <c r="AL240" i="31"/>
  <c r="X240" i="31"/>
  <c r="AJ249" i="31"/>
  <c r="V249" i="31"/>
  <c r="X250" i="31"/>
  <c r="X259" i="31"/>
  <c r="AL260" i="31"/>
  <c r="X260" i="31"/>
  <c r="AJ261" i="31"/>
  <c r="V261" i="31"/>
  <c r="AJ264" i="31"/>
  <c r="V264" i="31"/>
  <c r="AL265" i="31"/>
  <c r="X265" i="31"/>
  <c r="AJ266" i="31"/>
  <c r="V266" i="31"/>
  <c r="AL267" i="31"/>
  <c r="X267" i="31"/>
  <c r="AJ268" i="31"/>
  <c r="V268" i="31"/>
  <c r="AL269" i="31"/>
  <c r="X269" i="31"/>
  <c r="AJ270" i="31"/>
  <c r="V270" i="31"/>
  <c r="AL271" i="31"/>
  <c r="X271" i="31"/>
  <c r="AJ272" i="31"/>
  <c r="V272" i="31"/>
  <c r="AL273" i="31"/>
  <c r="X273" i="31"/>
  <c r="AJ274" i="31"/>
  <c r="V274" i="31"/>
  <c r="AL275" i="31"/>
  <c r="X275" i="31"/>
  <c r="AL278" i="31"/>
  <c r="X278" i="31"/>
  <c r="AJ279" i="31"/>
  <c r="V279" i="31"/>
  <c r="AL280" i="31"/>
  <c r="X280" i="31"/>
  <c r="K283" i="31"/>
  <c r="K287" i="31"/>
  <c r="AJ290" i="31"/>
  <c r="V290" i="31"/>
  <c r="K292" i="31"/>
  <c r="AI296" i="31"/>
  <c r="AI300" i="31"/>
  <c r="AI304" i="31"/>
  <c r="X308" i="31"/>
  <c r="AJ309" i="31"/>
  <c r="V309" i="31"/>
  <c r="AL310" i="31"/>
  <c r="X310" i="31"/>
  <c r="AJ311" i="31"/>
  <c r="V311" i="31"/>
  <c r="AL312" i="31"/>
  <c r="X312" i="31"/>
  <c r="AJ313" i="31"/>
  <c r="V313" i="31"/>
  <c r="X314" i="31"/>
  <c r="AI319" i="31"/>
  <c r="AI323" i="31"/>
  <c r="AI327" i="31"/>
  <c r="AI331" i="31"/>
  <c r="AJ333" i="31"/>
  <c r="V333" i="31"/>
  <c r="AL334" i="31"/>
  <c r="X334" i="31"/>
  <c r="AJ335" i="31"/>
  <c r="V335" i="31"/>
  <c r="AL336" i="31"/>
  <c r="X336" i="31"/>
  <c r="AJ337" i="31"/>
  <c r="V337" i="31"/>
  <c r="X338" i="31"/>
  <c r="AJ339" i="31"/>
  <c r="V339" i="31"/>
  <c r="AL340" i="31"/>
  <c r="X340" i="31"/>
  <c r="AJ342" i="31"/>
  <c r="V342" i="31"/>
  <c r="AL343" i="31"/>
  <c r="X343" i="31"/>
  <c r="R344" i="31"/>
  <c r="AJ344" i="31" s="1"/>
  <c r="U347" i="31"/>
  <c r="AL348" i="31"/>
  <c r="X348" i="31"/>
  <c r="AJ349" i="31"/>
  <c r="V349" i="31"/>
  <c r="T350" i="31"/>
  <c r="AL350" i="31" s="1"/>
  <c r="K360" i="31"/>
  <c r="K361" i="31"/>
  <c r="AI362" i="31"/>
  <c r="K368" i="31"/>
  <c r="K369" i="31"/>
  <c r="AI370" i="31"/>
  <c r="K376" i="31"/>
  <c r="AI377" i="31"/>
  <c r="AI381" i="31"/>
  <c r="AJ383" i="31"/>
  <c r="V383" i="31"/>
  <c r="AJ386" i="31"/>
  <c r="V386" i="31"/>
  <c r="AL387" i="31"/>
  <c r="X387" i="31"/>
  <c r="AJ391" i="31"/>
  <c r="V391" i="31"/>
  <c r="X392" i="31"/>
  <c r="T393" i="31"/>
  <c r="AL393" i="31" s="1"/>
  <c r="R395" i="31"/>
  <c r="AJ395" i="31" s="1"/>
  <c r="X401" i="31"/>
  <c r="R402" i="31"/>
  <c r="AJ402" i="31" s="1"/>
  <c r="R404" i="31"/>
  <c r="AJ404" i="31" s="1"/>
  <c r="R408" i="31"/>
  <c r="AJ408" i="31" s="1"/>
  <c r="R409" i="31"/>
  <c r="AJ409" i="31" s="1"/>
  <c r="X410" i="31"/>
  <c r="X411" i="31"/>
  <c r="AI420" i="31"/>
  <c r="AI423" i="31"/>
  <c r="R428" i="31"/>
  <c r="AJ428" i="31" s="1"/>
  <c r="R429" i="31"/>
  <c r="AJ429" i="31" s="1"/>
  <c r="AJ433" i="31"/>
  <c r="V433" i="31"/>
  <c r="AL434" i="31"/>
  <c r="X434" i="31"/>
  <c r="AJ435" i="31"/>
  <c r="V435" i="31"/>
  <c r="AI440" i="31"/>
  <c r="AL443" i="31"/>
  <c r="X443" i="31"/>
  <c r="AI444" i="31"/>
  <c r="AL445" i="31"/>
  <c r="X445" i="31"/>
  <c r="AI447" i="31"/>
  <c r="AI451" i="31"/>
  <c r="U453" i="31"/>
  <c r="AI458" i="31"/>
  <c r="AI462" i="31"/>
  <c r="AI466" i="31"/>
  <c r="AJ472" i="31"/>
  <c r="V472" i="31"/>
  <c r="AO472" i="31" s="1"/>
  <c r="AL473" i="31"/>
  <c r="X473" i="31"/>
  <c r="AQ473" i="31" s="1"/>
  <c r="AJ474" i="31"/>
  <c r="V474" i="31"/>
  <c r="AO474" i="31" s="1"/>
  <c r="AL475" i="31"/>
  <c r="X475" i="31"/>
  <c r="AQ475" i="31" s="1"/>
  <c r="AJ476" i="31"/>
  <c r="V476" i="31"/>
  <c r="AO476" i="31" s="1"/>
  <c r="AL477" i="31"/>
  <c r="X477" i="31"/>
  <c r="AQ477" i="31" s="1"/>
  <c r="R478" i="31"/>
  <c r="AJ478" i="31" s="1"/>
  <c r="AL482" i="31"/>
  <c r="X482" i="31"/>
  <c r="AQ482" i="31" s="1"/>
  <c r="AJ483" i="31"/>
  <c r="V483" i="31"/>
  <c r="AO483" i="31" s="1"/>
  <c r="T483" i="31"/>
  <c r="AL483" i="31" s="1"/>
  <c r="AJ485" i="31"/>
  <c r="V485" i="31"/>
  <c r="AO485" i="31" s="1"/>
  <c r="T485" i="31"/>
  <c r="AL485" i="31" s="1"/>
  <c r="T492" i="31"/>
  <c r="AI497" i="31"/>
  <c r="AI505" i="31"/>
  <c r="AL509" i="31"/>
  <c r="X509" i="31"/>
  <c r="AQ509" i="31" s="1"/>
  <c r="AJ510" i="31"/>
  <c r="V510" i="31"/>
  <c r="AO510" i="31" s="1"/>
  <c r="AL511" i="31"/>
  <c r="X511" i="31"/>
  <c r="AQ511" i="31" s="1"/>
  <c r="AJ512" i="31"/>
  <c r="V512" i="31"/>
  <c r="AO512" i="31" s="1"/>
  <c r="X513" i="31"/>
  <c r="AQ513" i="31" s="1"/>
  <c r="AJ514" i="31"/>
  <c r="V514" i="31"/>
  <c r="AO514" i="31" s="1"/>
  <c r="AL515" i="31"/>
  <c r="X515" i="31"/>
  <c r="AQ515" i="31" s="1"/>
  <c r="AJ516" i="31"/>
  <c r="V516" i="31"/>
  <c r="AO516" i="31" s="1"/>
  <c r="AL517" i="31"/>
  <c r="X517" i="31"/>
  <c r="AQ517" i="31" s="1"/>
  <c r="AJ518" i="31"/>
  <c r="V518" i="31"/>
  <c r="AO518" i="31" s="1"/>
  <c r="AL519" i="31"/>
  <c r="X519" i="31"/>
  <c r="AQ519" i="31" s="1"/>
  <c r="AJ520" i="31"/>
  <c r="V520" i="31"/>
  <c r="AO520" i="31" s="1"/>
  <c r="AL521" i="31"/>
  <c r="X521" i="31"/>
  <c r="AQ521" i="31" s="1"/>
  <c r="AJ531" i="31"/>
  <c r="V531" i="31"/>
  <c r="AO531" i="31" s="1"/>
  <c r="AI532" i="31"/>
  <c r="AJ533" i="31"/>
  <c r="V533" i="31"/>
  <c r="AO533" i="31" s="1"/>
  <c r="AI534" i="31"/>
  <c r="AI537" i="31"/>
  <c r="AI541" i="31"/>
  <c r="U543" i="31"/>
  <c r="N544" i="31"/>
  <c r="N555" i="31"/>
  <c r="AJ557" i="31"/>
  <c r="V557" i="31"/>
  <c r="AO557" i="31" s="1"/>
  <c r="N558" i="31"/>
  <c r="AI561" i="31"/>
  <c r="AI565" i="31"/>
  <c r="AL566" i="31"/>
  <c r="X566" i="31"/>
  <c r="AQ566" i="31" s="1"/>
  <c r="AJ567" i="31"/>
  <c r="V567" i="31"/>
  <c r="AO567" i="31" s="1"/>
  <c r="AL568" i="31"/>
  <c r="X568" i="31"/>
  <c r="AQ568" i="31" s="1"/>
  <c r="AJ569" i="31"/>
  <c r="V569" i="31"/>
  <c r="AO569" i="31" s="1"/>
  <c r="AL570" i="31"/>
  <c r="X570" i="31"/>
  <c r="AQ570" i="31" s="1"/>
  <c r="AJ571" i="31"/>
  <c r="V571" i="31"/>
  <c r="AO571" i="31" s="1"/>
  <c r="AL572" i="31"/>
  <c r="X572" i="31"/>
  <c r="AQ572" i="31" s="1"/>
  <c r="AI576" i="31"/>
  <c r="AL577" i="31"/>
  <c r="X577" i="31"/>
  <c r="AQ577" i="31" s="1"/>
  <c r="AI587" i="31"/>
  <c r="N591" i="31"/>
  <c r="AJ593" i="31"/>
  <c r="V593" i="31"/>
  <c r="AO593" i="31" s="1"/>
  <c r="AL594" i="31"/>
  <c r="X594" i="31"/>
  <c r="AQ594" i="31" s="1"/>
  <c r="AJ595" i="31"/>
  <c r="V595" i="31"/>
  <c r="AO595" i="31" s="1"/>
  <c r="AL596" i="31"/>
  <c r="X596" i="31"/>
  <c r="AQ596" i="31" s="1"/>
  <c r="AJ597" i="31"/>
  <c r="V597" i="31"/>
  <c r="AO597" i="31" s="1"/>
  <c r="AL598" i="31"/>
  <c r="X598" i="31"/>
  <c r="AQ598" i="31" s="1"/>
  <c r="AJ599" i="31"/>
  <c r="V599" i="31"/>
  <c r="AO599" i="31" s="1"/>
  <c r="AL600" i="31"/>
  <c r="X600" i="31"/>
  <c r="AQ600" i="31" s="1"/>
  <c r="AJ601" i="31"/>
  <c r="V601" i="31"/>
  <c r="AO601" i="31" s="1"/>
  <c r="N602" i="31"/>
  <c r="K606" i="31"/>
  <c r="X610" i="31"/>
  <c r="L611" i="31"/>
  <c r="V611" i="31"/>
  <c r="X612" i="31"/>
  <c r="L613" i="31"/>
  <c r="V613" i="31"/>
  <c r="X614" i="31"/>
  <c r="L615" i="31"/>
  <c r="V615" i="31"/>
  <c r="X616" i="31"/>
  <c r="L617" i="31"/>
  <c r="V617" i="31"/>
  <c r="X618" i="31"/>
  <c r="L619" i="31"/>
  <c r="V619" i="31"/>
  <c r="X620" i="31"/>
  <c r="L621" i="31"/>
  <c r="V621" i="31"/>
  <c r="X622" i="31"/>
  <c r="L623" i="31"/>
  <c r="V623" i="31"/>
  <c r="X624" i="31"/>
  <c r="K627" i="31"/>
  <c r="N633" i="31"/>
  <c r="X633" i="31"/>
  <c r="V634" i="31"/>
  <c r="X634" i="31"/>
  <c r="X635" i="31"/>
  <c r="N635" i="31"/>
  <c r="V635" i="31"/>
  <c r="X637" i="31"/>
  <c r="V637" i="31"/>
  <c r="X639" i="31"/>
  <c r="N639" i="31"/>
  <c r="V639" i="31"/>
  <c r="K643" i="31"/>
  <c r="U645" i="31"/>
  <c r="K649" i="31"/>
  <c r="X652" i="31"/>
  <c r="V652" i="31"/>
  <c r="X654" i="31"/>
  <c r="N654" i="31"/>
  <c r="V654" i="31"/>
  <c r="X656" i="31"/>
  <c r="V656" i="31"/>
  <c r="X658" i="31"/>
  <c r="N658" i="31"/>
  <c r="V658" i="31"/>
  <c r="X660" i="31"/>
  <c r="V660" i="31"/>
  <c r="X662" i="31"/>
  <c r="N662" i="31"/>
  <c r="V662" i="31"/>
  <c r="X664" i="31"/>
  <c r="V664" i="31"/>
  <c r="X666" i="31"/>
  <c r="N666" i="31"/>
  <c r="V666" i="31"/>
  <c r="U669" i="31"/>
  <c r="L670" i="31"/>
  <c r="N671" i="31"/>
  <c r="U673" i="31"/>
  <c r="X677" i="31"/>
  <c r="N677" i="31"/>
  <c r="V677" i="31"/>
  <c r="X679" i="31"/>
  <c r="V679" i="31"/>
  <c r="X681" i="31"/>
  <c r="N681" i="31"/>
  <c r="V681" i="31"/>
  <c r="X683" i="31"/>
  <c r="V683" i="31"/>
  <c r="N685" i="31"/>
  <c r="L685" i="31"/>
  <c r="K686" i="31"/>
  <c r="K688" i="31"/>
  <c r="N689" i="31"/>
  <c r="L690" i="31"/>
  <c r="N691" i="31"/>
  <c r="L692" i="31"/>
  <c r="N693" i="31"/>
  <c r="L694" i="31"/>
  <c r="N695" i="31"/>
  <c r="L696" i="31"/>
  <c r="N697" i="31"/>
  <c r="K704" i="31"/>
  <c r="K706" i="31"/>
  <c r="U708" i="31"/>
  <c r="X712" i="31"/>
  <c r="N712" i="31"/>
  <c r="V712" i="31"/>
  <c r="X717" i="31"/>
  <c r="V717" i="31"/>
  <c r="X719" i="31"/>
  <c r="N719" i="31"/>
  <c r="V719" i="31"/>
  <c r="X721" i="31"/>
  <c r="V721" i="31"/>
  <c r="N723" i="31"/>
  <c r="K725" i="31"/>
  <c r="U727" i="31"/>
  <c r="K731" i="31"/>
  <c r="K733" i="31"/>
  <c r="U735" i="31"/>
  <c r="K739" i="31"/>
  <c r="K741" i="31"/>
  <c r="U743" i="31"/>
  <c r="K747" i="31"/>
  <c r="K749" i="31"/>
  <c r="U751" i="31"/>
  <c r="K755" i="31"/>
  <c r="K757" i="31"/>
  <c r="U759" i="31"/>
  <c r="K763" i="31"/>
  <c r="X764" i="31"/>
  <c r="N764" i="31"/>
  <c r="L764" i="31"/>
  <c r="K766" i="31"/>
  <c r="K768" i="31"/>
  <c r="U770" i="31"/>
  <c r="U772" i="31"/>
  <c r="K776" i="31"/>
  <c r="K778" i="31"/>
  <c r="U780" i="31"/>
  <c r="X784" i="31"/>
  <c r="N784" i="31"/>
  <c r="V784" i="31"/>
  <c r="X786" i="31"/>
  <c r="V786" i="31"/>
  <c r="X788" i="31"/>
  <c r="N788" i="31"/>
  <c r="V788" i="31"/>
  <c r="X790" i="31"/>
  <c r="V790" i="31"/>
  <c r="X792" i="31"/>
  <c r="N792" i="31"/>
  <c r="V792" i="31"/>
  <c r="X794" i="31"/>
  <c r="V794" i="31"/>
  <c r="X796" i="31"/>
  <c r="N796" i="31"/>
  <c r="V796" i="31"/>
  <c r="X798" i="31"/>
  <c r="V798" i="31"/>
  <c r="X800" i="31"/>
  <c r="N800" i="31"/>
  <c r="V800" i="31"/>
  <c r="X802" i="31"/>
  <c r="V802" i="31"/>
  <c r="X804" i="31"/>
  <c r="N804" i="31"/>
  <c r="V804" i="31"/>
  <c r="X806" i="31"/>
  <c r="V806" i="31"/>
  <c r="X808" i="31"/>
  <c r="N808" i="31"/>
  <c r="V808" i="31"/>
  <c r="X810" i="31"/>
  <c r="V810" i="31"/>
  <c r="X812" i="31"/>
  <c r="N812" i="31"/>
  <c r="V812" i="31"/>
  <c r="X814" i="31"/>
  <c r="V814" i="31"/>
  <c r="X816" i="31"/>
  <c r="N816" i="31"/>
  <c r="V816" i="31"/>
  <c r="X818" i="31"/>
  <c r="V818" i="31"/>
  <c r="N821" i="31"/>
  <c r="AQ821" i="31" s="1"/>
  <c r="N822" i="31"/>
  <c r="AQ822" i="31" s="1"/>
  <c r="N823" i="31"/>
  <c r="AQ823" i="31" s="1"/>
  <c r="N824" i="31"/>
  <c r="AQ824" i="31" s="1"/>
  <c r="N825" i="31"/>
  <c r="AQ825" i="31" s="1"/>
  <c r="N826" i="31"/>
  <c r="AQ826" i="31" s="1"/>
  <c r="N827" i="31"/>
  <c r="AQ827" i="31" s="1"/>
  <c r="N828" i="31"/>
  <c r="AQ828" i="31" s="1"/>
  <c r="N829" i="31"/>
  <c r="AQ829" i="31" s="1"/>
  <c r="N830" i="31"/>
  <c r="AQ830" i="31" s="1"/>
  <c r="N831" i="31"/>
  <c r="AQ831" i="31" s="1"/>
  <c r="N832" i="31"/>
  <c r="AN834" i="31"/>
  <c r="K836" i="31"/>
  <c r="K838" i="31"/>
  <c r="AN838" i="31" s="1"/>
  <c r="U840" i="31"/>
  <c r="N842" i="31"/>
  <c r="L843" i="31"/>
  <c r="N844" i="31"/>
  <c r="L845" i="31"/>
  <c r="N846" i="31"/>
  <c r="L847" i="31"/>
  <c r="N848" i="31"/>
  <c r="L849" i="31"/>
  <c r="N850" i="31"/>
  <c r="L851" i="31"/>
  <c r="N852" i="31"/>
  <c r="L853" i="31"/>
  <c r="N854" i="31"/>
  <c r="L855" i="31"/>
  <c r="N856" i="31"/>
  <c r="L857" i="31"/>
  <c r="N858" i="31"/>
  <c r="K860" i="31"/>
  <c r="X863" i="31"/>
  <c r="V863" i="31"/>
  <c r="U866" i="31"/>
  <c r="AN868" i="31"/>
  <c r="K870" i="31"/>
  <c r="K876" i="31"/>
  <c r="K880" i="31"/>
  <c r="N881" i="31"/>
  <c r="U883" i="31"/>
  <c r="U885" i="31"/>
  <c r="L886" i="31"/>
  <c r="N887" i="31"/>
  <c r="U889" i="31"/>
  <c r="N893" i="31"/>
  <c r="K895" i="31"/>
  <c r="U897" i="31"/>
  <c r="K901" i="31"/>
  <c r="V904" i="31"/>
  <c r="K905" i="31"/>
  <c r="K911" i="31"/>
  <c r="K913" i="31"/>
  <c r="U915" i="31"/>
  <c r="U917" i="31"/>
  <c r="L918" i="31"/>
  <c r="N919" i="31"/>
  <c r="L920" i="31"/>
  <c r="N921" i="31"/>
  <c r="K922" i="31"/>
  <c r="N923" i="31"/>
  <c r="K924" i="31"/>
  <c r="U926" i="31"/>
  <c r="X930" i="31"/>
  <c r="V930" i="31"/>
  <c r="X932" i="31"/>
  <c r="V932" i="31"/>
  <c r="X934" i="31"/>
  <c r="V934" i="31"/>
  <c r="U940" i="31"/>
  <c r="L941" i="31"/>
  <c r="N942" i="31"/>
  <c r="L943" i="31"/>
  <c r="N944" i="31"/>
  <c r="L945" i="31"/>
  <c r="N946" i="31"/>
  <c r="L947" i="31"/>
  <c r="N948" i="31"/>
  <c r="K949" i="31"/>
  <c r="U951" i="31"/>
  <c r="K955" i="31"/>
  <c r="K957" i="31"/>
  <c r="U959" i="31"/>
  <c r="K965" i="31"/>
  <c r="U967" i="31"/>
  <c r="K971" i="31"/>
  <c r="K973" i="31"/>
  <c r="U975" i="31"/>
  <c r="K979" i="31"/>
  <c r="K981" i="31"/>
  <c r="U983" i="31"/>
  <c r="K987" i="31"/>
  <c r="K989" i="31"/>
  <c r="U991" i="31"/>
  <c r="X995" i="31"/>
  <c r="V995" i="31"/>
  <c r="X997" i="31"/>
  <c r="V997" i="31"/>
  <c r="X999" i="31"/>
  <c r="V999" i="31"/>
  <c r="X1001" i="31"/>
  <c r="V1001" i="31"/>
  <c r="X1003" i="31"/>
  <c r="V1003" i="31"/>
  <c r="X1005" i="31"/>
  <c r="V1005" i="31"/>
  <c r="K1009" i="31"/>
  <c r="K1011" i="31"/>
  <c r="N1012" i="31"/>
  <c r="K1013" i="31"/>
  <c r="N1014" i="31"/>
  <c r="K1015" i="31"/>
  <c r="N1016" i="31"/>
  <c r="K1017" i="31"/>
  <c r="U1019" i="31"/>
  <c r="X1023" i="31"/>
  <c r="V1023" i="31"/>
  <c r="X1025" i="31"/>
  <c r="V1025" i="31"/>
  <c r="K1028" i="31"/>
  <c r="X1029" i="31"/>
  <c r="V1029" i="31"/>
  <c r="X1031" i="31"/>
  <c r="V1031" i="31"/>
  <c r="X1033" i="31"/>
  <c r="V1033" i="31"/>
  <c r="X1035" i="31"/>
  <c r="V1035" i="31"/>
  <c r="K1039" i="31"/>
  <c r="K1041" i="31"/>
  <c r="U1043" i="31"/>
  <c r="K1047" i="31"/>
  <c r="K1049" i="31"/>
  <c r="U1051" i="31"/>
  <c r="U1053" i="31"/>
  <c r="L1054" i="31"/>
  <c r="N1055" i="31"/>
  <c r="K1056" i="31"/>
  <c r="N1057" i="31"/>
  <c r="L1058" i="31"/>
  <c r="N1059" i="31"/>
  <c r="N1061" i="31"/>
  <c r="L1062" i="31"/>
  <c r="N1063" i="31"/>
  <c r="L1064" i="31"/>
  <c r="N1065" i="31"/>
  <c r="L1066" i="31"/>
  <c r="N1067" i="31"/>
  <c r="L1068" i="31"/>
  <c r="N1069" i="31"/>
  <c r="L1070" i="31"/>
  <c r="N1071" i="31"/>
  <c r="L1072" i="31"/>
  <c r="N1073" i="31"/>
  <c r="L1074" i="31"/>
  <c r="N1075" i="31"/>
  <c r="AQ1075" i="31" s="1"/>
  <c r="L1076" i="31"/>
  <c r="N1077" i="31"/>
  <c r="L1078" i="31"/>
  <c r="N1079" i="31"/>
  <c r="L1080" i="31"/>
  <c r="N1081" i="31"/>
  <c r="L1082" i="31"/>
  <c r="N1083" i="31"/>
  <c r="L1084" i="31"/>
  <c r="N1085" i="31"/>
  <c r="L1086" i="31"/>
  <c r="N1087" i="31"/>
  <c r="L1088" i="31"/>
  <c r="N1089" i="31"/>
  <c r="L1090" i="31"/>
  <c r="N1091" i="31"/>
  <c r="L1092" i="31"/>
  <c r="N1093" i="31"/>
  <c r="L1094" i="31"/>
  <c r="N1095" i="31"/>
  <c r="L1096" i="31"/>
  <c r="N1097" i="31"/>
  <c r="L1098" i="31"/>
  <c r="N1099" i="31"/>
  <c r="L1100" i="31"/>
  <c r="N1101" i="31"/>
  <c r="L1102" i="31"/>
  <c r="N1103" i="31"/>
  <c r="L1104" i="31"/>
  <c r="N1105" i="31"/>
  <c r="L1106" i="31"/>
  <c r="N1107" i="31"/>
  <c r="U1109" i="31"/>
  <c r="L1110" i="31"/>
  <c r="N1111" i="31"/>
  <c r="U1113" i="31"/>
  <c r="L1114" i="31"/>
  <c r="N1115" i="31"/>
  <c r="K1117" i="31"/>
  <c r="K1119" i="31"/>
  <c r="K1121" i="31"/>
  <c r="U1123" i="31"/>
  <c r="N1128" i="31"/>
  <c r="T1128" i="31"/>
  <c r="U1136" i="31"/>
  <c r="N1140" i="31"/>
  <c r="L1140" i="31"/>
  <c r="K1149" i="31"/>
  <c r="U1149" i="31"/>
  <c r="V1162" i="31"/>
  <c r="V1164" i="31"/>
  <c r="V1166" i="31"/>
  <c r="V1168" i="31"/>
  <c r="V1170" i="31"/>
  <c r="AQ1175" i="31"/>
  <c r="X1178" i="31"/>
  <c r="L1178" i="31"/>
  <c r="X1181" i="31"/>
  <c r="N1181" i="31"/>
  <c r="L1181" i="31"/>
  <c r="N1198" i="31"/>
  <c r="N1212" i="31"/>
  <c r="X1250" i="31"/>
  <c r="V1250" i="31"/>
  <c r="X1252" i="31"/>
  <c r="V1252" i="31"/>
  <c r="X1254" i="31"/>
  <c r="V1254" i="31"/>
  <c r="X1256" i="31"/>
  <c r="V1256" i="31"/>
  <c r="X1258" i="31"/>
  <c r="V1258" i="31"/>
  <c r="X1260" i="31"/>
  <c r="V1260" i="31"/>
  <c r="X1290" i="31"/>
  <c r="V1290" i="31"/>
  <c r="K1334" i="31"/>
  <c r="K1336" i="31"/>
  <c r="N1338" i="31"/>
  <c r="AQ1341" i="31"/>
  <c r="AQ1342" i="31"/>
  <c r="AQ1343" i="31"/>
  <c r="AQ1344" i="31"/>
  <c r="AQ1345" i="31"/>
  <c r="AQ1346" i="31"/>
  <c r="AQ1347" i="31"/>
  <c r="AQ1348" i="31"/>
  <c r="AQ1349" i="31"/>
  <c r="AQ1350" i="31"/>
  <c r="X1355" i="31"/>
  <c r="V1355" i="31"/>
  <c r="X1357" i="31"/>
  <c r="V1357" i="31"/>
  <c r="X1360" i="31"/>
  <c r="N1360" i="31"/>
  <c r="L1360" i="31"/>
  <c r="X1362" i="31"/>
  <c r="L1362" i="31"/>
  <c r="X1364" i="31"/>
  <c r="N1364" i="31"/>
  <c r="L1364" i="31"/>
  <c r="X1366" i="31"/>
  <c r="L1366" i="31"/>
  <c r="L1368" i="31"/>
  <c r="K1370" i="31"/>
  <c r="U1370" i="31"/>
  <c r="X1396" i="31"/>
  <c r="L1396" i="31"/>
  <c r="V636" i="31"/>
  <c r="V638" i="31"/>
  <c r="V640" i="31"/>
  <c r="V651" i="31"/>
  <c r="V653" i="31"/>
  <c r="V655" i="31"/>
  <c r="V657" i="31"/>
  <c r="V659" i="31"/>
  <c r="V661" i="31"/>
  <c r="V663" i="31"/>
  <c r="V665" i="31"/>
  <c r="L671" i="31"/>
  <c r="V671" i="31"/>
  <c r="R675" i="31"/>
  <c r="V676" i="31"/>
  <c r="L678" i="31"/>
  <c r="V678" i="31"/>
  <c r="L680" i="31"/>
  <c r="V680" i="31"/>
  <c r="L682" i="31"/>
  <c r="V682" i="31"/>
  <c r="L684" i="31"/>
  <c r="V684" i="31"/>
  <c r="L689" i="31"/>
  <c r="V689" i="31"/>
  <c r="L691" i="31"/>
  <c r="V691" i="31"/>
  <c r="L693" i="31"/>
  <c r="V693" i="31"/>
  <c r="L695" i="31"/>
  <c r="V695" i="31"/>
  <c r="V713" i="31"/>
  <c r="V716" i="31"/>
  <c r="V718" i="31"/>
  <c r="V720" i="31"/>
  <c r="V722" i="31"/>
  <c r="V785" i="31"/>
  <c r="V787" i="31"/>
  <c r="V789" i="31"/>
  <c r="V791" i="31"/>
  <c r="V793" i="31"/>
  <c r="V795" i="31"/>
  <c r="V797" i="31"/>
  <c r="V799" i="31"/>
  <c r="V801" i="31"/>
  <c r="V803" i="31"/>
  <c r="V805" i="31"/>
  <c r="V807" i="31"/>
  <c r="V809" i="31"/>
  <c r="V811" i="31"/>
  <c r="V813" i="31"/>
  <c r="V815" i="31"/>
  <c r="V817" i="31"/>
  <c r="V819" i="31"/>
  <c r="V821" i="31"/>
  <c r="L822" i="31"/>
  <c r="V822" i="31"/>
  <c r="V823" i="31"/>
  <c r="L824" i="31"/>
  <c r="V824" i="31"/>
  <c r="V825" i="31"/>
  <c r="L826" i="31"/>
  <c r="V826" i="31"/>
  <c r="V827" i="31"/>
  <c r="L828" i="31"/>
  <c r="V828" i="31"/>
  <c r="V829" i="31"/>
  <c r="L830" i="31"/>
  <c r="V830" i="31"/>
  <c r="V831" i="31"/>
  <c r="V842" i="31"/>
  <c r="V844" i="31"/>
  <c r="V846" i="31"/>
  <c r="V848" i="31"/>
  <c r="V850" i="31"/>
  <c r="V852" i="31"/>
  <c r="V854" i="31"/>
  <c r="V856" i="31"/>
  <c r="L862" i="31"/>
  <c r="V862" i="31"/>
  <c r="V881" i="31"/>
  <c r="V887" i="31"/>
  <c r="U903" i="31"/>
  <c r="L919" i="31"/>
  <c r="V919" i="31"/>
  <c r="L931" i="31"/>
  <c r="V931" i="31"/>
  <c r="L933" i="31"/>
  <c r="V933" i="31"/>
  <c r="L935" i="31"/>
  <c r="V935" i="31"/>
  <c r="V944" i="31"/>
  <c r="V946" i="31"/>
  <c r="L996" i="31"/>
  <c r="V996" i="31"/>
  <c r="L998" i="31"/>
  <c r="V998" i="31"/>
  <c r="L1000" i="31"/>
  <c r="V1000" i="31"/>
  <c r="L1002" i="31"/>
  <c r="V1002" i="31"/>
  <c r="L1004" i="31"/>
  <c r="V1004" i="31"/>
  <c r="L1022" i="31"/>
  <c r="V1022" i="31"/>
  <c r="L1024" i="31"/>
  <c r="V1024" i="31"/>
  <c r="L1026" i="31"/>
  <c r="V1026" i="31"/>
  <c r="L1030" i="31"/>
  <c r="V1030" i="31"/>
  <c r="L1032" i="31"/>
  <c r="V1032" i="31"/>
  <c r="L1034" i="31"/>
  <c r="V1034" i="31"/>
  <c r="L1057" i="31"/>
  <c r="V1057" i="31"/>
  <c r="L1059" i="31"/>
  <c r="V1059" i="31"/>
  <c r="L1061" i="31"/>
  <c r="L1063" i="31"/>
  <c r="V1063" i="31"/>
  <c r="L1065" i="31"/>
  <c r="V1065" i="31"/>
  <c r="L1067" i="31"/>
  <c r="V1067" i="31"/>
  <c r="L1069" i="31"/>
  <c r="V1069" i="31"/>
  <c r="L1071" i="31"/>
  <c r="V1071" i="31"/>
  <c r="L1073" i="31"/>
  <c r="V1073" i="31"/>
  <c r="L1077" i="31"/>
  <c r="V1077" i="31"/>
  <c r="L1079" i="31"/>
  <c r="V1079" i="31"/>
  <c r="L1081" i="31"/>
  <c r="V1081" i="31"/>
  <c r="L1083" i="31"/>
  <c r="V1083" i="31"/>
  <c r="L1085" i="31"/>
  <c r="V1085" i="31"/>
  <c r="L1087" i="31"/>
  <c r="V1087" i="31"/>
  <c r="L1089" i="31"/>
  <c r="V1089" i="31"/>
  <c r="L1091" i="31"/>
  <c r="V1091" i="31"/>
  <c r="L1093" i="31"/>
  <c r="V1093" i="31"/>
  <c r="L1095" i="31"/>
  <c r="V1095" i="31"/>
  <c r="L1097" i="31"/>
  <c r="V1097" i="31"/>
  <c r="L1099" i="31"/>
  <c r="V1099" i="31"/>
  <c r="L1101" i="31"/>
  <c r="V1101" i="31"/>
  <c r="L1103" i="31"/>
  <c r="V1103" i="31"/>
  <c r="L1105" i="31"/>
  <c r="V1105" i="31"/>
  <c r="L1107" i="31"/>
  <c r="V1107" i="31"/>
  <c r="L1111" i="31"/>
  <c r="V1111" i="31"/>
  <c r="L1115" i="31"/>
  <c r="V1115" i="31"/>
  <c r="X1124" i="31"/>
  <c r="N1124" i="31"/>
  <c r="V1124" i="31"/>
  <c r="K1129" i="31"/>
  <c r="K1131" i="31"/>
  <c r="V1138" i="31"/>
  <c r="K1142" i="31"/>
  <c r="N1150" i="31"/>
  <c r="K1151" i="31"/>
  <c r="K1155" i="31"/>
  <c r="K1159" i="31"/>
  <c r="N1161" i="31"/>
  <c r="N1163" i="31"/>
  <c r="N1165" i="31"/>
  <c r="N1167" i="31"/>
  <c r="N1169" i="31"/>
  <c r="N1171" i="31"/>
  <c r="AQ1171" i="31" s="1"/>
  <c r="N1172" i="31"/>
  <c r="X1174" i="31"/>
  <c r="N1174" i="31"/>
  <c r="V1174" i="31"/>
  <c r="AQ1176" i="31"/>
  <c r="X1177" i="31"/>
  <c r="N1177" i="31"/>
  <c r="V1177" i="31"/>
  <c r="N1179" i="31"/>
  <c r="AQ1179" i="31" s="1"/>
  <c r="N1180" i="31"/>
  <c r="AQ1180" i="31" s="1"/>
  <c r="X1182" i="31"/>
  <c r="V1182" i="31"/>
  <c r="AQ1183" i="31"/>
  <c r="X1184" i="31"/>
  <c r="V1184" i="31"/>
  <c r="X1186" i="31"/>
  <c r="N1186" i="31"/>
  <c r="V1186" i="31"/>
  <c r="X1188" i="31"/>
  <c r="V1188" i="31"/>
  <c r="X1190" i="31"/>
  <c r="N1190" i="31"/>
  <c r="V1190" i="31"/>
  <c r="X1192" i="31"/>
  <c r="V1192" i="31"/>
  <c r="AQ1194" i="31"/>
  <c r="X1195" i="31"/>
  <c r="V1195" i="31"/>
  <c r="X1197" i="31"/>
  <c r="N1197" i="31"/>
  <c r="L1197" i="31"/>
  <c r="AQ1200" i="31"/>
  <c r="N1206" i="31"/>
  <c r="AQ1206" i="31" s="1"/>
  <c r="N1207" i="31"/>
  <c r="AQ1207" i="31" s="1"/>
  <c r="N1208" i="31"/>
  <c r="N1210" i="31"/>
  <c r="K1216" i="31"/>
  <c r="U1218" i="31"/>
  <c r="K1220" i="31"/>
  <c r="U1222" i="31"/>
  <c r="K1224" i="31"/>
  <c r="U1226" i="31"/>
  <c r="K1228" i="31"/>
  <c r="U1230" i="31"/>
  <c r="K1232" i="31"/>
  <c r="U1234" i="31"/>
  <c r="U1235" i="31"/>
  <c r="U1236" i="31"/>
  <c r="K1238" i="31"/>
  <c r="U1240" i="31"/>
  <c r="K1242" i="31"/>
  <c r="U1244" i="31"/>
  <c r="K1246" i="31"/>
  <c r="U1248" i="31"/>
  <c r="N1249" i="31"/>
  <c r="L1250" i="31"/>
  <c r="N1251" i="31"/>
  <c r="L1252" i="31"/>
  <c r="N1253" i="31"/>
  <c r="L1254" i="31"/>
  <c r="N1255" i="31"/>
  <c r="L1256" i="31"/>
  <c r="N1257" i="31"/>
  <c r="L1258" i="31"/>
  <c r="N1259" i="31"/>
  <c r="L1260" i="31"/>
  <c r="N1261" i="31"/>
  <c r="K1262" i="31"/>
  <c r="K1266" i="31"/>
  <c r="K1270" i="31"/>
  <c r="AQ1278" i="31"/>
  <c r="X1282" i="31"/>
  <c r="V1282" i="31"/>
  <c r="X1284" i="31"/>
  <c r="N1284" i="31"/>
  <c r="V1284" i="31"/>
  <c r="X1286" i="31"/>
  <c r="V1286" i="31"/>
  <c r="X1289" i="31"/>
  <c r="V1289" i="31"/>
  <c r="L1290" i="31"/>
  <c r="X1291" i="31"/>
  <c r="N1291" i="31"/>
  <c r="V1291" i="31"/>
  <c r="U1294" i="31"/>
  <c r="K1298" i="31"/>
  <c r="K1300" i="31"/>
  <c r="U1302" i="31"/>
  <c r="K1306" i="31"/>
  <c r="X1307" i="31"/>
  <c r="V1307" i="31"/>
  <c r="K1311" i="31"/>
  <c r="X1316" i="31"/>
  <c r="V1316" i="31"/>
  <c r="X1318" i="31"/>
  <c r="V1318" i="31"/>
  <c r="X1320" i="31"/>
  <c r="V1320" i="31"/>
  <c r="K1322" i="31"/>
  <c r="X1325" i="31"/>
  <c r="V1325" i="31"/>
  <c r="K1330" i="31"/>
  <c r="L1355" i="31"/>
  <c r="X1356" i="31"/>
  <c r="V1356" i="31"/>
  <c r="L1357" i="31"/>
  <c r="X1358" i="31"/>
  <c r="V1358" i="31"/>
  <c r="X1373" i="31"/>
  <c r="L1373" i="31"/>
  <c r="X1375" i="31"/>
  <c r="L1375" i="31"/>
  <c r="X1377" i="31"/>
  <c r="L1377" i="31"/>
  <c r="U1393" i="31"/>
  <c r="U1444" i="31"/>
  <c r="U1462" i="31"/>
  <c r="X1483" i="31"/>
  <c r="X1485" i="31"/>
  <c r="X1487" i="31"/>
  <c r="X1489" i="31"/>
  <c r="X1491" i="31"/>
  <c r="X1493" i="31"/>
  <c r="X1495" i="31"/>
  <c r="X1497" i="31"/>
  <c r="X1499" i="31"/>
  <c r="X1501" i="31"/>
  <c r="X1503" i="31"/>
  <c r="X1505" i="31"/>
  <c r="X1507" i="31"/>
  <c r="L1507" i="31"/>
  <c r="X1509" i="31"/>
  <c r="L1509" i="31"/>
  <c r="X1511" i="31"/>
  <c r="L1511" i="31"/>
  <c r="X1513" i="31"/>
  <c r="L1513" i="31"/>
  <c r="V1133" i="31"/>
  <c r="V1161" i="31"/>
  <c r="V1163" i="31"/>
  <c r="V1165" i="31"/>
  <c r="V1167" i="31"/>
  <c r="V1169" i="31"/>
  <c r="V1175" i="31"/>
  <c r="V1176" i="31"/>
  <c r="V1179" i="31"/>
  <c r="V1180" i="31"/>
  <c r="V1183" i="31"/>
  <c r="V1185" i="31"/>
  <c r="V1187" i="31"/>
  <c r="V1189" i="31"/>
  <c r="V1191" i="31"/>
  <c r="V1193" i="31"/>
  <c r="V1194" i="31"/>
  <c r="V1200" i="31"/>
  <c r="V1203" i="31"/>
  <c r="V1206" i="31"/>
  <c r="V1207" i="31"/>
  <c r="V1249" i="31"/>
  <c r="V1251" i="31"/>
  <c r="V1253" i="31"/>
  <c r="V1255" i="31"/>
  <c r="V1257" i="31"/>
  <c r="V1259" i="31"/>
  <c r="V1278" i="31"/>
  <c r="V1281" i="31"/>
  <c r="V1283" i="31"/>
  <c r="V1285" i="31"/>
  <c r="U1315" i="31"/>
  <c r="V1317" i="31"/>
  <c r="V1319" i="31"/>
  <c r="V1324" i="31"/>
  <c r="S1326" i="31"/>
  <c r="V1338" i="31"/>
  <c r="V1341" i="31"/>
  <c r="V1342" i="31"/>
  <c r="V1343" i="31"/>
  <c r="V1344" i="31"/>
  <c r="V1345" i="31"/>
  <c r="V1346" i="31"/>
  <c r="V1347" i="31"/>
  <c r="V1348" i="31"/>
  <c r="V1349" i="31"/>
  <c r="V1350" i="31"/>
  <c r="X1359" i="31"/>
  <c r="V1359" i="31"/>
  <c r="X1361" i="31"/>
  <c r="V1361" i="31"/>
  <c r="X1363" i="31"/>
  <c r="V1363" i="31"/>
  <c r="X1365" i="31"/>
  <c r="V1365" i="31"/>
  <c r="X1367" i="31"/>
  <c r="V1367" i="31"/>
  <c r="N1372" i="31"/>
  <c r="N1374" i="31"/>
  <c r="N1376" i="31"/>
  <c r="N1378" i="31"/>
  <c r="K1380" i="31"/>
  <c r="X1385" i="31"/>
  <c r="N1385" i="31"/>
  <c r="V1385" i="31"/>
  <c r="K1389" i="31"/>
  <c r="K1391" i="31"/>
  <c r="N1395" i="31"/>
  <c r="K1398" i="31"/>
  <c r="X1400" i="31"/>
  <c r="V1400" i="31"/>
  <c r="X1402" i="31"/>
  <c r="N1402" i="31"/>
  <c r="V1402" i="31"/>
  <c r="X1404" i="31"/>
  <c r="V1404" i="31"/>
  <c r="L1408" i="31"/>
  <c r="X1410" i="31"/>
  <c r="L1410" i="31"/>
  <c r="X1412" i="31"/>
  <c r="L1412" i="31"/>
  <c r="U1416" i="31"/>
  <c r="X1427" i="31"/>
  <c r="N1427" i="31"/>
  <c r="L1427" i="31"/>
  <c r="X1429" i="31"/>
  <c r="N1429" i="31"/>
  <c r="L1429" i="31"/>
  <c r="N1431" i="31"/>
  <c r="U1452" i="31"/>
  <c r="U1474" i="31"/>
  <c r="V1483" i="31"/>
  <c r="V1485" i="31"/>
  <c r="V1487" i="31"/>
  <c r="V1489" i="31"/>
  <c r="V1491" i="31"/>
  <c r="V1493" i="31"/>
  <c r="V1495" i="31"/>
  <c r="V1497" i="31"/>
  <c r="V1499" i="31"/>
  <c r="V1501" i="31"/>
  <c r="V1503" i="31"/>
  <c r="V1505" i="31"/>
  <c r="X1522" i="31"/>
  <c r="L1522" i="31"/>
  <c r="X1524" i="31"/>
  <c r="L1524" i="31"/>
  <c r="X1526" i="31"/>
  <c r="L1526" i="31"/>
  <c r="X1528" i="31"/>
  <c r="L1528" i="31"/>
  <c r="X1531" i="31"/>
  <c r="L1531" i="31"/>
  <c r="X1533" i="31"/>
  <c r="L1533" i="31"/>
  <c r="X1535" i="31"/>
  <c r="L1535" i="31"/>
  <c r="X1537" i="31"/>
  <c r="L1537" i="31"/>
  <c r="X1539" i="31"/>
  <c r="L1539" i="31"/>
  <c r="X1541" i="31"/>
  <c r="L1541" i="31"/>
  <c r="X1543" i="31"/>
  <c r="L1543" i="31"/>
  <c r="X1545" i="31"/>
  <c r="L1545" i="31"/>
  <c r="X1547" i="31"/>
  <c r="L1547" i="31"/>
  <c r="X1549" i="31"/>
  <c r="L1549" i="31"/>
  <c r="X1551" i="31"/>
  <c r="L1551" i="31"/>
  <c r="X1553" i="31"/>
  <c r="L1553" i="31"/>
  <c r="X1555" i="31"/>
  <c r="L1555" i="31"/>
  <c r="X1557" i="31"/>
  <c r="L1557" i="31"/>
  <c r="U1644" i="31"/>
  <c r="U1646" i="31"/>
  <c r="U1651" i="31"/>
  <c r="U1659" i="31"/>
  <c r="V1372" i="31"/>
  <c r="V1374" i="31"/>
  <c r="V1376" i="31"/>
  <c r="S1378" i="31"/>
  <c r="U1384" i="31"/>
  <c r="V1395" i="31"/>
  <c r="V1399" i="31"/>
  <c r="V1401" i="31"/>
  <c r="V1403" i="31"/>
  <c r="V1405" i="31"/>
  <c r="T1407" i="31"/>
  <c r="T1409" i="31" s="1"/>
  <c r="N1409" i="31"/>
  <c r="N1411" i="31"/>
  <c r="N1413" i="31"/>
  <c r="K1414" i="31"/>
  <c r="K1420" i="31"/>
  <c r="N1428" i="31"/>
  <c r="N1430" i="31"/>
  <c r="K1435" i="31"/>
  <c r="X1438" i="31"/>
  <c r="V1438" i="31"/>
  <c r="K1442" i="31"/>
  <c r="K1448" i="31"/>
  <c r="K1450" i="31"/>
  <c r="K1458" i="31"/>
  <c r="K1460" i="31"/>
  <c r="K1465" i="31"/>
  <c r="K1468" i="31"/>
  <c r="K1472" i="31"/>
  <c r="K1478" i="31"/>
  <c r="K1480" i="31"/>
  <c r="N1481" i="31"/>
  <c r="AQ1481" i="31" s="1"/>
  <c r="N1482" i="31"/>
  <c r="N1484" i="31"/>
  <c r="N1486" i="31"/>
  <c r="N1488" i="31"/>
  <c r="N1490" i="31"/>
  <c r="N1492" i="31"/>
  <c r="N1494" i="31"/>
  <c r="N1496" i="31"/>
  <c r="N1498" i="31"/>
  <c r="N1500" i="31"/>
  <c r="N1502" i="31"/>
  <c r="N1504" i="31"/>
  <c r="N1506" i="31"/>
  <c r="N1508" i="31"/>
  <c r="N1510" i="31"/>
  <c r="N1512" i="31"/>
  <c r="AQ1512" i="31" s="1"/>
  <c r="X1514" i="31"/>
  <c r="V1514" i="31"/>
  <c r="X1516" i="31"/>
  <c r="V1516" i="31"/>
  <c r="X1518" i="31"/>
  <c r="V1518" i="31"/>
  <c r="V1520" i="31"/>
  <c r="N1523" i="31"/>
  <c r="N1525" i="31"/>
  <c r="N1527" i="31"/>
  <c r="N1529" i="31"/>
  <c r="AQ1529" i="31" s="1"/>
  <c r="N1530" i="31"/>
  <c r="N1532" i="31"/>
  <c r="N1534" i="31"/>
  <c r="N1536" i="31"/>
  <c r="N1538" i="31"/>
  <c r="N1540" i="31"/>
  <c r="N1542" i="31"/>
  <c r="N1544" i="31"/>
  <c r="N1546" i="31"/>
  <c r="N1548" i="31"/>
  <c r="N1550" i="31"/>
  <c r="N1552" i="31"/>
  <c r="N1554" i="31"/>
  <c r="N1556" i="31"/>
  <c r="AQ1556" i="31" s="1"/>
  <c r="X1558" i="31"/>
  <c r="V1558" i="31"/>
  <c r="X1560" i="31"/>
  <c r="V1560" i="31"/>
  <c r="X1562" i="31"/>
  <c r="V1562" i="31"/>
  <c r="X1564" i="31"/>
  <c r="V1564" i="31"/>
  <c r="X1566" i="31"/>
  <c r="V1566" i="31"/>
  <c r="X1568" i="31"/>
  <c r="V1568" i="31"/>
  <c r="X1570" i="31"/>
  <c r="V1570" i="31"/>
  <c r="X1572" i="31"/>
  <c r="V1572" i="31"/>
  <c r="X1574" i="31"/>
  <c r="V1574" i="31"/>
  <c r="X1576" i="31"/>
  <c r="V1576" i="31"/>
  <c r="X1578" i="31"/>
  <c r="V1578" i="31"/>
  <c r="X1580" i="31"/>
  <c r="L1580" i="31"/>
  <c r="X1582" i="31"/>
  <c r="V1582" i="31"/>
  <c r="X1584" i="31"/>
  <c r="X1586" i="31"/>
  <c r="V1586" i="31"/>
  <c r="X1588" i="31"/>
  <c r="V1588" i="31"/>
  <c r="X1590" i="31"/>
  <c r="V1590" i="31"/>
  <c r="X1592" i="31"/>
  <c r="V1592" i="31"/>
  <c r="X1594" i="31"/>
  <c r="X1596" i="31"/>
  <c r="V1596" i="31"/>
  <c r="X1598" i="31"/>
  <c r="V1598" i="31"/>
  <c r="U1636" i="31"/>
  <c r="K1645" i="31"/>
  <c r="U1645" i="31"/>
  <c r="U1647" i="31"/>
  <c r="K1655" i="31"/>
  <c r="U1655" i="31"/>
  <c r="U1663" i="31"/>
  <c r="V1411" i="31"/>
  <c r="L1422" i="31"/>
  <c r="V1422" i="31"/>
  <c r="V1428" i="31"/>
  <c r="V1430" i="31"/>
  <c r="V1437" i="31"/>
  <c r="V1439" i="31"/>
  <c r="V1484" i="31"/>
  <c r="V1486" i="31"/>
  <c r="V1488" i="31"/>
  <c r="V1490" i="31"/>
  <c r="V1492" i="31"/>
  <c r="V1494" i="31"/>
  <c r="V1496" i="31"/>
  <c r="V1498" i="31"/>
  <c r="V1500" i="31"/>
  <c r="V1502" i="31"/>
  <c r="V1504" i="31"/>
  <c r="V1506" i="31"/>
  <c r="V1508" i="31"/>
  <c r="V1510" i="31"/>
  <c r="V1515" i="31"/>
  <c r="V1517" i="31"/>
  <c r="V1519" i="31"/>
  <c r="V1523" i="31"/>
  <c r="V1525" i="31"/>
  <c r="V1527" i="31"/>
  <c r="V1532" i="31"/>
  <c r="V1534" i="31"/>
  <c r="V1536" i="31"/>
  <c r="V1538" i="31"/>
  <c r="V1540" i="31"/>
  <c r="V1542" i="31"/>
  <c r="V1544" i="31"/>
  <c r="V1546" i="31"/>
  <c r="V1548" i="31"/>
  <c r="V1550" i="31"/>
  <c r="V1552" i="31"/>
  <c r="V1554" i="31"/>
  <c r="V1559" i="31"/>
  <c r="V1561" i="31"/>
  <c r="V1563" i="31"/>
  <c r="V1565" i="31"/>
  <c r="V1567" i="31"/>
  <c r="V1569" i="31"/>
  <c r="V1571" i="31"/>
  <c r="V1573" i="31"/>
  <c r="V1575" i="31"/>
  <c r="V1577" i="31"/>
  <c r="V1581" i="31"/>
  <c r="V1583" i="31"/>
  <c r="V1587" i="31"/>
  <c r="V1589" i="31"/>
  <c r="V1591" i="31"/>
  <c r="V1593" i="31"/>
  <c r="V1595" i="31"/>
  <c r="X1599" i="31"/>
  <c r="N1599" i="31"/>
  <c r="V1599" i="31"/>
  <c r="X1601" i="31"/>
  <c r="V1601" i="31"/>
  <c r="X1603" i="31"/>
  <c r="N1603" i="31"/>
  <c r="V1603" i="31"/>
  <c r="X1605" i="31"/>
  <c r="V1605" i="31"/>
  <c r="X1607" i="31"/>
  <c r="N1607" i="31"/>
  <c r="V1607" i="31"/>
  <c r="X1609" i="31"/>
  <c r="V1609" i="31"/>
  <c r="X1611" i="31"/>
  <c r="N1611" i="31"/>
  <c r="V1611" i="31"/>
  <c r="X1613" i="31"/>
  <c r="V1613" i="31"/>
  <c r="X1615" i="31"/>
  <c r="N1615" i="31"/>
  <c r="V1615" i="31"/>
  <c r="X1617" i="31"/>
  <c r="V1617" i="31"/>
  <c r="X1619" i="31"/>
  <c r="N1619" i="31"/>
  <c r="V1619" i="31"/>
  <c r="X1621" i="31"/>
  <c r="V1621" i="31"/>
  <c r="X1623" i="31"/>
  <c r="N1623" i="31"/>
  <c r="V1623" i="31"/>
  <c r="X1625" i="31"/>
  <c r="V1625" i="31"/>
  <c r="X1627" i="31"/>
  <c r="N1627" i="31"/>
  <c r="V1627" i="31"/>
  <c r="X1629" i="31"/>
  <c r="V1629" i="31"/>
  <c r="X1631" i="31"/>
  <c r="V1631" i="31"/>
  <c r="K1632" i="31"/>
  <c r="AN1632" i="31" s="1"/>
  <c r="K1634" i="31"/>
  <c r="K1640" i="31"/>
  <c r="AN1640" i="31" s="1"/>
  <c r="K1642" i="31"/>
  <c r="AN1642" i="31" s="1"/>
  <c r="K1649" i="31"/>
  <c r="K1653" i="31"/>
  <c r="K1657" i="31"/>
  <c r="K1661" i="31"/>
  <c r="K1665" i="31"/>
  <c r="K1669" i="31"/>
  <c r="K1673" i="31"/>
  <c r="K1679" i="31"/>
  <c r="K1681" i="31"/>
  <c r="K1687" i="31"/>
  <c r="K1689" i="31"/>
  <c r="K1695" i="31"/>
  <c r="K1697" i="31"/>
  <c r="K1701" i="31"/>
  <c r="K1705" i="31"/>
  <c r="U1707" i="31"/>
  <c r="K1708" i="31"/>
  <c r="K1714" i="31"/>
  <c r="U1732" i="31"/>
  <c r="X1745" i="31"/>
  <c r="L1745" i="31"/>
  <c r="X1747" i="31"/>
  <c r="L1747" i="31"/>
  <c r="L1749" i="31"/>
  <c r="U1750" i="31"/>
  <c r="U1756" i="31"/>
  <c r="K1667" i="31"/>
  <c r="K1671" i="31"/>
  <c r="K1675" i="31"/>
  <c r="K1683" i="31"/>
  <c r="K1691" i="31"/>
  <c r="K1703" i="31"/>
  <c r="K1707" i="31"/>
  <c r="N1717" i="31"/>
  <c r="K1718" i="31"/>
  <c r="N1719" i="31"/>
  <c r="K1720" i="31"/>
  <c r="N1721" i="31"/>
  <c r="K1722" i="31"/>
  <c r="N1723" i="31"/>
  <c r="K1724" i="31"/>
  <c r="N1725" i="31"/>
  <c r="K1726" i="31"/>
  <c r="N1727" i="31"/>
  <c r="K1728" i="31"/>
  <c r="N1729" i="31"/>
  <c r="K1730" i="31"/>
  <c r="U1730" i="31"/>
  <c r="X1735" i="31"/>
  <c r="L1735" i="31"/>
  <c r="X1737" i="31"/>
  <c r="L1737" i="31"/>
  <c r="X1739" i="31"/>
  <c r="L1739" i="31"/>
  <c r="X1741" i="31"/>
  <c r="L1741" i="31"/>
  <c r="X1743" i="31"/>
  <c r="L1743" i="31"/>
  <c r="L1600" i="31"/>
  <c r="V1600" i="31"/>
  <c r="L1602" i="31"/>
  <c r="V1602" i="31"/>
  <c r="L1604" i="31"/>
  <c r="V1604" i="31"/>
  <c r="L1606" i="31"/>
  <c r="V1606" i="31"/>
  <c r="L1608" i="31"/>
  <c r="V1608" i="31"/>
  <c r="L1610" i="31"/>
  <c r="V1610" i="31"/>
  <c r="L1612" i="31"/>
  <c r="V1612" i="31"/>
  <c r="L1614" i="31"/>
  <c r="V1614" i="31"/>
  <c r="L1616" i="31"/>
  <c r="V1616" i="31"/>
  <c r="L1618" i="31"/>
  <c r="V1618" i="31"/>
  <c r="L1620" i="31"/>
  <c r="V1620" i="31"/>
  <c r="L1622" i="31"/>
  <c r="V1622" i="31"/>
  <c r="L1624" i="31"/>
  <c r="V1624" i="31"/>
  <c r="L1626" i="31"/>
  <c r="V1626" i="31"/>
  <c r="L1628" i="31"/>
  <c r="V1628" i="31"/>
  <c r="L1630" i="31"/>
  <c r="V1630" i="31"/>
  <c r="U1712" i="31"/>
  <c r="U1716" i="31"/>
  <c r="N1734" i="31"/>
  <c r="N1736" i="31"/>
  <c r="N1738" i="31"/>
  <c r="N1740" i="31"/>
  <c r="N1742" i="31"/>
  <c r="N1746" i="31"/>
  <c r="N1748" i="31"/>
  <c r="K1758" i="31"/>
  <c r="AN1758" i="31" s="1"/>
  <c r="K1760" i="31"/>
  <c r="K1762" i="31"/>
  <c r="L1764" i="31"/>
  <c r="N1765" i="31"/>
  <c r="N1767" i="31"/>
  <c r="L1768" i="31"/>
  <c r="N1769" i="31"/>
  <c r="N1771" i="31"/>
  <c r="L1772" i="31"/>
  <c r="N1773" i="31"/>
  <c r="N1775" i="31"/>
  <c r="L1776" i="31"/>
  <c r="N1777" i="31"/>
  <c r="N1780" i="31"/>
  <c r="X1764" i="31"/>
  <c r="V1764" i="31"/>
  <c r="X1766" i="31"/>
  <c r="N1766" i="31"/>
  <c r="V1766" i="31"/>
  <c r="X1768" i="31"/>
  <c r="V1768" i="31"/>
  <c r="X1770" i="31"/>
  <c r="N1770" i="31"/>
  <c r="V1770" i="31"/>
  <c r="X1772" i="31"/>
  <c r="V1772" i="31"/>
  <c r="X1774" i="31"/>
  <c r="N1774" i="31"/>
  <c r="V1774" i="31"/>
  <c r="X1776" i="31"/>
  <c r="V1776" i="31"/>
  <c r="N1778" i="31"/>
  <c r="N1781" i="31"/>
  <c r="X1794" i="31"/>
  <c r="N1794" i="31"/>
  <c r="L1794" i="31"/>
  <c r="X1796" i="31"/>
  <c r="N1796" i="31"/>
  <c r="L1796" i="31"/>
  <c r="X1798" i="31"/>
  <c r="N1798" i="31"/>
  <c r="L1798" i="31"/>
  <c r="X1800" i="31"/>
  <c r="N1800" i="31"/>
  <c r="L1800" i="31"/>
  <c r="V1734" i="31"/>
  <c r="V1736" i="31"/>
  <c r="V1738" i="31"/>
  <c r="V1740" i="31"/>
  <c r="V1742" i="31"/>
  <c r="U1744" i="31"/>
  <c r="V1746" i="31"/>
  <c r="V1748" i="31"/>
  <c r="V1765" i="31"/>
  <c r="V1767" i="31"/>
  <c r="V1769" i="31"/>
  <c r="V1771" i="31"/>
  <c r="V1773" i="31"/>
  <c r="V1775" i="31"/>
  <c r="V1777" i="31"/>
  <c r="V1780" i="31"/>
  <c r="T1788" i="31"/>
  <c r="K1792" i="31"/>
  <c r="N1793" i="31"/>
  <c r="N1795" i="31"/>
  <c r="N1797" i="31"/>
  <c r="N1799" i="31"/>
  <c r="V1789" i="31"/>
  <c r="V1793" i="31"/>
  <c r="V1795" i="31"/>
  <c r="V1797" i="31"/>
  <c r="V1799" i="31"/>
  <c r="V1801" i="31"/>
  <c r="X1801" i="31"/>
  <c r="X1802" i="31"/>
  <c r="N1802" i="31"/>
  <c r="V1802" i="31"/>
  <c r="X1804" i="31"/>
  <c r="V1804" i="31"/>
  <c r="X1806" i="31"/>
  <c r="N1806" i="31"/>
  <c r="V1806" i="31"/>
  <c r="X1864" i="31"/>
  <c r="V1864" i="31"/>
  <c r="V1869" i="31"/>
  <c r="X1869" i="31"/>
  <c r="N1876" i="31"/>
  <c r="N1880" i="31"/>
  <c r="X1883" i="31"/>
  <c r="X1888" i="31"/>
  <c r="X1890" i="31"/>
  <c r="X1892" i="31"/>
  <c r="L1804" i="31"/>
  <c r="N1805" i="31"/>
  <c r="N1807" i="31"/>
  <c r="U1809" i="31"/>
  <c r="N1811" i="31"/>
  <c r="K1815" i="31"/>
  <c r="U1817" i="31"/>
  <c r="AN1819" i="31"/>
  <c r="K1821" i="31"/>
  <c r="K1823" i="31"/>
  <c r="AN1823" i="31" s="1"/>
  <c r="U1825" i="31"/>
  <c r="AN1827" i="31"/>
  <c r="K1829" i="31"/>
  <c r="K1831" i="31"/>
  <c r="AN1831" i="31" s="1"/>
  <c r="U1833" i="31"/>
  <c r="N1835" i="31"/>
  <c r="K1837" i="31"/>
  <c r="X1841" i="31"/>
  <c r="V1841" i="31"/>
  <c r="X1846" i="31"/>
  <c r="V1846" i="31"/>
  <c r="X1848" i="31"/>
  <c r="V1848" i="31"/>
  <c r="X1850" i="31"/>
  <c r="V1850" i="31"/>
  <c r="U1853" i="31"/>
  <c r="X1857" i="31"/>
  <c r="V1857" i="31"/>
  <c r="K1859" i="31"/>
  <c r="AN1859" i="31" s="1"/>
  <c r="U1861" i="31"/>
  <c r="N1863" i="31"/>
  <c r="L1864" i="31"/>
  <c r="N1865" i="31"/>
  <c r="K1867" i="31"/>
  <c r="N1868" i="31"/>
  <c r="X1870" i="31"/>
  <c r="L1870" i="31"/>
  <c r="X1872" i="31"/>
  <c r="L1872" i="31"/>
  <c r="U1875" i="31"/>
  <c r="V1888" i="31"/>
  <c r="V1890" i="31"/>
  <c r="V1892" i="31"/>
  <c r="X1894" i="31"/>
  <c r="V1894" i="31"/>
  <c r="V1803" i="31"/>
  <c r="V1805" i="31"/>
  <c r="V1807" i="31"/>
  <c r="V1842" i="31"/>
  <c r="V1845" i="31"/>
  <c r="V1847" i="31"/>
  <c r="V1849" i="31"/>
  <c r="V1856" i="31"/>
  <c r="V1863" i="31"/>
  <c r="R1868" i="31"/>
  <c r="N1871" i="31"/>
  <c r="N1873" i="31"/>
  <c r="N1877" i="31"/>
  <c r="N1882" i="31"/>
  <c r="K1886" i="31"/>
  <c r="AN1886" i="31" s="1"/>
  <c r="N1889" i="31"/>
  <c r="N1891" i="31"/>
  <c r="N1893" i="31"/>
  <c r="N1895" i="31"/>
  <c r="U1897" i="31"/>
  <c r="V1871" i="31"/>
  <c r="V1873" i="31"/>
  <c r="V1882" i="31"/>
  <c r="V1889" i="31"/>
  <c r="V1891" i="31"/>
  <c r="V1893" i="31"/>
  <c r="V1895" i="31"/>
  <c r="AQ16" i="31"/>
  <c r="AQ108" i="31"/>
  <c r="AQ145" i="31"/>
  <c r="V344" i="31"/>
  <c r="X393" i="31"/>
  <c r="V395" i="31"/>
  <c r="V402" i="31"/>
  <c r="V404" i="31"/>
  <c r="V429" i="31"/>
  <c r="V478" i="31"/>
  <c r="AO478" i="31" s="1"/>
  <c r="AN543" i="31"/>
  <c r="AN581" i="31"/>
  <c r="AN583" i="31"/>
  <c r="AO611" i="31"/>
  <c r="AO613" i="31"/>
  <c r="AO615" i="31"/>
  <c r="AO617" i="31"/>
  <c r="AO619" i="31"/>
  <c r="AO621" i="31"/>
  <c r="AO623" i="31"/>
  <c r="AN629" i="31"/>
  <c r="AQ633" i="31"/>
  <c r="AQ635" i="31"/>
  <c r="AQ639" i="31"/>
  <c r="AQ654" i="31"/>
  <c r="AQ658" i="31"/>
  <c r="AQ662" i="31"/>
  <c r="AQ666" i="31"/>
  <c r="AO671" i="31"/>
  <c r="AN675" i="31"/>
  <c r="AQ677" i="31"/>
  <c r="AO678" i="31"/>
  <c r="AO680" i="31"/>
  <c r="AQ681" i="31"/>
  <c r="AO682" i="31"/>
  <c r="AO684" i="31"/>
  <c r="AN688" i="31"/>
  <c r="AO689" i="31"/>
  <c r="AO691" i="31"/>
  <c r="AO693" i="31"/>
  <c r="AO695" i="31"/>
  <c r="AQ712" i="31"/>
  <c r="AQ719" i="31"/>
  <c r="AQ784" i="31"/>
  <c r="AQ788" i="31"/>
  <c r="AQ792" i="31"/>
  <c r="AQ796" i="31"/>
  <c r="AQ800" i="31"/>
  <c r="AQ804" i="31"/>
  <c r="AQ808" i="31"/>
  <c r="AQ812" i="31"/>
  <c r="AQ816" i="31"/>
  <c r="AQ843" i="31"/>
  <c r="AQ849" i="31"/>
  <c r="AQ853" i="31"/>
  <c r="AN880" i="31"/>
  <c r="AI50" i="31"/>
  <c r="AO118" i="31"/>
  <c r="AI132" i="31"/>
  <c r="AQ169" i="31"/>
  <c r="X350" i="31"/>
  <c r="AQ19" i="31"/>
  <c r="AQ28" i="31"/>
  <c r="AQ32" i="31"/>
  <c r="AQ77" i="31"/>
  <c r="AQ79" i="31"/>
  <c r="AO108" i="31"/>
  <c r="V116" i="31"/>
  <c r="AQ118" i="31"/>
  <c r="V119" i="31"/>
  <c r="AO145" i="31"/>
  <c r="AQ148" i="31"/>
  <c r="AQ150" i="31"/>
  <c r="AQ154" i="31"/>
  <c r="AQ164" i="31"/>
  <c r="AO169" i="31"/>
  <c r="AO171" i="31"/>
  <c r="AO186" i="31"/>
  <c r="AQ213" i="31"/>
  <c r="AO219" i="31"/>
  <c r="AQ220" i="31"/>
  <c r="AO221" i="31"/>
  <c r="AO238" i="31"/>
  <c r="AO259" i="31"/>
  <c r="AN283" i="31"/>
  <c r="AN287" i="31"/>
  <c r="AN292" i="31"/>
  <c r="AQ309" i="31"/>
  <c r="AQ333" i="31"/>
  <c r="X344" i="31"/>
  <c r="V350" i="31"/>
  <c r="AN360" i="31"/>
  <c r="AN361" i="31"/>
  <c r="AN368" i="31"/>
  <c r="AN369" i="31"/>
  <c r="AN376" i="31"/>
  <c r="V393" i="31"/>
  <c r="X395" i="31"/>
  <c r="X402" i="31"/>
  <c r="X404" i="31"/>
  <c r="AQ409" i="31"/>
  <c r="AL412" i="31"/>
  <c r="S412" i="31"/>
  <c r="R412" i="31"/>
  <c r="AJ412" i="31" s="1"/>
  <c r="X412" i="31"/>
  <c r="AL414" i="31"/>
  <c r="S414" i="31"/>
  <c r="R414" i="31"/>
  <c r="AJ414" i="31" s="1"/>
  <c r="X414" i="31"/>
  <c r="AL416" i="31"/>
  <c r="S416" i="31"/>
  <c r="R416" i="31"/>
  <c r="AJ416" i="31" s="1"/>
  <c r="X416" i="31"/>
  <c r="X429" i="31"/>
  <c r="V436" i="31"/>
  <c r="AN532" i="31"/>
  <c r="AN565" i="31"/>
  <c r="AN576" i="31"/>
  <c r="AQ617" i="31"/>
  <c r="AQ623" i="31"/>
  <c r="AQ651" i="31"/>
  <c r="AQ653" i="31"/>
  <c r="AQ655" i="31"/>
  <c r="AQ657" i="31"/>
  <c r="AQ659" i="31"/>
  <c r="AQ661" i="31"/>
  <c r="AQ663" i="31"/>
  <c r="AQ665" i="31"/>
  <c r="AO670" i="31"/>
  <c r="AQ671" i="31"/>
  <c r="AQ678" i="31"/>
  <c r="AQ682" i="31"/>
  <c r="AQ689" i="31"/>
  <c r="AO690" i="31"/>
  <c r="AQ691" i="31"/>
  <c r="AO692" i="31"/>
  <c r="AQ693" i="31"/>
  <c r="AO694" i="31"/>
  <c r="AQ695" i="31"/>
  <c r="AO696" i="31"/>
  <c r="AQ713" i="31"/>
  <c r="AQ716" i="31"/>
  <c r="AQ720" i="31"/>
  <c r="AN763" i="31"/>
  <c r="AQ785" i="31"/>
  <c r="AQ787" i="31"/>
  <c r="AQ789" i="31"/>
  <c r="AQ791" i="31"/>
  <c r="AQ793" i="31"/>
  <c r="AQ795" i="31"/>
  <c r="AQ797" i="31"/>
  <c r="AQ799" i="31"/>
  <c r="AQ801" i="31"/>
  <c r="AQ803" i="31"/>
  <c r="AQ805" i="31"/>
  <c r="AQ807" i="31"/>
  <c r="AQ809" i="31"/>
  <c r="AQ811" i="31"/>
  <c r="AQ813" i="31"/>
  <c r="AQ815" i="31"/>
  <c r="AQ817" i="31"/>
  <c r="AQ819" i="31"/>
  <c r="AN836" i="31"/>
  <c r="AQ842" i="31"/>
  <c r="AQ844" i="31"/>
  <c r="AQ846" i="31"/>
  <c r="AQ848" i="31"/>
  <c r="AQ850" i="31"/>
  <c r="AQ852" i="31"/>
  <c r="AQ854" i="31"/>
  <c r="AQ856" i="31"/>
  <c r="AQ862" i="31"/>
  <c r="AN870" i="31"/>
  <c r="AN874" i="31"/>
  <c r="AN876" i="31"/>
  <c r="AN878" i="31"/>
  <c r="L14" i="31"/>
  <c r="AO14" i="31" s="1"/>
  <c r="N14" i="31"/>
  <c r="AQ14" i="31" s="1"/>
  <c r="AJ16" i="31"/>
  <c r="AL16" i="31"/>
  <c r="L18" i="31"/>
  <c r="AO18" i="31" s="1"/>
  <c r="N18" i="31"/>
  <c r="AQ18" i="31" s="1"/>
  <c r="AJ19" i="31"/>
  <c r="AL19" i="31"/>
  <c r="L27" i="31"/>
  <c r="AO27" i="31" s="1"/>
  <c r="N27" i="31"/>
  <c r="AQ27" i="31" s="1"/>
  <c r="AL28" i="31"/>
  <c r="L30" i="31"/>
  <c r="AO30" i="31" s="1"/>
  <c r="N30" i="31"/>
  <c r="AQ30" i="31" s="1"/>
  <c r="L32" i="31"/>
  <c r="AO32" i="31" s="1"/>
  <c r="AL32" i="31"/>
  <c r="L33" i="31"/>
  <c r="AO33" i="31" s="1"/>
  <c r="N33" i="31"/>
  <c r="AQ33" i="31" s="1"/>
  <c r="L35" i="31"/>
  <c r="AO35" i="31" s="1"/>
  <c r="U36" i="31"/>
  <c r="L37" i="31"/>
  <c r="AO37" i="31" s="1"/>
  <c r="N37" i="31"/>
  <c r="AQ37" i="31" s="1"/>
  <c r="L38" i="31"/>
  <c r="AO38" i="31" s="1"/>
  <c r="N38" i="31"/>
  <c r="AQ38" i="31" s="1"/>
  <c r="L39" i="31"/>
  <c r="AO39" i="31" s="1"/>
  <c r="N39" i="31"/>
  <c r="AQ39" i="31" s="1"/>
  <c r="L40" i="31"/>
  <c r="W41" i="31"/>
  <c r="U42" i="31"/>
  <c r="W43" i="31"/>
  <c r="W44" i="31"/>
  <c r="W46" i="31"/>
  <c r="M47" i="31"/>
  <c r="W49" i="31"/>
  <c r="U50" i="31"/>
  <c r="W50" i="31"/>
  <c r="U51" i="31"/>
  <c r="W51" i="31"/>
  <c r="U52" i="31"/>
  <c r="W52" i="31"/>
  <c r="U53" i="31"/>
  <c r="W53" i="31"/>
  <c r="U54" i="31"/>
  <c r="L55" i="31"/>
  <c r="AO55" i="31" s="1"/>
  <c r="N55" i="31"/>
  <c r="AQ55" i="31" s="1"/>
  <c r="L56" i="31"/>
  <c r="AO56" i="31" s="1"/>
  <c r="N56" i="31"/>
  <c r="AQ56" i="31" s="1"/>
  <c r="L57" i="31"/>
  <c r="AO57" i="31" s="1"/>
  <c r="N57" i="31"/>
  <c r="AQ57" i="31" s="1"/>
  <c r="L58" i="31"/>
  <c r="AO58" i="31" s="1"/>
  <c r="N58" i="31"/>
  <c r="AQ58" i="31" s="1"/>
  <c r="L61" i="31"/>
  <c r="W66" i="31"/>
  <c r="U67" i="31"/>
  <c r="W67" i="31"/>
  <c r="U68" i="31"/>
  <c r="U69" i="31"/>
  <c r="U70" i="31"/>
  <c r="L74" i="31"/>
  <c r="AO74" i="31" s="1"/>
  <c r="N74" i="31"/>
  <c r="AQ74" i="31" s="1"/>
  <c r="U76" i="31"/>
  <c r="AJ77" i="31"/>
  <c r="AL77" i="31"/>
  <c r="L78" i="31"/>
  <c r="AO78" i="31" s="1"/>
  <c r="N78" i="31"/>
  <c r="AQ78" i="31" s="1"/>
  <c r="AJ79" i="31"/>
  <c r="AL79" i="31"/>
  <c r="L80" i="31"/>
  <c r="AO80" i="31" s="1"/>
  <c r="N80" i="31"/>
  <c r="AQ80" i="31" s="1"/>
  <c r="L105" i="31"/>
  <c r="U106" i="31"/>
  <c r="L107" i="31"/>
  <c r="AO107" i="31" s="1"/>
  <c r="N107" i="31"/>
  <c r="AQ107" i="31" s="1"/>
  <c r="AJ108" i="31"/>
  <c r="AL108" i="31"/>
  <c r="AJ109" i="31"/>
  <c r="AL109" i="31"/>
  <c r="L110" i="31"/>
  <c r="U111" i="31"/>
  <c r="W111" i="31"/>
  <c r="U112" i="31"/>
  <c r="W112" i="31"/>
  <c r="U113" i="31"/>
  <c r="W113" i="31"/>
  <c r="AJ118" i="31"/>
  <c r="AL118" i="31"/>
  <c r="W130" i="31"/>
  <c r="W131" i="31"/>
  <c r="U132" i="31"/>
  <c r="W132" i="31"/>
  <c r="W133" i="31"/>
  <c r="U134" i="31"/>
  <c r="U135" i="31"/>
  <c r="L140" i="31"/>
  <c r="AO140" i="31" s="1"/>
  <c r="N140" i="31"/>
  <c r="AQ140" i="31" s="1"/>
  <c r="L144" i="31"/>
  <c r="AO144" i="31" s="1"/>
  <c r="N144" i="31"/>
  <c r="AQ144" i="31" s="1"/>
  <c r="AJ145" i="31"/>
  <c r="AL145" i="31"/>
  <c r="L147" i="31"/>
  <c r="AO147" i="31" s="1"/>
  <c r="N147" i="31"/>
  <c r="AQ147" i="31" s="1"/>
  <c r="AL148" i="31"/>
  <c r="AL150" i="31"/>
  <c r="N151" i="31"/>
  <c r="AQ151" i="31" s="1"/>
  <c r="L153" i="31"/>
  <c r="AO153" i="31" s="1"/>
  <c r="N153" i="31"/>
  <c r="AQ153" i="31" s="1"/>
  <c r="L154" i="31"/>
  <c r="AO154" i="31" s="1"/>
  <c r="AL154" i="31"/>
  <c r="L155" i="31"/>
  <c r="AO155" i="31" s="1"/>
  <c r="N155" i="31"/>
  <c r="AQ155" i="31" s="1"/>
  <c r="L156" i="31"/>
  <c r="U157" i="31"/>
  <c r="L159" i="31"/>
  <c r="U160" i="31"/>
  <c r="L162" i="31"/>
  <c r="AO162" i="31" s="1"/>
  <c r="N162" i="31"/>
  <c r="AQ162" i="31" s="1"/>
  <c r="L163" i="31"/>
  <c r="N163" i="31"/>
  <c r="AQ163" i="31" s="1"/>
  <c r="AL164" i="31"/>
  <c r="AJ169" i="31"/>
  <c r="AL169" i="31"/>
  <c r="L170" i="31"/>
  <c r="AO170" i="31" s="1"/>
  <c r="AJ171" i="31"/>
  <c r="AL171" i="31"/>
  <c r="L172" i="31"/>
  <c r="N172" i="31"/>
  <c r="AQ172" i="31" s="1"/>
  <c r="N173" i="31"/>
  <c r="AQ173" i="31" s="1"/>
  <c r="L174" i="31"/>
  <c r="N174" i="31"/>
  <c r="AQ174" i="31" s="1"/>
  <c r="AL175" i="31"/>
  <c r="L176" i="31"/>
  <c r="AO176" i="31" s="1"/>
  <c r="N176" i="31"/>
  <c r="AQ176" i="31" s="1"/>
  <c r="L177" i="31"/>
  <c r="AO177" i="31" s="1"/>
  <c r="N177" i="31"/>
  <c r="AQ177" i="31" s="1"/>
  <c r="L178" i="31"/>
  <c r="AO178" i="31" s="1"/>
  <c r="N178" i="31"/>
  <c r="AQ178" i="31" s="1"/>
  <c r="L179" i="31"/>
  <c r="AO179" i="31" s="1"/>
  <c r="N179" i="31"/>
  <c r="AQ179" i="31" s="1"/>
  <c r="L180" i="31"/>
  <c r="AO180" i="31" s="1"/>
  <c r="N180" i="31"/>
  <c r="AQ180" i="31" s="1"/>
  <c r="AJ181" i="31"/>
  <c r="AL181" i="31"/>
  <c r="L182" i="31"/>
  <c r="AO182" i="31" s="1"/>
  <c r="N182" i="31"/>
  <c r="AQ182" i="31" s="1"/>
  <c r="AJ183" i="31"/>
  <c r="AL183" i="31"/>
  <c r="L189" i="31"/>
  <c r="AO189" i="31" s="1"/>
  <c r="N189" i="31"/>
  <c r="AQ189" i="31" s="1"/>
  <c r="L193" i="31"/>
  <c r="AO193" i="31" s="1"/>
  <c r="U194" i="31"/>
  <c r="L207" i="31"/>
  <c r="AO207" i="31" s="1"/>
  <c r="N207" i="31"/>
  <c r="U208" i="31"/>
  <c r="W208" i="31"/>
  <c r="L209" i="31"/>
  <c r="AO209" i="31" s="1"/>
  <c r="U210" i="31"/>
  <c r="W210" i="31"/>
  <c r="L211" i="31"/>
  <c r="AO211" i="31" s="1"/>
  <c r="N211" i="31"/>
  <c r="AQ211" i="31" s="1"/>
  <c r="L212" i="31"/>
  <c r="AO212" i="31" s="1"/>
  <c r="N212" i="31"/>
  <c r="AQ212" i="31" s="1"/>
  <c r="AJ213" i="31"/>
  <c r="AL213" i="31"/>
  <c r="L215" i="31"/>
  <c r="N215" i="31"/>
  <c r="L217" i="31"/>
  <c r="AO217" i="31" s="1"/>
  <c r="N217" i="31"/>
  <c r="AQ217" i="31" s="1"/>
  <c r="L218" i="31"/>
  <c r="AO218" i="31" s="1"/>
  <c r="N218" i="31"/>
  <c r="AQ218" i="31" s="1"/>
  <c r="AJ219" i="31"/>
  <c r="AL219" i="31"/>
  <c r="AJ220" i="31"/>
  <c r="AL220" i="31"/>
  <c r="AJ221" i="31"/>
  <c r="AL221" i="31"/>
  <c r="L222" i="31"/>
  <c r="AO222" i="31" s="1"/>
  <c r="N222" i="31"/>
  <c r="AQ222" i="31" s="1"/>
  <c r="AJ223" i="31"/>
  <c r="AL223" i="31"/>
  <c r="L225" i="31"/>
  <c r="U228" i="31"/>
  <c r="W228" i="31"/>
  <c r="U229" i="31"/>
  <c r="L232" i="31"/>
  <c r="U237" i="31"/>
  <c r="AJ238" i="31"/>
  <c r="AL238" i="31"/>
  <c r="L239" i="31"/>
  <c r="AO239" i="31" s="1"/>
  <c r="N239" i="31"/>
  <c r="AQ239" i="31" s="1"/>
  <c r="W242" i="31"/>
  <c r="U243" i="31"/>
  <c r="AJ250" i="31"/>
  <c r="AL250" i="31"/>
  <c r="W252" i="31"/>
  <c r="U253" i="31"/>
  <c r="U254" i="31"/>
  <c r="W254" i="31"/>
  <c r="W255" i="31"/>
  <c r="W256" i="31"/>
  <c r="U257" i="31"/>
  <c r="U258" i="31"/>
  <c r="AL259" i="31"/>
  <c r="N265" i="31"/>
  <c r="AQ265" i="31" s="1"/>
  <c r="N267" i="31"/>
  <c r="AQ267" i="31" s="1"/>
  <c r="N271" i="31"/>
  <c r="AQ271" i="31" s="1"/>
  <c r="N272" i="31"/>
  <c r="AQ272" i="31" s="1"/>
  <c r="N273" i="31"/>
  <c r="AQ273" i="31" s="1"/>
  <c r="N279" i="31"/>
  <c r="AQ279" i="31" s="1"/>
  <c r="N280" i="31"/>
  <c r="AQ280" i="31" s="1"/>
  <c r="X282" i="31"/>
  <c r="V282" i="31"/>
  <c r="W282" i="31"/>
  <c r="AI283" i="31"/>
  <c r="X284" i="31"/>
  <c r="V284" i="31"/>
  <c r="W284" i="31"/>
  <c r="K285" i="31"/>
  <c r="AI287" i="31"/>
  <c r="X288" i="31"/>
  <c r="V288" i="31"/>
  <c r="W288" i="31"/>
  <c r="K289" i="31"/>
  <c r="L291" i="31"/>
  <c r="AI292" i="31"/>
  <c r="AI294" i="31"/>
  <c r="X295" i="31"/>
  <c r="V295" i="31"/>
  <c r="W295" i="31"/>
  <c r="K296" i="31"/>
  <c r="AI298" i="31"/>
  <c r="X299" i="31"/>
  <c r="V299" i="31"/>
  <c r="W299" i="31"/>
  <c r="K300" i="31"/>
  <c r="AI302" i="31"/>
  <c r="X303" i="31"/>
  <c r="V303" i="31"/>
  <c r="W303" i="31"/>
  <c r="X305" i="31"/>
  <c r="V305" i="31"/>
  <c r="W305" i="31"/>
  <c r="K306" i="31"/>
  <c r="AN306" i="31"/>
  <c r="N307" i="31"/>
  <c r="M307" i="31"/>
  <c r="AL308" i="31"/>
  <c r="AL309" i="31"/>
  <c r="N310" i="31"/>
  <c r="AQ310" i="31" s="1"/>
  <c r="N311" i="31"/>
  <c r="AQ311" i="31" s="1"/>
  <c r="N312" i="31"/>
  <c r="AQ312" i="31" s="1"/>
  <c r="L313" i="31"/>
  <c r="AO313" i="31" s="1"/>
  <c r="AI317" i="31"/>
  <c r="X318" i="31"/>
  <c r="V318" i="31"/>
  <c r="W318" i="31"/>
  <c r="K319" i="31"/>
  <c r="AI321" i="31"/>
  <c r="X322" i="31"/>
  <c r="V322" i="31"/>
  <c r="W322" i="31"/>
  <c r="K323" i="31"/>
  <c r="AI325" i="31"/>
  <c r="X326" i="31"/>
  <c r="V326" i="31"/>
  <c r="W326" i="31"/>
  <c r="K327" i="31"/>
  <c r="AI329" i="31"/>
  <c r="X330" i="31"/>
  <c r="V330" i="31"/>
  <c r="W330" i="31"/>
  <c r="K331" i="31"/>
  <c r="N332" i="31"/>
  <c r="AL333" i="31"/>
  <c r="N334" i="31"/>
  <c r="AQ334" i="31" s="1"/>
  <c r="N335" i="31"/>
  <c r="AQ335" i="31" s="1"/>
  <c r="N337" i="31"/>
  <c r="AQ337" i="31" s="1"/>
  <c r="AL338" i="31"/>
  <c r="N340" i="31"/>
  <c r="AQ340" i="31" s="1"/>
  <c r="N341" i="31"/>
  <c r="N342" i="31"/>
  <c r="AQ342" i="31" s="1"/>
  <c r="N344" i="31"/>
  <c r="K347" i="31"/>
  <c r="N348" i="31"/>
  <c r="AQ348" i="31" s="1"/>
  <c r="X351" i="31"/>
  <c r="L351" i="31"/>
  <c r="M351" i="31"/>
  <c r="X352" i="31"/>
  <c r="L352" i="31"/>
  <c r="X353" i="31"/>
  <c r="L353" i="31"/>
  <c r="M353" i="31"/>
  <c r="X354" i="31"/>
  <c r="X355" i="31"/>
  <c r="L355" i="31"/>
  <c r="M355" i="31"/>
  <c r="X356" i="31"/>
  <c r="L356" i="31"/>
  <c r="N357" i="31"/>
  <c r="W359" i="31"/>
  <c r="K362" i="31"/>
  <c r="X364" i="31"/>
  <c r="W365" i="31"/>
  <c r="K366" i="31"/>
  <c r="K370" i="31"/>
  <c r="K372" i="31"/>
  <c r="AI374" i="31"/>
  <c r="X375" i="31"/>
  <c r="V375" i="31"/>
  <c r="W375" i="31"/>
  <c r="K377" i="31"/>
  <c r="K379" i="31"/>
  <c r="X380" i="31"/>
  <c r="V380" i="31"/>
  <c r="W380" i="31"/>
  <c r="S7" i="31"/>
  <c r="U9" i="31"/>
  <c r="S9" i="31"/>
  <c r="U11" i="31"/>
  <c r="S11" i="31"/>
  <c r="AK11" i="31" s="1"/>
  <c r="U13" i="31"/>
  <c r="W13" i="31"/>
  <c r="U14" i="31"/>
  <c r="W14" i="31"/>
  <c r="U15" i="31"/>
  <c r="W15" i="31"/>
  <c r="U16" i="31"/>
  <c r="W16" i="31"/>
  <c r="U17" i="31"/>
  <c r="W17" i="31"/>
  <c r="U18" i="31"/>
  <c r="W18" i="31"/>
  <c r="U19" i="31"/>
  <c r="W19" i="31"/>
  <c r="U20" i="31"/>
  <c r="W20" i="31"/>
  <c r="U21" i="31"/>
  <c r="W21" i="31"/>
  <c r="U22" i="31"/>
  <c r="V23" i="31"/>
  <c r="X23" i="31"/>
  <c r="V24" i="31"/>
  <c r="X24" i="31"/>
  <c r="V25" i="31"/>
  <c r="X25" i="31"/>
  <c r="V26" i="31"/>
  <c r="U27" i="31"/>
  <c r="W27" i="31"/>
  <c r="U28" i="31"/>
  <c r="W28" i="31"/>
  <c r="U29" i="31"/>
  <c r="W29" i="31"/>
  <c r="U30" i="31"/>
  <c r="W30" i="31"/>
  <c r="U31" i="31"/>
  <c r="W31" i="31"/>
  <c r="U32" i="31"/>
  <c r="W32" i="31"/>
  <c r="U33" i="31"/>
  <c r="W33" i="31"/>
  <c r="U34" i="31"/>
  <c r="W34" i="31"/>
  <c r="U35" i="31"/>
  <c r="W35" i="31"/>
  <c r="V36" i="31"/>
  <c r="U37" i="31"/>
  <c r="W37" i="31"/>
  <c r="U38" i="31"/>
  <c r="W38" i="31"/>
  <c r="U39" i="31"/>
  <c r="W39" i="31"/>
  <c r="U40" i="31"/>
  <c r="V41" i="31"/>
  <c r="X41" i="31"/>
  <c r="V42" i="31"/>
  <c r="X42" i="31"/>
  <c r="V43" i="31"/>
  <c r="X43" i="31"/>
  <c r="V44" i="31"/>
  <c r="X44" i="31"/>
  <c r="V45" i="31"/>
  <c r="X45" i="31"/>
  <c r="V46" i="31"/>
  <c r="X46" i="31"/>
  <c r="X47" i="31"/>
  <c r="X48" i="31"/>
  <c r="V49" i="31"/>
  <c r="X49" i="31"/>
  <c r="V50" i="31"/>
  <c r="X50" i="31"/>
  <c r="V51" i="31"/>
  <c r="X51" i="31"/>
  <c r="V52" i="31"/>
  <c r="X52" i="31"/>
  <c r="V53" i="31"/>
  <c r="X53" i="31"/>
  <c r="U55" i="31"/>
  <c r="W55" i="31"/>
  <c r="U56" i="31"/>
  <c r="W56" i="31"/>
  <c r="U57" i="31"/>
  <c r="W57" i="31"/>
  <c r="U58" i="31"/>
  <c r="W58" i="31"/>
  <c r="U59" i="31"/>
  <c r="U61" i="31"/>
  <c r="U63" i="31"/>
  <c r="U65" i="31"/>
  <c r="V66" i="31"/>
  <c r="X66" i="31"/>
  <c r="V67" i="31"/>
  <c r="X67" i="31"/>
  <c r="V68" i="31"/>
  <c r="X68" i="31"/>
  <c r="V69" i="31"/>
  <c r="X69" i="31"/>
  <c r="V70" i="31"/>
  <c r="X70" i="31"/>
  <c r="U72" i="31"/>
  <c r="W72" i="31"/>
  <c r="U73" i="31"/>
  <c r="W73" i="31"/>
  <c r="U74" i="31"/>
  <c r="W74" i="31"/>
  <c r="U75" i="31"/>
  <c r="U77" i="31"/>
  <c r="W77" i="31"/>
  <c r="U78" i="31"/>
  <c r="W78" i="31"/>
  <c r="U79" i="31"/>
  <c r="W79" i="31"/>
  <c r="U80" i="31"/>
  <c r="W80" i="31"/>
  <c r="U81" i="31"/>
  <c r="V82" i="31"/>
  <c r="X82" i="31"/>
  <c r="V83" i="31"/>
  <c r="X83" i="31"/>
  <c r="V84" i="31"/>
  <c r="X84" i="31"/>
  <c r="V85" i="31"/>
  <c r="X85" i="31"/>
  <c r="V86" i="31"/>
  <c r="X86" i="31"/>
  <c r="V87" i="31"/>
  <c r="X87" i="31"/>
  <c r="V88" i="31"/>
  <c r="X88" i="31"/>
  <c r="V89" i="31"/>
  <c r="X89" i="31"/>
  <c r="V90" i="31"/>
  <c r="X90" i="31"/>
  <c r="V91" i="31"/>
  <c r="X91" i="31"/>
  <c r="V92" i="31"/>
  <c r="X92" i="31"/>
  <c r="V93" i="31"/>
  <c r="X93" i="31"/>
  <c r="V94" i="31"/>
  <c r="X94" i="31"/>
  <c r="V95" i="31"/>
  <c r="X95" i="31"/>
  <c r="V96" i="31"/>
  <c r="X96" i="31"/>
  <c r="V97" i="31"/>
  <c r="X97" i="31"/>
  <c r="U101" i="31"/>
  <c r="U103" i="31"/>
  <c r="U105" i="31"/>
  <c r="U107" i="31"/>
  <c r="W107" i="31"/>
  <c r="U108" i="31"/>
  <c r="W108" i="31"/>
  <c r="U109" i="31"/>
  <c r="W109" i="31"/>
  <c r="U110" i="31"/>
  <c r="V111" i="31"/>
  <c r="X111" i="31"/>
  <c r="V112" i="31"/>
  <c r="X112" i="31"/>
  <c r="V113" i="31"/>
  <c r="U114" i="31"/>
  <c r="W114" i="31"/>
  <c r="AJ114" i="31"/>
  <c r="V115" i="31"/>
  <c r="U116" i="31"/>
  <c r="U118" i="31"/>
  <c r="W118" i="31"/>
  <c r="U119" i="31"/>
  <c r="V120" i="31"/>
  <c r="X120" i="31"/>
  <c r="V121" i="31"/>
  <c r="X121" i="31"/>
  <c r="V122" i="31"/>
  <c r="X122" i="31"/>
  <c r="V123" i="31"/>
  <c r="X123" i="31"/>
  <c r="V124" i="31"/>
  <c r="X124" i="31"/>
  <c r="V125" i="31"/>
  <c r="X125" i="31"/>
  <c r="V126" i="31"/>
  <c r="X126" i="31"/>
  <c r="V127" i="31"/>
  <c r="X127" i="31"/>
  <c r="U129" i="31"/>
  <c r="V130" i="31"/>
  <c r="X130" i="31"/>
  <c r="V131" i="31"/>
  <c r="X131" i="31"/>
  <c r="V132" i="31"/>
  <c r="X132" i="31"/>
  <c r="V133" i="31"/>
  <c r="X133" i="31"/>
  <c r="V134" i="31"/>
  <c r="X134" i="31"/>
  <c r="U136" i="31"/>
  <c r="W136" i="31"/>
  <c r="U137" i="31"/>
  <c r="W137" i="31"/>
  <c r="U138" i="31"/>
  <c r="W138" i="31"/>
  <c r="U139" i="31"/>
  <c r="W139" i="31"/>
  <c r="U140" i="31"/>
  <c r="W140" i="31"/>
  <c r="U141" i="31"/>
  <c r="W141" i="31"/>
  <c r="U142" i="31"/>
  <c r="W142" i="31"/>
  <c r="U143" i="31"/>
  <c r="W143" i="31"/>
  <c r="U144" i="31"/>
  <c r="W144" i="31"/>
  <c r="U145" i="31"/>
  <c r="W145" i="31"/>
  <c r="U146" i="31"/>
  <c r="W146" i="31"/>
  <c r="U147" i="31"/>
  <c r="W147" i="31"/>
  <c r="U148" i="31"/>
  <c r="S148" i="31"/>
  <c r="AK148" i="31" s="1"/>
  <c r="U149" i="31"/>
  <c r="S149" i="31"/>
  <c r="AK149" i="31" s="1"/>
  <c r="U150" i="31"/>
  <c r="U151" i="31"/>
  <c r="U152" i="31"/>
  <c r="W152" i="31"/>
  <c r="U153" i="31"/>
  <c r="W153" i="31"/>
  <c r="U154" i="31"/>
  <c r="W154" i="31"/>
  <c r="U155" i="31"/>
  <c r="W155" i="31"/>
  <c r="U156" i="31"/>
  <c r="U158" i="31"/>
  <c r="W158" i="31"/>
  <c r="U159" i="31"/>
  <c r="U161" i="31"/>
  <c r="W161" i="31"/>
  <c r="U162" i="31"/>
  <c r="W162" i="31"/>
  <c r="U163" i="31"/>
  <c r="U164" i="31"/>
  <c r="U165" i="31"/>
  <c r="U166" i="31"/>
  <c r="U167" i="31"/>
  <c r="W167" i="31"/>
  <c r="U168" i="31"/>
  <c r="W168" i="31"/>
  <c r="U169" i="31"/>
  <c r="W169" i="31"/>
  <c r="U170" i="31"/>
  <c r="W170" i="31"/>
  <c r="U171" i="31"/>
  <c r="W171" i="31"/>
  <c r="U172" i="31"/>
  <c r="U173" i="31"/>
  <c r="U174" i="31"/>
  <c r="U175" i="31"/>
  <c r="U176" i="31"/>
  <c r="W176" i="31"/>
  <c r="U177" i="31"/>
  <c r="W177" i="31"/>
  <c r="U178" i="31"/>
  <c r="W178" i="31"/>
  <c r="U179" i="31"/>
  <c r="W179" i="31"/>
  <c r="U180" i="31"/>
  <c r="W180" i="31"/>
  <c r="U181" i="31"/>
  <c r="W181" i="31"/>
  <c r="U182" i="31"/>
  <c r="W182" i="31"/>
  <c r="U183" i="31"/>
  <c r="W183" i="31"/>
  <c r="U184" i="31"/>
  <c r="W184" i="31"/>
  <c r="AJ184" i="31"/>
  <c r="U186" i="31"/>
  <c r="W186" i="31"/>
  <c r="AJ186" i="31"/>
  <c r="V187" i="31"/>
  <c r="U188" i="31"/>
  <c r="W188" i="31"/>
  <c r="U189" i="31"/>
  <c r="W189" i="31"/>
  <c r="U190" i="31"/>
  <c r="V191" i="31"/>
  <c r="X191" i="31"/>
  <c r="V192" i="31"/>
  <c r="U193" i="31"/>
  <c r="W193" i="31"/>
  <c r="V194" i="31"/>
  <c r="X194" i="31"/>
  <c r="U196" i="31"/>
  <c r="V197" i="31"/>
  <c r="X197" i="31"/>
  <c r="V198" i="31"/>
  <c r="X198" i="31"/>
  <c r="V199" i="31"/>
  <c r="X199" i="31"/>
  <c r="V200" i="31"/>
  <c r="U201" i="31"/>
  <c r="W201" i="31"/>
  <c r="AJ201" i="31"/>
  <c r="V202" i="31"/>
  <c r="U203" i="31"/>
  <c r="V204" i="31"/>
  <c r="X204" i="31"/>
  <c r="V205" i="31"/>
  <c r="X205" i="31"/>
  <c r="U207" i="31"/>
  <c r="W207" i="31"/>
  <c r="V208" i="31"/>
  <c r="U209" i="31"/>
  <c r="W209" i="31"/>
  <c r="V210" i="31"/>
  <c r="U211" i="31"/>
  <c r="W211" i="31"/>
  <c r="U212" i="31"/>
  <c r="W212" i="31"/>
  <c r="U213" i="31"/>
  <c r="W213" i="31"/>
  <c r="U214" i="31"/>
  <c r="W214" i="31"/>
  <c r="U215" i="31"/>
  <c r="R216" i="31"/>
  <c r="AJ216" i="31" s="1"/>
  <c r="U217" i="31"/>
  <c r="W217" i="31"/>
  <c r="U218" i="31"/>
  <c r="W218" i="31"/>
  <c r="U219" i="31"/>
  <c r="W219" i="31"/>
  <c r="U220" i="31"/>
  <c r="W220" i="31"/>
  <c r="U221" i="31"/>
  <c r="W221" i="31"/>
  <c r="U222" i="31"/>
  <c r="W222" i="31"/>
  <c r="U223" i="31"/>
  <c r="W223" i="31"/>
  <c r="U224" i="31"/>
  <c r="W224" i="31"/>
  <c r="U225" i="31"/>
  <c r="U227" i="31"/>
  <c r="V228" i="31"/>
  <c r="X228" i="31"/>
  <c r="U230" i="31"/>
  <c r="U232" i="31"/>
  <c r="V233" i="31"/>
  <c r="X233" i="31"/>
  <c r="V234" i="31"/>
  <c r="X234" i="31"/>
  <c r="U236" i="31"/>
  <c r="U238" i="31"/>
  <c r="W238" i="31"/>
  <c r="U239" i="31"/>
  <c r="W239" i="31"/>
  <c r="U240" i="31"/>
  <c r="W240" i="31"/>
  <c r="U241" i="31"/>
  <c r="V242" i="31"/>
  <c r="X242" i="31"/>
  <c r="U244" i="31"/>
  <c r="V245" i="31"/>
  <c r="X245" i="31"/>
  <c r="V246" i="31"/>
  <c r="X246" i="31"/>
  <c r="V247" i="31"/>
  <c r="X247" i="31"/>
  <c r="U249" i="31"/>
  <c r="W249" i="31"/>
  <c r="U250" i="31"/>
  <c r="W250" i="31"/>
  <c r="U251" i="31"/>
  <c r="V252" i="31"/>
  <c r="X252" i="31"/>
  <c r="V253" i="31"/>
  <c r="X253" i="31"/>
  <c r="V254" i="31"/>
  <c r="X254" i="31"/>
  <c r="V255" i="31"/>
  <c r="X255" i="31"/>
  <c r="V256" i="31"/>
  <c r="X256" i="31"/>
  <c r="V257" i="31"/>
  <c r="X257" i="31"/>
  <c r="U259" i="31"/>
  <c r="W259" i="31"/>
  <c r="AJ259" i="31"/>
  <c r="L260" i="31"/>
  <c r="AO260" i="31" s="1"/>
  <c r="L261" i="31"/>
  <c r="AO261" i="31" s="1"/>
  <c r="L262" i="31"/>
  <c r="U263" i="31"/>
  <c r="L264" i="31"/>
  <c r="AO264" i="31" s="1"/>
  <c r="L265" i="31"/>
  <c r="AO265" i="31" s="1"/>
  <c r="L266" i="31"/>
  <c r="AO266" i="31" s="1"/>
  <c r="L267" i="31"/>
  <c r="AO267" i="31" s="1"/>
  <c r="L268" i="31"/>
  <c r="AO268" i="31" s="1"/>
  <c r="L269" i="31"/>
  <c r="AO269" i="31" s="1"/>
  <c r="L270" i="31"/>
  <c r="AO270" i="31" s="1"/>
  <c r="L271" i="31"/>
  <c r="AO271" i="31" s="1"/>
  <c r="L272" i="31"/>
  <c r="AO272" i="31" s="1"/>
  <c r="L273" i="31"/>
  <c r="AO273" i="31" s="1"/>
  <c r="L274" i="31"/>
  <c r="AO274" i="31" s="1"/>
  <c r="L275" i="31"/>
  <c r="AO275" i="31" s="1"/>
  <c r="L276" i="31"/>
  <c r="U277" i="31"/>
  <c r="L278" i="31"/>
  <c r="AO278" i="31" s="1"/>
  <c r="L279" i="31"/>
  <c r="AO279" i="31" s="1"/>
  <c r="L280" i="31"/>
  <c r="AO280" i="31" s="1"/>
  <c r="L281" i="31"/>
  <c r="U282" i="31"/>
  <c r="X283" i="31"/>
  <c r="V283" i="31"/>
  <c r="W283" i="31"/>
  <c r="U284" i="31"/>
  <c r="X285" i="31"/>
  <c r="V285" i="31"/>
  <c r="W285" i="31"/>
  <c r="U286" i="31"/>
  <c r="X287" i="31"/>
  <c r="V287" i="31"/>
  <c r="W287" i="31"/>
  <c r="U288" i="31"/>
  <c r="N289" i="31"/>
  <c r="N290" i="31"/>
  <c r="AQ290" i="31" s="1"/>
  <c r="X292" i="31"/>
  <c r="V292" i="31"/>
  <c r="W292" i="31"/>
  <c r="U293" i="31"/>
  <c r="X294" i="31"/>
  <c r="V294" i="31"/>
  <c r="W294" i="31"/>
  <c r="U295" i="31"/>
  <c r="X296" i="31"/>
  <c r="V296" i="31"/>
  <c r="W296" i="31"/>
  <c r="U297" i="31"/>
  <c r="X298" i="31"/>
  <c r="V298" i="31"/>
  <c r="W298" i="31"/>
  <c r="U299" i="31"/>
  <c r="X300" i="31"/>
  <c r="V300" i="31"/>
  <c r="W300" i="31"/>
  <c r="U301" i="31"/>
  <c r="X302" i="31"/>
  <c r="V302" i="31"/>
  <c r="W302" i="31"/>
  <c r="U303" i="31"/>
  <c r="X304" i="31"/>
  <c r="V304" i="31"/>
  <c r="W304" i="31"/>
  <c r="U305" i="31"/>
  <c r="X306" i="31"/>
  <c r="V306" i="31"/>
  <c r="W306" i="31"/>
  <c r="U307" i="31"/>
  <c r="L308" i="31"/>
  <c r="AO308" i="31" s="1"/>
  <c r="L309" i="31"/>
  <c r="AO309" i="31" s="1"/>
  <c r="L310" i="31"/>
  <c r="AO310" i="31" s="1"/>
  <c r="L311" i="31"/>
  <c r="AO311" i="31" s="1"/>
  <c r="L312" i="31"/>
  <c r="N313" i="31"/>
  <c r="AQ313" i="31" s="1"/>
  <c r="L315" i="31"/>
  <c r="U316" i="31"/>
  <c r="X317" i="31"/>
  <c r="V317" i="31"/>
  <c r="W317" i="31"/>
  <c r="U318" i="31"/>
  <c r="X319" i="31"/>
  <c r="V319" i="31"/>
  <c r="W319" i="31"/>
  <c r="U320" i="31"/>
  <c r="X321" i="31"/>
  <c r="V321" i="31"/>
  <c r="W321" i="31"/>
  <c r="U322" i="31"/>
  <c r="X323" i="31"/>
  <c r="V323" i="31"/>
  <c r="W323" i="31"/>
  <c r="U324" i="31"/>
  <c r="X325" i="31"/>
  <c r="V325" i="31"/>
  <c r="W325" i="31"/>
  <c r="U326" i="31"/>
  <c r="X327" i="31"/>
  <c r="V327" i="31"/>
  <c r="W327" i="31"/>
  <c r="U328" i="31"/>
  <c r="X329" i="31"/>
  <c r="V329" i="31"/>
  <c r="W329" i="31"/>
  <c r="U330" i="31"/>
  <c r="X331" i="31"/>
  <c r="V331" i="31"/>
  <c r="W331" i="31"/>
  <c r="U332" i="31"/>
  <c r="L333" i="31"/>
  <c r="AO333" i="31" s="1"/>
  <c r="L334" i="31"/>
  <c r="AO334" i="31" s="1"/>
  <c r="L335" i="31"/>
  <c r="AO335" i="31" s="1"/>
  <c r="L336" i="31"/>
  <c r="AO336" i="31" s="1"/>
  <c r="L337" i="31"/>
  <c r="AO337" i="31" s="1"/>
  <c r="L338" i="31"/>
  <c r="AO338" i="31" s="1"/>
  <c r="L339" i="31"/>
  <c r="AO339" i="31" s="1"/>
  <c r="U341" i="31"/>
  <c r="L342" i="31"/>
  <c r="AO342" i="31" s="1"/>
  <c r="L343" i="31"/>
  <c r="AO343" i="31" s="1"/>
  <c r="L344" i="31"/>
  <c r="U345" i="31"/>
  <c r="U346" i="31"/>
  <c r="V347" i="31"/>
  <c r="W347" i="31"/>
  <c r="L348" i="31"/>
  <c r="AO348" i="31" s="1"/>
  <c r="L349" i="31"/>
  <c r="AO349" i="31" s="1"/>
  <c r="L350" i="31"/>
  <c r="U351" i="31"/>
  <c r="U352" i="31"/>
  <c r="U353" i="31"/>
  <c r="U354" i="31"/>
  <c r="U355" i="31"/>
  <c r="U356" i="31"/>
  <c r="U357" i="31"/>
  <c r="L358" i="31"/>
  <c r="U359" i="31"/>
  <c r="X360" i="31"/>
  <c r="AI360" i="31"/>
  <c r="X361" i="31"/>
  <c r="AI361" i="31"/>
  <c r="X362" i="31"/>
  <c r="V362" i="31"/>
  <c r="W362" i="31"/>
  <c r="U363" i="31"/>
  <c r="U364" i="31"/>
  <c r="U365" i="31"/>
  <c r="X366" i="31"/>
  <c r="V366" i="31"/>
  <c r="W366" i="31"/>
  <c r="U367" i="31"/>
  <c r="X368" i="31"/>
  <c r="AI368" i="31"/>
  <c r="X369" i="31"/>
  <c r="AI369" i="31"/>
  <c r="X370" i="31"/>
  <c r="V370" i="31"/>
  <c r="Y370" i="31" s="1"/>
  <c r="Z370" i="31" s="1"/>
  <c r="W370" i="31"/>
  <c r="U371" i="31"/>
  <c r="X372" i="31"/>
  <c r="AN372" i="31"/>
  <c r="X373" i="31"/>
  <c r="AI373" i="31"/>
  <c r="X374" i="31"/>
  <c r="V374" i="31"/>
  <c r="W374" i="31"/>
  <c r="U375" i="31"/>
  <c r="X376" i="31"/>
  <c r="AI376" i="31"/>
  <c r="X377" i="31"/>
  <c r="V377" i="31"/>
  <c r="W377" i="31"/>
  <c r="U378" i="31"/>
  <c r="X379" i="31"/>
  <c r="V379" i="31"/>
  <c r="Y379" i="31" s="1"/>
  <c r="Z379" i="31" s="1"/>
  <c r="W379" i="31"/>
  <c r="U380" i="31"/>
  <c r="X381" i="31"/>
  <c r="V381" i="31"/>
  <c r="W381" i="31"/>
  <c r="U382" i="31"/>
  <c r="L383" i="31"/>
  <c r="AO383" i="31" s="1"/>
  <c r="L384" i="31"/>
  <c r="T384" i="31"/>
  <c r="AL384" i="31" s="1"/>
  <c r="N385" i="31"/>
  <c r="N386" i="31"/>
  <c r="AQ386" i="31" s="1"/>
  <c r="N387" i="31"/>
  <c r="AQ387" i="31" s="1"/>
  <c r="X389" i="31"/>
  <c r="AI389" i="31"/>
  <c r="N390" i="31"/>
  <c r="M390" i="31"/>
  <c r="N391" i="31"/>
  <c r="AQ391" i="31" s="1"/>
  <c r="L393" i="31"/>
  <c r="U394" i="31"/>
  <c r="L395" i="31"/>
  <c r="U396" i="31"/>
  <c r="L397" i="31"/>
  <c r="U398" i="31"/>
  <c r="L399" i="31"/>
  <c r="U400" i="31"/>
  <c r="V401" i="31"/>
  <c r="L401" i="31"/>
  <c r="AL401" i="31"/>
  <c r="N402" i="31"/>
  <c r="N404" i="31"/>
  <c r="X405" i="31"/>
  <c r="AI405" i="31"/>
  <c r="X406" i="31"/>
  <c r="AI406" i="31"/>
  <c r="N407" i="31"/>
  <c r="M407" i="31"/>
  <c r="V409" i="31"/>
  <c r="AO409" i="31" s="1"/>
  <c r="L409" i="31"/>
  <c r="AL409" i="31"/>
  <c r="V411" i="31"/>
  <c r="L411" i="31"/>
  <c r="AL411" i="31"/>
  <c r="N412" i="31"/>
  <c r="L413" i="31"/>
  <c r="M413" i="31"/>
  <c r="N414" i="31"/>
  <c r="L415" i="31"/>
  <c r="M415" i="31"/>
  <c r="N416" i="31"/>
  <c r="X417" i="31"/>
  <c r="AI417" i="31"/>
  <c r="X418" i="31"/>
  <c r="V418" i="31"/>
  <c r="W418" i="31"/>
  <c r="U419" i="31"/>
  <c r="X420" i="31"/>
  <c r="V420" i="31"/>
  <c r="W420" i="31"/>
  <c r="U421" i="31"/>
  <c r="U422" i="31"/>
  <c r="X423" i="31"/>
  <c r="V423" i="31"/>
  <c r="W423" i="31"/>
  <c r="U424" i="31"/>
  <c r="L429" i="31"/>
  <c r="U430" i="31"/>
  <c r="L431" i="31"/>
  <c r="U432" i="31"/>
  <c r="L433" i="31"/>
  <c r="AO433" i="31" s="1"/>
  <c r="L434" i="31"/>
  <c r="AO434" i="31" s="1"/>
  <c r="L435" i="31"/>
  <c r="AO435" i="31" s="1"/>
  <c r="L436" i="31"/>
  <c r="N438" i="31"/>
  <c r="L438" i="31"/>
  <c r="M438" i="31"/>
  <c r="W438" i="31"/>
  <c r="R438" i="31"/>
  <c r="AJ438" i="31" s="1"/>
  <c r="N440" i="31"/>
  <c r="N443" i="31"/>
  <c r="AQ443" i="31" s="1"/>
  <c r="S443" i="31"/>
  <c r="N445" i="31"/>
  <c r="U446" i="31"/>
  <c r="X447" i="31"/>
  <c r="V447" i="31"/>
  <c r="W447" i="31"/>
  <c r="U448" i="31"/>
  <c r="X449" i="31"/>
  <c r="V449" i="31"/>
  <c r="W449" i="31"/>
  <c r="U450" i="31"/>
  <c r="X451" i="31"/>
  <c r="V451" i="31"/>
  <c r="W451" i="31"/>
  <c r="U452" i="31"/>
  <c r="V453" i="31"/>
  <c r="N453" i="31"/>
  <c r="W453" i="31"/>
  <c r="L454" i="31"/>
  <c r="U455" i="31"/>
  <c r="X456" i="31"/>
  <c r="V456" i="31"/>
  <c r="W456" i="31"/>
  <c r="U457" i="31"/>
  <c r="X458" i="31"/>
  <c r="V458" i="31"/>
  <c r="W458" i="31"/>
  <c r="U459" i="31"/>
  <c r="X460" i="31"/>
  <c r="AQ460" i="31" s="1"/>
  <c r="V460" i="31"/>
  <c r="AO460" i="31" s="1"/>
  <c r="W460" i="31"/>
  <c r="AP460" i="31" s="1"/>
  <c r="U461" i="31"/>
  <c r="X462" i="31"/>
  <c r="AQ462" i="31" s="1"/>
  <c r="V462" i="31"/>
  <c r="AO462" i="31" s="1"/>
  <c r="W462" i="31"/>
  <c r="AP462" i="31" s="1"/>
  <c r="U463" i="31"/>
  <c r="X464" i="31"/>
  <c r="AQ464" i="31" s="1"/>
  <c r="V464" i="31"/>
  <c r="AO464" i="31" s="1"/>
  <c r="W464" i="31"/>
  <c r="AP464" i="31" s="1"/>
  <c r="U465" i="31"/>
  <c r="X466" i="31"/>
  <c r="AQ466" i="31" s="1"/>
  <c r="V466" i="31"/>
  <c r="AO466" i="31" s="1"/>
  <c r="W466" i="31"/>
  <c r="AP466" i="31" s="1"/>
  <c r="U467" i="31"/>
  <c r="X468" i="31"/>
  <c r="AQ468" i="31" s="1"/>
  <c r="V468" i="31"/>
  <c r="AO468" i="31" s="1"/>
  <c r="W468" i="31"/>
  <c r="AP468" i="31" s="1"/>
  <c r="U469" i="31"/>
  <c r="L470" i="31"/>
  <c r="U471" i="31"/>
  <c r="L472" i="31"/>
  <c r="L473" i="31"/>
  <c r="L474" i="31"/>
  <c r="L475" i="31"/>
  <c r="L476" i="31"/>
  <c r="L477" i="31"/>
  <c r="L478" i="31"/>
  <c r="U479" i="31"/>
  <c r="U481" i="31"/>
  <c r="N482" i="31"/>
  <c r="U484" i="31"/>
  <c r="U486" i="31"/>
  <c r="L487" i="31"/>
  <c r="U488" i="31"/>
  <c r="L489" i="31"/>
  <c r="R489" i="31"/>
  <c r="AJ489" i="31" s="1"/>
  <c r="U490" i="31"/>
  <c r="L491" i="31"/>
  <c r="U492" i="31"/>
  <c r="L493" i="31"/>
  <c r="U494" i="31"/>
  <c r="L495" i="31"/>
  <c r="U496" i="31"/>
  <c r="X497" i="31"/>
  <c r="AQ497" i="31" s="1"/>
  <c r="V497" i="31"/>
  <c r="AO497" i="31" s="1"/>
  <c r="W497" i="31"/>
  <c r="AP497" i="31" s="1"/>
  <c r="U498" i="31"/>
  <c r="X499" i="31"/>
  <c r="AQ499" i="31" s="1"/>
  <c r="V499" i="31"/>
  <c r="AO499" i="31" s="1"/>
  <c r="W499" i="31"/>
  <c r="AP499" i="31" s="1"/>
  <c r="U500" i="31"/>
  <c r="L501" i="31"/>
  <c r="U502" i="31"/>
  <c r="U504" i="31"/>
  <c r="X505" i="31"/>
  <c r="AQ505" i="31" s="1"/>
  <c r="V505" i="31"/>
  <c r="AO505" i="31" s="1"/>
  <c r="W505" i="31"/>
  <c r="AP505" i="31" s="1"/>
  <c r="U506" i="31"/>
  <c r="X507" i="31"/>
  <c r="AQ507" i="31" s="1"/>
  <c r="V507" i="31"/>
  <c r="AO507" i="31" s="1"/>
  <c r="W507" i="31"/>
  <c r="AP507" i="31" s="1"/>
  <c r="U508" i="31"/>
  <c r="L509" i="31"/>
  <c r="L510" i="31"/>
  <c r="L511" i="31"/>
  <c r="L512" i="31"/>
  <c r="L513" i="31"/>
  <c r="L514" i="31"/>
  <c r="L515" i="31"/>
  <c r="L516" i="31"/>
  <c r="L517" i="31"/>
  <c r="L518" i="31"/>
  <c r="L519" i="31"/>
  <c r="L520" i="31"/>
  <c r="U522" i="31"/>
  <c r="L523" i="31"/>
  <c r="U524" i="31"/>
  <c r="L525" i="31"/>
  <c r="U526" i="31"/>
  <c r="L527" i="31"/>
  <c r="U528" i="31"/>
  <c r="L529" i="31"/>
  <c r="U530" i="31"/>
  <c r="L531" i="31"/>
  <c r="V532" i="31"/>
  <c r="AO532" i="31" s="1"/>
  <c r="W532" i="31"/>
  <c r="AP532" i="31" s="1"/>
  <c r="L533" i="31"/>
  <c r="T533" i="31"/>
  <c r="AL533" i="31" s="1"/>
  <c r="X534" i="31"/>
  <c r="AQ534" i="31" s="1"/>
  <c r="V534" i="31"/>
  <c r="AO534" i="31" s="1"/>
  <c r="W534" i="31"/>
  <c r="AP534" i="31" s="1"/>
  <c r="U535" i="31"/>
  <c r="U536" i="31"/>
  <c r="X537" i="31"/>
  <c r="AQ537" i="31" s="1"/>
  <c r="V537" i="31"/>
  <c r="AO537" i="31" s="1"/>
  <c r="W537" i="31"/>
  <c r="AP537" i="31" s="1"/>
  <c r="U538" i="31"/>
  <c r="X539" i="31"/>
  <c r="AQ539" i="31" s="1"/>
  <c r="V539" i="31"/>
  <c r="AO539" i="31" s="1"/>
  <c r="W539" i="31"/>
  <c r="AP539" i="31" s="1"/>
  <c r="U540" i="31"/>
  <c r="X541" i="31"/>
  <c r="AQ541" i="31" s="1"/>
  <c r="V541" i="31"/>
  <c r="AO541" i="31" s="1"/>
  <c r="W541" i="31"/>
  <c r="AP541" i="31" s="1"/>
  <c r="U542" i="31"/>
  <c r="V543" i="31"/>
  <c r="AO543" i="31" s="1"/>
  <c r="N543" i="31"/>
  <c r="W543" i="31"/>
  <c r="AP543" i="31" s="1"/>
  <c r="L544" i="31"/>
  <c r="X545" i="31"/>
  <c r="AQ545" i="31" s="1"/>
  <c r="AI545" i="31"/>
  <c r="X546" i="31"/>
  <c r="AQ546" i="31" s="1"/>
  <c r="L546" i="31"/>
  <c r="AI546" i="31"/>
  <c r="X547" i="31"/>
  <c r="AQ547" i="31" s="1"/>
  <c r="L547" i="31"/>
  <c r="AI547" i="31"/>
  <c r="X548" i="31"/>
  <c r="AQ548" i="31" s="1"/>
  <c r="L548" i="31"/>
  <c r="AI548" i="31"/>
  <c r="X549" i="31"/>
  <c r="AQ549" i="31" s="1"/>
  <c r="L549" i="31"/>
  <c r="AI549" i="31"/>
  <c r="X550" i="31"/>
  <c r="AQ550" i="31" s="1"/>
  <c r="L550" i="31"/>
  <c r="AI550" i="31"/>
  <c r="X551" i="31"/>
  <c r="AQ551" i="31" s="1"/>
  <c r="L551" i="31"/>
  <c r="AI551" i="31"/>
  <c r="X552" i="31"/>
  <c r="AQ552" i="31" s="1"/>
  <c r="L552" i="31"/>
  <c r="AI552" i="31"/>
  <c r="X553" i="31"/>
  <c r="AQ553" i="31" s="1"/>
  <c r="V553" i="31"/>
  <c r="AO553" i="31" s="1"/>
  <c r="W553" i="31"/>
  <c r="AP553" i="31" s="1"/>
  <c r="U554" i="31"/>
  <c r="L555" i="31"/>
  <c r="U556" i="31"/>
  <c r="L557" i="31"/>
  <c r="L558" i="31"/>
  <c r="X559" i="31"/>
  <c r="AQ559" i="31" s="1"/>
  <c r="V559" i="31"/>
  <c r="AO559" i="31" s="1"/>
  <c r="W559" i="31"/>
  <c r="AP559" i="31" s="1"/>
  <c r="U560" i="31"/>
  <c r="X561" i="31"/>
  <c r="AQ561" i="31" s="1"/>
  <c r="V561" i="31"/>
  <c r="AO561" i="31" s="1"/>
  <c r="W561" i="31"/>
  <c r="AP561" i="31" s="1"/>
  <c r="U562" i="31"/>
  <c r="X563" i="31"/>
  <c r="AQ563" i="31" s="1"/>
  <c r="V563" i="31"/>
  <c r="AO563" i="31" s="1"/>
  <c r="W563" i="31"/>
  <c r="AP563" i="31" s="1"/>
  <c r="U564" i="31"/>
  <c r="N565" i="31"/>
  <c r="N566" i="31"/>
  <c r="N567" i="31"/>
  <c r="N568" i="31"/>
  <c r="N569" i="31"/>
  <c r="N570" i="31"/>
  <c r="N571" i="31"/>
  <c r="N572" i="31"/>
  <c r="X574" i="31"/>
  <c r="AQ574" i="31" s="1"/>
  <c r="V574" i="31"/>
  <c r="AO574" i="31" s="1"/>
  <c r="W574" i="31"/>
  <c r="AP574" i="31" s="1"/>
  <c r="U575" i="31"/>
  <c r="N576" i="31"/>
  <c r="N577" i="31"/>
  <c r="X579" i="31"/>
  <c r="AQ579" i="31" s="1"/>
  <c r="L579" i="31"/>
  <c r="AI579" i="31"/>
  <c r="X580" i="31"/>
  <c r="AQ580" i="31" s="1"/>
  <c r="L580" i="31"/>
  <c r="AI580" i="31"/>
  <c r="N581" i="31"/>
  <c r="N583" i="31"/>
  <c r="X585" i="31"/>
  <c r="AQ585" i="31" s="1"/>
  <c r="V585" i="31"/>
  <c r="AO585" i="31" s="1"/>
  <c r="W585" i="31"/>
  <c r="AP585" i="31" s="1"/>
  <c r="U586" i="31"/>
  <c r="X587" i="31"/>
  <c r="AQ587" i="31" s="1"/>
  <c r="V587" i="31"/>
  <c r="AO587" i="31" s="1"/>
  <c r="W587" i="31"/>
  <c r="AP587" i="31" s="1"/>
  <c r="U588" i="31"/>
  <c r="X589" i="31"/>
  <c r="AQ589" i="31" s="1"/>
  <c r="V589" i="31"/>
  <c r="AO589" i="31" s="1"/>
  <c r="W589" i="31"/>
  <c r="AP589" i="31" s="1"/>
  <c r="U590" i="31"/>
  <c r="L591" i="31"/>
  <c r="U592" i="31"/>
  <c r="L593" i="31"/>
  <c r="L594" i="31"/>
  <c r="L595" i="31"/>
  <c r="L596" i="31"/>
  <c r="L597" i="31"/>
  <c r="L598" i="31"/>
  <c r="L599" i="31"/>
  <c r="L600" i="31"/>
  <c r="L601" i="31"/>
  <c r="L602" i="31"/>
  <c r="U603" i="31"/>
  <c r="X604" i="31"/>
  <c r="V604" i="31"/>
  <c r="N604" i="31"/>
  <c r="L604" i="31"/>
  <c r="W604" i="31"/>
  <c r="U605" i="31"/>
  <c r="X606" i="31"/>
  <c r="V606" i="31"/>
  <c r="N606" i="31"/>
  <c r="L606" i="31"/>
  <c r="W606" i="31"/>
  <c r="U607" i="31"/>
  <c r="X608" i="31"/>
  <c r="V608" i="31"/>
  <c r="N608" i="31"/>
  <c r="L608" i="31"/>
  <c r="W608" i="31"/>
  <c r="U609" i="31"/>
  <c r="L625" i="31"/>
  <c r="U626" i="31"/>
  <c r="X627" i="31"/>
  <c r="V627" i="31"/>
  <c r="N627" i="31"/>
  <c r="L627" i="31"/>
  <c r="W627" i="31"/>
  <c r="U628" i="31"/>
  <c r="N629" i="31"/>
  <c r="X631" i="31"/>
  <c r="V631" i="31"/>
  <c r="N631" i="31"/>
  <c r="L631" i="31"/>
  <c r="W631" i="31"/>
  <c r="U632" i="31"/>
  <c r="L641" i="31"/>
  <c r="U642" i="31"/>
  <c r="X643" i="31"/>
  <c r="V643" i="31"/>
  <c r="N643" i="31"/>
  <c r="L643" i="31"/>
  <c r="W643" i="31"/>
  <c r="U644" i="31"/>
  <c r="X645" i="31"/>
  <c r="V645" i="31"/>
  <c r="N645" i="31"/>
  <c r="L645" i="31"/>
  <c r="W645" i="31"/>
  <c r="U646" i="31"/>
  <c r="X647" i="31"/>
  <c r="V647" i="31"/>
  <c r="N647" i="31"/>
  <c r="L647" i="31"/>
  <c r="W647" i="31"/>
  <c r="U648" i="31"/>
  <c r="X649" i="31"/>
  <c r="V649" i="31"/>
  <c r="N649" i="31"/>
  <c r="L649" i="31"/>
  <c r="W649" i="31"/>
  <c r="U650" i="31"/>
  <c r="L667" i="31"/>
  <c r="U668" i="31"/>
  <c r="N669" i="31"/>
  <c r="X673" i="31"/>
  <c r="V673" i="31"/>
  <c r="N673" i="31"/>
  <c r="L673" i="31"/>
  <c r="W673" i="31"/>
  <c r="U674" i="31"/>
  <c r="X675" i="31"/>
  <c r="V675" i="31"/>
  <c r="N675" i="31"/>
  <c r="L675" i="31"/>
  <c r="N676" i="31"/>
  <c r="AQ676" i="31" s="1"/>
  <c r="X686" i="31"/>
  <c r="V686" i="31"/>
  <c r="N686" i="31"/>
  <c r="L686" i="31"/>
  <c r="W686" i="31"/>
  <c r="U687" i="31"/>
  <c r="N688" i="31"/>
  <c r="L688" i="31"/>
  <c r="W688" i="31"/>
  <c r="X698" i="31"/>
  <c r="V698" i="31"/>
  <c r="N698" i="31"/>
  <c r="W698" i="31"/>
  <c r="U699" i="31"/>
  <c r="L700" i="31"/>
  <c r="U701" i="31"/>
  <c r="X702" i="31"/>
  <c r="V702" i="31"/>
  <c r="N702" i="31"/>
  <c r="L702" i="31"/>
  <c r="W702" i="31"/>
  <c r="U703" i="31"/>
  <c r="X704" i="31"/>
  <c r="V704" i="31"/>
  <c r="N704" i="31"/>
  <c r="L704" i="31"/>
  <c r="W704" i="31"/>
  <c r="U705" i="31"/>
  <c r="X706" i="31"/>
  <c r="V706" i="31"/>
  <c r="N706" i="31"/>
  <c r="L706" i="31"/>
  <c r="W706" i="31"/>
  <c r="U707" i="31"/>
  <c r="X708" i="31"/>
  <c r="V708" i="31"/>
  <c r="N708" i="31"/>
  <c r="L708" i="31"/>
  <c r="W708" i="31"/>
  <c r="U709" i="31"/>
  <c r="X710" i="31"/>
  <c r="V710" i="31"/>
  <c r="N710" i="31"/>
  <c r="L710" i="31"/>
  <c r="W710" i="31"/>
  <c r="U711" i="31"/>
  <c r="L714" i="31"/>
  <c r="U715" i="31"/>
  <c r="L723" i="31"/>
  <c r="U724" i="31"/>
  <c r="X725" i="31"/>
  <c r="V725" i="31"/>
  <c r="N725" i="31"/>
  <c r="L725" i="31"/>
  <c r="W725" i="31"/>
  <c r="U726" i="31"/>
  <c r="X727" i="31"/>
  <c r="V727" i="31"/>
  <c r="N727" i="31"/>
  <c r="L727" i="31"/>
  <c r="W727" i="31"/>
  <c r="U728" i="31"/>
  <c r="X729" i="31"/>
  <c r="V729" i="31"/>
  <c r="N729" i="31"/>
  <c r="L729" i="31"/>
  <c r="W729" i="31"/>
  <c r="U730" i="31"/>
  <c r="X731" i="31"/>
  <c r="V731" i="31"/>
  <c r="N731" i="31"/>
  <c r="L731" i="31"/>
  <c r="W731" i="31"/>
  <c r="U732" i="31"/>
  <c r="X733" i="31"/>
  <c r="V733" i="31"/>
  <c r="N733" i="31"/>
  <c r="L733" i="31"/>
  <c r="W733" i="31"/>
  <c r="U734" i="31"/>
  <c r="X735" i="31"/>
  <c r="V735" i="31"/>
  <c r="N735" i="31"/>
  <c r="L735" i="31"/>
  <c r="W735" i="31"/>
  <c r="U736" i="31"/>
  <c r="X737" i="31"/>
  <c r="V737" i="31"/>
  <c r="N737" i="31"/>
  <c r="L737" i="31"/>
  <c r="W737" i="31"/>
  <c r="U738" i="31"/>
  <c r="X739" i="31"/>
  <c r="V739" i="31"/>
  <c r="N739" i="31"/>
  <c r="L739" i="31"/>
  <c r="W739" i="31"/>
  <c r="U740" i="31"/>
  <c r="X741" i="31"/>
  <c r="V741" i="31"/>
  <c r="N741" i="31"/>
  <c r="L741" i="31"/>
  <c r="W741" i="31"/>
  <c r="U742" i="31"/>
  <c r="X743" i="31"/>
  <c r="V743" i="31"/>
  <c r="N743" i="31"/>
  <c r="L743" i="31"/>
  <c r="W743" i="31"/>
  <c r="U744" i="31"/>
  <c r="X745" i="31"/>
  <c r="V745" i="31"/>
  <c r="N745" i="31"/>
  <c r="L745" i="31"/>
  <c r="W745" i="31"/>
  <c r="U746" i="31"/>
  <c r="X747" i="31"/>
  <c r="V747" i="31"/>
  <c r="N747" i="31"/>
  <c r="L747" i="31"/>
  <c r="W747" i="31"/>
  <c r="U748" i="31"/>
  <c r="X749" i="31"/>
  <c r="V749" i="31"/>
  <c r="N749" i="31"/>
  <c r="L749" i="31"/>
  <c r="W749" i="31"/>
  <c r="U750" i="31"/>
  <c r="X751" i="31"/>
  <c r="V751" i="31"/>
  <c r="N751" i="31"/>
  <c r="L751" i="31"/>
  <c r="W751" i="31"/>
  <c r="U752" i="31"/>
  <c r="X753" i="31"/>
  <c r="V753" i="31"/>
  <c r="N753" i="31"/>
  <c r="L753" i="31"/>
  <c r="W753" i="31"/>
  <c r="U754" i="31"/>
  <c r="X755" i="31"/>
  <c r="V755" i="31"/>
  <c r="N755" i="31"/>
  <c r="L755" i="31"/>
  <c r="W755" i="31"/>
  <c r="U756" i="31"/>
  <c r="X757" i="31"/>
  <c r="V757" i="31"/>
  <c r="N757" i="31"/>
  <c r="L757" i="31"/>
  <c r="W757" i="31"/>
  <c r="U758" i="31"/>
  <c r="X759" i="31"/>
  <c r="V759" i="31"/>
  <c r="N759" i="31"/>
  <c r="L759" i="31"/>
  <c r="W759" i="31"/>
  <c r="U760" i="31"/>
  <c r="X761" i="31"/>
  <c r="V761" i="31"/>
  <c r="N761" i="31"/>
  <c r="L761" i="31"/>
  <c r="W761" i="31"/>
  <c r="U762" i="31"/>
  <c r="N763" i="31"/>
  <c r="L763" i="31"/>
  <c r="U765" i="31"/>
  <c r="X766" i="31"/>
  <c r="V766" i="31"/>
  <c r="N766" i="31"/>
  <c r="L766" i="31"/>
  <c r="W766" i="31"/>
  <c r="U767" i="31"/>
  <c r="X768" i="31"/>
  <c r="V768" i="31"/>
  <c r="N768" i="31"/>
  <c r="L768" i="31"/>
  <c r="W768" i="31"/>
  <c r="U769" i="31"/>
  <c r="N770" i="31"/>
  <c r="X772" i="31"/>
  <c r="V772" i="31"/>
  <c r="N772" i="31"/>
  <c r="L772" i="31"/>
  <c r="W772" i="31"/>
  <c r="U773" i="31"/>
  <c r="X774" i="31"/>
  <c r="V774" i="31"/>
  <c r="N774" i="31"/>
  <c r="L774" i="31"/>
  <c r="W774" i="31"/>
  <c r="U775" i="31"/>
  <c r="X776" i="31"/>
  <c r="V776" i="31"/>
  <c r="N776" i="31"/>
  <c r="L776" i="31"/>
  <c r="W776" i="31"/>
  <c r="U777" i="31"/>
  <c r="X778" i="31"/>
  <c r="V778" i="31"/>
  <c r="N778" i="31"/>
  <c r="L778" i="31"/>
  <c r="W778" i="31"/>
  <c r="U779" i="31"/>
  <c r="X780" i="31"/>
  <c r="V780" i="31"/>
  <c r="N780" i="31"/>
  <c r="L780" i="31"/>
  <c r="W780" i="31"/>
  <c r="U781" i="31"/>
  <c r="X782" i="31"/>
  <c r="V782" i="31"/>
  <c r="N782" i="31"/>
  <c r="L782" i="31"/>
  <c r="W782" i="31"/>
  <c r="U783" i="31"/>
  <c r="AO843" i="31"/>
  <c r="AO845" i="31"/>
  <c r="AO847" i="31"/>
  <c r="AO849" i="31"/>
  <c r="AO851" i="31"/>
  <c r="AO853" i="31"/>
  <c r="AO855" i="31"/>
  <c r="AO857" i="31"/>
  <c r="X859" i="31"/>
  <c r="V859" i="31"/>
  <c r="N859" i="31"/>
  <c r="L859" i="31"/>
  <c r="U859" i="31"/>
  <c r="W859" i="31"/>
  <c r="N861" i="31"/>
  <c r="U861" i="31"/>
  <c r="X873" i="31"/>
  <c r="V873" i="31"/>
  <c r="N873" i="31"/>
  <c r="L873" i="31"/>
  <c r="U873" i="31"/>
  <c r="W873" i="31"/>
  <c r="X875" i="31"/>
  <c r="V875" i="31"/>
  <c r="N875" i="31"/>
  <c r="L875" i="31"/>
  <c r="U875" i="31"/>
  <c r="W875" i="31"/>
  <c r="X877" i="31"/>
  <c r="V877" i="31"/>
  <c r="N877" i="31"/>
  <c r="L877" i="31"/>
  <c r="U877" i="31"/>
  <c r="W877" i="31"/>
  <c r="X879" i="31"/>
  <c r="V879" i="31"/>
  <c r="N879" i="31"/>
  <c r="L879" i="31"/>
  <c r="U879" i="31"/>
  <c r="W879" i="31"/>
  <c r="AQ918" i="31"/>
  <c r="AO919" i="31"/>
  <c r="AN922" i="31"/>
  <c r="AO931" i="31"/>
  <c r="AO933" i="31"/>
  <c r="AO935" i="31"/>
  <c r="AO996" i="31"/>
  <c r="AO998" i="31"/>
  <c r="AO1000" i="31"/>
  <c r="AO1002" i="31"/>
  <c r="AO1004" i="31"/>
  <c r="AN1011" i="31"/>
  <c r="AN1013" i="31"/>
  <c r="AN1015" i="31"/>
  <c r="AN1021" i="31"/>
  <c r="AO1022" i="31"/>
  <c r="AO1024" i="31"/>
  <c r="AO1026" i="31"/>
  <c r="AO1030" i="31"/>
  <c r="AO1032" i="31"/>
  <c r="AO1034" i="31"/>
  <c r="AN1056" i="31"/>
  <c r="AO1057" i="31"/>
  <c r="AO1059" i="31"/>
  <c r="AO1063" i="31"/>
  <c r="AO1065" i="31"/>
  <c r="AO1067" i="31"/>
  <c r="AO1069" i="31"/>
  <c r="AO1071" i="31"/>
  <c r="AO1073" i="31"/>
  <c r="AO1077" i="31"/>
  <c r="AO1079" i="31"/>
  <c r="AO1081" i="31"/>
  <c r="AO1083" i="31"/>
  <c r="AO1085" i="31"/>
  <c r="AO1087" i="31"/>
  <c r="AO1089" i="31"/>
  <c r="AO1091" i="31"/>
  <c r="AO1093" i="31"/>
  <c r="AO1095" i="31"/>
  <c r="AO1097" i="31"/>
  <c r="AO1099" i="31"/>
  <c r="AO1101" i="31"/>
  <c r="AO1103" i="31"/>
  <c r="AO1105" i="31"/>
  <c r="AO1107" i="31"/>
  <c r="AO1111" i="31"/>
  <c r="AO1115" i="31"/>
  <c r="AN1142" i="31"/>
  <c r="L7" i="31"/>
  <c r="R7" i="31"/>
  <c r="U8" i="31"/>
  <c r="L9" i="31"/>
  <c r="R9" i="31"/>
  <c r="V9" i="31" s="1"/>
  <c r="U10" i="31"/>
  <c r="L11" i="31"/>
  <c r="R11" i="31"/>
  <c r="AJ11" i="31" s="1"/>
  <c r="U12" i="31"/>
  <c r="L13" i="31"/>
  <c r="AO13" i="31" s="1"/>
  <c r="N13" i="31"/>
  <c r="AQ13" i="31" s="1"/>
  <c r="L15" i="31"/>
  <c r="AO15" i="31" s="1"/>
  <c r="N15" i="31"/>
  <c r="AQ15" i="31" s="1"/>
  <c r="L17" i="31"/>
  <c r="AO17" i="31" s="1"/>
  <c r="N17" i="31"/>
  <c r="AQ17" i="31" s="1"/>
  <c r="L20" i="31"/>
  <c r="AO20" i="31" s="1"/>
  <c r="N20" i="31"/>
  <c r="AQ20" i="31" s="1"/>
  <c r="L21" i="31"/>
  <c r="AO21" i="31" s="1"/>
  <c r="N21" i="31"/>
  <c r="AQ21" i="31" s="1"/>
  <c r="L22" i="31"/>
  <c r="R22" i="31"/>
  <c r="AJ22" i="31" s="1"/>
  <c r="U23" i="31"/>
  <c r="W23" i="31"/>
  <c r="U24" i="31"/>
  <c r="W24" i="31"/>
  <c r="U25" i="31"/>
  <c r="W25" i="31"/>
  <c r="U26" i="31"/>
  <c r="W26" i="31"/>
  <c r="L28" i="31"/>
  <c r="AO28" i="31" s="1"/>
  <c r="L29" i="31"/>
  <c r="AO29" i="31" s="1"/>
  <c r="N29" i="31"/>
  <c r="AQ29" i="31" s="1"/>
  <c r="L31" i="31"/>
  <c r="AO31" i="31" s="1"/>
  <c r="N31" i="31"/>
  <c r="AQ31" i="31" s="1"/>
  <c r="L34" i="31"/>
  <c r="AO34" i="31" s="1"/>
  <c r="N34" i="31"/>
  <c r="AQ34" i="31" s="1"/>
  <c r="N35" i="31"/>
  <c r="W36" i="31"/>
  <c r="W42" i="31"/>
  <c r="U43" i="31"/>
  <c r="U45" i="31"/>
  <c r="U46" i="31"/>
  <c r="U47" i="31"/>
  <c r="U48" i="31"/>
  <c r="U49" i="31"/>
  <c r="L59" i="31"/>
  <c r="R59" i="31"/>
  <c r="AJ59" i="31" s="1"/>
  <c r="U60" i="31"/>
  <c r="U62" i="31"/>
  <c r="L63" i="31"/>
  <c r="R63" i="31"/>
  <c r="AJ63" i="31" s="1"/>
  <c r="U64" i="31"/>
  <c r="U66" i="31"/>
  <c r="W68" i="31"/>
  <c r="W70" i="31"/>
  <c r="U71" i="31"/>
  <c r="L72" i="31"/>
  <c r="AO72" i="31" s="1"/>
  <c r="N72" i="31"/>
  <c r="AQ72" i="31" s="1"/>
  <c r="L73" i="31"/>
  <c r="AO73" i="31" s="1"/>
  <c r="N73" i="31"/>
  <c r="AQ73" i="31" s="1"/>
  <c r="L75" i="31"/>
  <c r="R75" i="31"/>
  <c r="AJ75" i="31" s="1"/>
  <c r="L81" i="31"/>
  <c r="R81" i="31"/>
  <c r="AJ81" i="31" s="1"/>
  <c r="U82" i="31"/>
  <c r="W82" i="31"/>
  <c r="U83" i="31"/>
  <c r="W83" i="31"/>
  <c r="U84" i="31"/>
  <c r="W84" i="31"/>
  <c r="U85" i="31"/>
  <c r="W85" i="31"/>
  <c r="U86" i="31"/>
  <c r="W86" i="31"/>
  <c r="U87" i="31"/>
  <c r="W87" i="31"/>
  <c r="U88" i="31"/>
  <c r="W88" i="31"/>
  <c r="U89" i="31"/>
  <c r="W89" i="31"/>
  <c r="U90" i="31"/>
  <c r="W90" i="31"/>
  <c r="U91" i="31"/>
  <c r="W91" i="31"/>
  <c r="U92" i="31"/>
  <c r="W92" i="31"/>
  <c r="U93" i="31"/>
  <c r="W93" i="31"/>
  <c r="U94" i="31"/>
  <c r="W94" i="31"/>
  <c r="U95" i="31"/>
  <c r="W95" i="31"/>
  <c r="U96" i="31"/>
  <c r="W96" i="31"/>
  <c r="U97" i="31"/>
  <c r="W97" i="31"/>
  <c r="U100" i="31"/>
  <c r="L101" i="31"/>
  <c r="M102" i="31"/>
  <c r="U102" i="31"/>
  <c r="L103" i="31"/>
  <c r="R103" i="31"/>
  <c r="AJ103" i="31" s="1"/>
  <c r="U104" i="31"/>
  <c r="L114" i="31"/>
  <c r="AO114" i="31" s="1"/>
  <c r="U115" i="31"/>
  <c r="W115" i="31"/>
  <c r="L116" i="31"/>
  <c r="U117" i="31"/>
  <c r="U120" i="31"/>
  <c r="W120" i="31"/>
  <c r="U121" i="31"/>
  <c r="W121" i="31"/>
  <c r="U122" i="31"/>
  <c r="W122" i="31"/>
  <c r="U123" i="31"/>
  <c r="W123" i="31"/>
  <c r="U124" i="31"/>
  <c r="W124" i="31"/>
  <c r="U125" i="31"/>
  <c r="W125" i="31"/>
  <c r="U126" i="31"/>
  <c r="W126" i="31"/>
  <c r="U127" i="31"/>
  <c r="W127" i="31"/>
  <c r="U128" i="31"/>
  <c r="U130" i="31"/>
  <c r="U131" i="31"/>
  <c r="U133" i="31"/>
  <c r="L136" i="31"/>
  <c r="AO136" i="31" s="1"/>
  <c r="N136" i="31"/>
  <c r="AQ136" i="31" s="1"/>
  <c r="L137" i="31"/>
  <c r="AO137" i="31" s="1"/>
  <c r="N137" i="31"/>
  <c r="AQ137" i="31" s="1"/>
  <c r="L138" i="31"/>
  <c r="AO138" i="31" s="1"/>
  <c r="N138" i="31"/>
  <c r="AQ138" i="31" s="1"/>
  <c r="L139" i="31"/>
  <c r="AO139" i="31" s="1"/>
  <c r="N139" i="31"/>
  <c r="AQ139" i="31" s="1"/>
  <c r="L141" i="31"/>
  <c r="AO141" i="31" s="1"/>
  <c r="N141" i="31"/>
  <c r="AQ141" i="31" s="1"/>
  <c r="L142" i="31"/>
  <c r="AO142" i="31" s="1"/>
  <c r="N142" i="31"/>
  <c r="AQ142" i="31" s="1"/>
  <c r="L143" i="31"/>
  <c r="AO143" i="31" s="1"/>
  <c r="N143" i="31"/>
  <c r="AQ143" i="31" s="1"/>
  <c r="L146" i="31"/>
  <c r="AO146" i="31" s="1"/>
  <c r="N146" i="31"/>
  <c r="AQ146" i="31" s="1"/>
  <c r="L148" i="31"/>
  <c r="R148" i="31"/>
  <c r="AJ148" i="31" s="1"/>
  <c r="N149" i="31"/>
  <c r="AQ149" i="31" s="1"/>
  <c r="L150" i="31"/>
  <c r="L152" i="31"/>
  <c r="AO152" i="31" s="1"/>
  <c r="N152" i="31"/>
  <c r="AQ152" i="31" s="1"/>
  <c r="L158" i="31"/>
  <c r="AO158" i="31" s="1"/>
  <c r="N158" i="31"/>
  <c r="AQ158" i="31" s="1"/>
  <c r="L161" i="31"/>
  <c r="AO161" i="31" s="1"/>
  <c r="N161" i="31"/>
  <c r="AQ161" i="31" s="1"/>
  <c r="L165" i="31"/>
  <c r="N165" i="31"/>
  <c r="AQ165" i="31" s="1"/>
  <c r="R165" i="31"/>
  <c r="AJ165" i="31" s="1"/>
  <c r="N166" i="31"/>
  <c r="AQ166" i="31" s="1"/>
  <c r="L167" i="31"/>
  <c r="AO167" i="31" s="1"/>
  <c r="N167" i="31"/>
  <c r="AQ167" i="31" s="1"/>
  <c r="L168" i="31"/>
  <c r="AO168" i="31" s="1"/>
  <c r="N168" i="31"/>
  <c r="AQ168" i="31" s="1"/>
  <c r="N170" i="31"/>
  <c r="AQ170" i="31" s="1"/>
  <c r="N184" i="31"/>
  <c r="T184" i="31"/>
  <c r="AL184" i="31" s="1"/>
  <c r="U185" i="31"/>
  <c r="U187" i="31"/>
  <c r="W187" i="31"/>
  <c r="L188" i="31"/>
  <c r="AO188" i="31" s="1"/>
  <c r="N188" i="31"/>
  <c r="AQ188" i="31" s="1"/>
  <c r="L190" i="31"/>
  <c r="U191" i="31"/>
  <c r="W191" i="31"/>
  <c r="U192" i="31"/>
  <c r="W192" i="31"/>
  <c r="W194" i="31"/>
  <c r="U195" i="31"/>
  <c r="L196" i="31"/>
  <c r="U197" i="31"/>
  <c r="W197" i="31"/>
  <c r="U198" i="31"/>
  <c r="W198" i="31"/>
  <c r="U199" i="31"/>
  <c r="W199" i="31"/>
  <c r="U200" i="31"/>
  <c r="W200" i="31"/>
  <c r="U202" i="31"/>
  <c r="W202" i="31"/>
  <c r="U204" i="31"/>
  <c r="W204" i="31"/>
  <c r="U205" i="31"/>
  <c r="W205" i="31"/>
  <c r="U206" i="31"/>
  <c r="L214" i="31"/>
  <c r="AO214" i="31" s="1"/>
  <c r="N214" i="31"/>
  <c r="AQ214" i="31" s="1"/>
  <c r="U216" i="31"/>
  <c r="L224" i="31"/>
  <c r="AO224" i="31" s="1"/>
  <c r="N224" i="31"/>
  <c r="AQ224" i="31" s="1"/>
  <c r="M226" i="31"/>
  <c r="U226" i="31"/>
  <c r="R227" i="31"/>
  <c r="AJ227" i="31" s="1"/>
  <c r="L230" i="31"/>
  <c r="R230" i="31"/>
  <c r="AJ230" i="31" s="1"/>
  <c r="U231" i="31"/>
  <c r="U233" i="31"/>
  <c r="W233" i="31"/>
  <c r="U234" i="31"/>
  <c r="W234" i="31"/>
  <c r="U235" i="31"/>
  <c r="L240" i="31"/>
  <c r="AO240" i="31" s="1"/>
  <c r="N240" i="31"/>
  <c r="AQ240" i="31" s="1"/>
  <c r="U242" i="31"/>
  <c r="L244" i="31"/>
  <c r="U245" i="31"/>
  <c r="W245" i="31"/>
  <c r="U246" i="31"/>
  <c r="W246" i="31"/>
  <c r="U247" i="31"/>
  <c r="W247" i="31"/>
  <c r="U248" i="31"/>
  <c r="L249" i="31"/>
  <c r="AO249" i="31" s="1"/>
  <c r="N249" i="31"/>
  <c r="AQ249" i="31" s="1"/>
  <c r="L251" i="31"/>
  <c r="W253" i="31"/>
  <c r="W257" i="31"/>
  <c r="N260" i="31"/>
  <c r="AQ260" i="31" s="1"/>
  <c r="N261" i="31"/>
  <c r="AQ261" i="31" s="1"/>
  <c r="N263" i="31"/>
  <c r="N264" i="31"/>
  <c r="AQ264" i="31" s="1"/>
  <c r="N266" i="31"/>
  <c r="AQ266" i="31" s="1"/>
  <c r="N268" i="31"/>
  <c r="AQ268" i="31" s="1"/>
  <c r="N269" i="31"/>
  <c r="AQ269" i="31" s="1"/>
  <c r="N270" i="31"/>
  <c r="AQ270" i="31" s="1"/>
  <c r="N274" i="31"/>
  <c r="AQ274" i="31" s="1"/>
  <c r="N275" i="31"/>
  <c r="AQ275" i="31" s="1"/>
  <c r="N277" i="31"/>
  <c r="N278" i="31"/>
  <c r="AQ278" i="31" s="1"/>
  <c r="Y283" i="31"/>
  <c r="Z283" i="31" s="1"/>
  <c r="AN285" i="31"/>
  <c r="X286" i="31"/>
  <c r="V286" i="31"/>
  <c r="W286" i="31"/>
  <c r="Y287" i="31"/>
  <c r="Z287" i="31" s="1"/>
  <c r="L290" i="31"/>
  <c r="AO290" i="31" s="1"/>
  <c r="Y292" i="31"/>
  <c r="Z292" i="31" s="1"/>
  <c r="X293" i="31"/>
  <c r="V293" i="31"/>
  <c r="W293" i="31"/>
  <c r="Y294" i="31"/>
  <c r="Z294" i="31" s="1"/>
  <c r="AN296" i="31"/>
  <c r="X297" i="31"/>
  <c r="V297" i="31"/>
  <c r="W297" i="31"/>
  <c r="Y298" i="31"/>
  <c r="Z298" i="31" s="1"/>
  <c r="AN298" i="31"/>
  <c r="AN300" i="31"/>
  <c r="X301" i="31"/>
  <c r="V301" i="31"/>
  <c r="W301" i="31"/>
  <c r="Y302" i="31"/>
  <c r="Z302" i="31" s="1"/>
  <c r="Y304" i="31"/>
  <c r="Z304" i="31" s="1"/>
  <c r="K304" i="31"/>
  <c r="X316" i="31"/>
  <c r="V316" i="31"/>
  <c r="W316" i="31"/>
  <c r="Y317" i="31"/>
  <c r="Z317" i="31" s="1"/>
  <c r="AN319" i="31"/>
  <c r="X320" i="31"/>
  <c r="V320" i="31"/>
  <c r="W320" i="31"/>
  <c r="Y321" i="31"/>
  <c r="Z321" i="31" s="1"/>
  <c r="AN323" i="31"/>
  <c r="X324" i="31"/>
  <c r="V324" i="31"/>
  <c r="W324" i="31"/>
  <c r="Y325" i="31"/>
  <c r="Z325" i="31" s="1"/>
  <c r="AN327" i="31"/>
  <c r="X328" i="31"/>
  <c r="V328" i="31"/>
  <c r="W328" i="31"/>
  <c r="Y329" i="31"/>
  <c r="Z329" i="31" s="1"/>
  <c r="N336" i="31"/>
  <c r="AQ336" i="31" s="1"/>
  <c r="N339" i="31"/>
  <c r="AQ339" i="31" s="1"/>
  <c r="N343" i="31"/>
  <c r="AQ343" i="31" s="1"/>
  <c r="X345" i="31"/>
  <c r="X346" i="31"/>
  <c r="V346" i="31"/>
  <c r="W346" i="31"/>
  <c r="N349" i="31"/>
  <c r="AQ349" i="31" s="1"/>
  <c r="N350" i="31"/>
  <c r="X359" i="31"/>
  <c r="V359" i="31"/>
  <c r="X363" i="31"/>
  <c r="X365" i="31"/>
  <c r="V365" i="31"/>
  <c r="X367" i="31"/>
  <c r="V367" i="31"/>
  <c r="W367" i="31"/>
  <c r="AN370" i="31"/>
  <c r="X371" i="31"/>
  <c r="V371" i="31"/>
  <c r="W371" i="31"/>
  <c r="Y374" i="31"/>
  <c r="Z374" i="31" s="1"/>
  <c r="AN377" i="31"/>
  <c r="X378" i="31"/>
  <c r="V378" i="31"/>
  <c r="W378" i="31"/>
  <c r="AN379" i="31"/>
  <c r="Y381" i="31"/>
  <c r="Z381" i="31" s="1"/>
  <c r="K381" i="31"/>
  <c r="AN381" i="31" s="1"/>
  <c r="N383" i="31"/>
  <c r="AQ383" i="31" s="1"/>
  <c r="AO384" i="31"/>
  <c r="K385" i="31"/>
  <c r="AN385" i="31" s="1"/>
  <c r="L386" i="31"/>
  <c r="AO386" i="31" s="1"/>
  <c r="L387" i="31"/>
  <c r="AO387" i="31" s="1"/>
  <c r="L388" i="31"/>
  <c r="K390" i="31"/>
  <c r="L391" i="31"/>
  <c r="AO391" i="31" s="1"/>
  <c r="V392" i="31"/>
  <c r="L392" i="31"/>
  <c r="N393" i="31"/>
  <c r="N395" i="31"/>
  <c r="N398" i="31"/>
  <c r="M398" i="31"/>
  <c r="N400" i="31"/>
  <c r="L402" i="31"/>
  <c r="K403" i="31"/>
  <c r="L404" i="31"/>
  <c r="K407" i="31"/>
  <c r="AN407" i="31" s="1"/>
  <c r="V408" i="31"/>
  <c r="L408" i="31"/>
  <c r="V410" i="31"/>
  <c r="L410" i="31"/>
  <c r="K413" i="31"/>
  <c r="K415" i="31"/>
  <c r="Y418" i="31"/>
  <c r="Z418" i="31" s="1"/>
  <c r="K418" i="31"/>
  <c r="AN418" i="31" s="1"/>
  <c r="X419" i="31"/>
  <c r="V419" i="31"/>
  <c r="W419" i="31"/>
  <c r="Y420" i="31"/>
  <c r="Z420" i="31" s="1"/>
  <c r="K420" i="31"/>
  <c r="AN420" i="31" s="1"/>
  <c r="X421" i="31"/>
  <c r="X422" i="31"/>
  <c r="V422" i="31"/>
  <c r="W422" i="31"/>
  <c r="Y423" i="31"/>
  <c r="Z423" i="31" s="1"/>
  <c r="K423" i="31"/>
  <c r="AN423" i="31" s="1"/>
  <c r="X424" i="31"/>
  <c r="V424" i="31"/>
  <c r="W424" i="31"/>
  <c r="K425" i="31"/>
  <c r="K427" i="31"/>
  <c r="V428" i="31"/>
  <c r="L428" i="31"/>
  <c r="N429" i="31"/>
  <c r="N430" i="31"/>
  <c r="N433" i="31"/>
  <c r="AQ433" i="31" s="1"/>
  <c r="N434" i="31"/>
  <c r="AQ434" i="31" s="1"/>
  <c r="N435" i="31"/>
  <c r="AQ435" i="31" s="1"/>
  <c r="N437" i="31"/>
  <c r="L437" i="31"/>
  <c r="U438" i="31"/>
  <c r="K438" i="31"/>
  <c r="O438" i="31" s="1"/>
  <c r="T438" i="31"/>
  <c r="AL438" i="31" s="1"/>
  <c r="AI438" i="31"/>
  <c r="N439" i="31"/>
  <c r="M439" i="31"/>
  <c r="K440" i="31"/>
  <c r="L443" i="31"/>
  <c r="Q443" i="31"/>
  <c r="K444" i="31"/>
  <c r="AN444" i="31" s="1"/>
  <c r="L445" i="31"/>
  <c r="AO445" i="31" s="1"/>
  <c r="AQ445" i="31"/>
  <c r="X446" i="31"/>
  <c r="V446" i="31"/>
  <c r="W446" i="31"/>
  <c r="Y447" i="31"/>
  <c r="Z447" i="31" s="1"/>
  <c r="K447" i="31"/>
  <c r="AN447" i="31"/>
  <c r="X448" i="31"/>
  <c r="V448" i="31"/>
  <c r="W448" i="31"/>
  <c r="Y449" i="31"/>
  <c r="Z449" i="31" s="1"/>
  <c r="K449" i="31"/>
  <c r="AN449" i="31"/>
  <c r="X450" i="31"/>
  <c r="V450" i="31"/>
  <c r="W450" i="31"/>
  <c r="Y451" i="31"/>
  <c r="Z451" i="31" s="1"/>
  <c r="K451" i="31"/>
  <c r="AN451" i="31"/>
  <c r="X452" i="31"/>
  <c r="V452" i="31"/>
  <c r="W452" i="31"/>
  <c r="K453" i="31"/>
  <c r="AN453" i="31" s="1"/>
  <c r="X455" i="31"/>
  <c r="V455" i="31"/>
  <c r="W455" i="31"/>
  <c r="Y456" i="31"/>
  <c r="Z456" i="31" s="1"/>
  <c r="K456" i="31"/>
  <c r="AN456" i="31"/>
  <c r="X457" i="31"/>
  <c r="V457" i="31"/>
  <c r="W457" i="31"/>
  <c r="Y458" i="31"/>
  <c r="Z458" i="31" s="1"/>
  <c r="K458" i="31"/>
  <c r="AN458" i="31"/>
  <c r="X459" i="31"/>
  <c r="V459" i="31"/>
  <c r="W459" i="31"/>
  <c r="Y460" i="31"/>
  <c r="Z460" i="31" s="1"/>
  <c r="K460" i="31"/>
  <c r="AN460" i="31"/>
  <c r="X461" i="31"/>
  <c r="AQ461" i="31" s="1"/>
  <c r="V461" i="31"/>
  <c r="AO461" i="31" s="1"/>
  <c r="W461" i="31"/>
  <c r="AP461" i="31" s="1"/>
  <c r="Y462" i="31"/>
  <c r="Z462" i="31" s="1"/>
  <c r="K462" i="31"/>
  <c r="AN462" i="31"/>
  <c r="X463" i="31"/>
  <c r="AQ463" i="31" s="1"/>
  <c r="V463" i="31"/>
  <c r="AO463" i="31" s="1"/>
  <c r="W463" i="31"/>
  <c r="AP463" i="31" s="1"/>
  <c r="Y464" i="31"/>
  <c r="Z464" i="31" s="1"/>
  <c r="K464" i="31"/>
  <c r="AN464" i="31"/>
  <c r="X465" i="31"/>
  <c r="AQ465" i="31" s="1"/>
  <c r="V465" i="31"/>
  <c r="AO465" i="31" s="1"/>
  <c r="W465" i="31"/>
  <c r="AP465" i="31" s="1"/>
  <c r="Y466" i="31"/>
  <c r="Z466" i="31" s="1"/>
  <c r="K466" i="31"/>
  <c r="AN466" i="31"/>
  <c r="X467" i="31"/>
  <c r="AQ467" i="31" s="1"/>
  <c r="V467" i="31"/>
  <c r="AO467" i="31" s="1"/>
  <c r="W467" i="31"/>
  <c r="AP467" i="31" s="1"/>
  <c r="Y468" i="31"/>
  <c r="Z468" i="31" s="1"/>
  <c r="K468" i="31"/>
  <c r="AN468" i="31"/>
  <c r="N470" i="31"/>
  <c r="N471" i="31"/>
  <c r="N472" i="31"/>
  <c r="N473" i="31"/>
  <c r="N474" i="31"/>
  <c r="N475" i="31"/>
  <c r="N476" i="31"/>
  <c r="N477" i="31"/>
  <c r="V479" i="31"/>
  <c r="AO479" i="31" s="1"/>
  <c r="N479" i="31"/>
  <c r="W479" i="31"/>
  <c r="AP479" i="31" s="1"/>
  <c r="L480" i="31"/>
  <c r="V481" i="31"/>
  <c r="AO481" i="31" s="1"/>
  <c r="W481" i="31"/>
  <c r="AP481" i="31" s="1"/>
  <c r="L482" i="31"/>
  <c r="L483" i="31"/>
  <c r="X483" i="31"/>
  <c r="V484" i="31"/>
  <c r="AO484" i="31" s="1"/>
  <c r="W484" i="31"/>
  <c r="AP484" i="31" s="1"/>
  <c r="L485" i="31"/>
  <c r="X485" i="31"/>
  <c r="AQ485" i="31" s="1"/>
  <c r="N487" i="31"/>
  <c r="N489" i="31"/>
  <c r="N491" i="31"/>
  <c r="X492" i="31"/>
  <c r="V492" i="31"/>
  <c r="AO492" i="31" s="1"/>
  <c r="N492" i="31"/>
  <c r="L492" i="31"/>
  <c r="N494" i="31"/>
  <c r="X496" i="31"/>
  <c r="AQ496" i="31" s="1"/>
  <c r="V496" i="31"/>
  <c r="AO496" i="31" s="1"/>
  <c r="W496" i="31"/>
  <c r="AP496" i="31" s="1"/>
  <c r="Y497" i="31"/>
  <c r="Z497" i="31" s="1"/>
  <c r="K497" i="31"/>
  <c r="AN497" i="31"/>
  <c r="X498" i="31"/>
  <c r="AQ498" i="31" s="1"/>
  <c r="V498" i="31"/>
  <c r="AO498" i="31" s="1"/>
  <c r="W498" i="31"/>
  <c r="AP498" i="31" s="1"/>
  <c r="Y499" i="31"/>
  <c r="Z499" i="31" s="1"/>
  <c r="K499" i="31"/>
  <c r="AN499" i="31"/>
  <c r="N501" i="31"/>
  <c r="X504" i="31"/>
  <c r="AQ504" i="31" s="1"/>
  <c r="V504" i="31"/>
  <c r="AO504" i="31" s="1"/>
  <c r="W504" i="31"/>
  <c r="AP504" i="31" s="1"/>
  <c r="Y505" i="31"/>
  <c r="Z505" i="31" s="1"/>
  <c r="K505" i="31"/>
  <c r="AN505" i="31"/>
  <c r="X506" i="31"/>
  <c r="AQ506" i="31" s="1"/>
  <c r="V506" i="31"/>
  <c r="AO506" i="31" s="1"/>
  <c r="W506" i="31"/>
  <c r="AP506" i="31" s="1"/>
  <c r="Y507" i="31"/>
  <c r="Z507" i="31" s="1"/>
  <c r="K507" i="31"/>
  <c r="AN507" i="31"/>
  <c r="N508" i="31"/>
  <c r="N509" i="31"/>
  <c r="N510" i="31"/>
  <c r="N511" i="31"/>
  <c r="N512" i="31"/>
  <c r="N513" i="31"/>
  <c r="N514" i="31"/>
  <c r="N515" i="31"/>
  <c r="N516" i="31"/>
  <c r="N517" i="31"/>
  <c r="N518" i="31"/>
  <c r="N519" i="31"/>
  <c r="N520" i="31"/>
  <c r="N521" i="31"/>
  <c r="N522" i="31"/>
  <c r="N523" i="31"/>
  <c r="N525" i="31"/>
  <c r="N527" i="31"/>
  <c r="N529" i="31"/>
  <c r="K532" i="31"/>
  <c r="Y534" i="31"/>
  <c r="Z534" i="31" s="1"/>
  <c r="K534" i="31"/>
  <c r="AN534" i="31"/>
  <c r="X535" i="31"/>
  <c r="AQ535" i="31" s="1"/>
  <c r="L535" i="31"/>
  <c r="X536" i="31"/>
  <c r="AQ536" i="31" s="1"/>
  <c r="V536" i="31"/>
  <c r="AO536" i="31" s="1"/>
  <c r="W536" i="31"/>
  <c r="AP536" i="31" s="1"/>
  <c r="Y537" i="31"/>
  <c r="Z537" i="31" s="1"/>
  <c r="K537" i="31"/>
  <c r="AN537" i="31"/>
  <c r="X538" i="31"/>
  <c r="AQ538" i="31" s="1"/>
  <c r="V538" i="31"/>
  <c r="AO538" i="31" s="1"/>
  <c r="W538" i="31"/>
  <c r="AP538" i="31" s="1"/>
  <c r="Y539" i="31"/>
  <c r="Z539" i="31" s="1"/>
  <c r="K539" i="31"/>
  <c r="AN539" i="31"/>
  <c r="X540" i="31"/>
  <c r="AQ540" i="31" s="1"/>
  <c r="V540" i="31"/>
  <c r="AO540" i="31" s="1"/>
  <c r="W540" i="31"/>
  <c r="AP540" i="31" s="1"/>
  <c r="Y541" i="31"/>
  <c r="Z541" i="31" s="1"/>
  <c r="K541" i="31"/>
  <c r="AN541" i="31"/>
  <c r="X542" i="31"/>
  <c r="AQ542" i="31" s="1"/>
  <c r="V542" i="31"/>
  <c r="AO542" i="31" s="1"/>
  <c r="W542" i="31"/>
  <c r="AP542" i="31" s="1"/>
  <c r="K543" i="31"/>
  <c r="Y553" i="31"/>
  <c r="Z553" i="31" s="1"/>
  <c r="K553" i="31"/>
  <c r="AN553" i="31"/>
  <c r="N554" i="31"/>
  <c r="N556" i="31"/>
  <c r="N557" i="31"/>
  <c r="Y559" i="31"/>
  <c r="Z559" i="31" s="1"/>
  <c r="K559" i="31"/>
  <c r="AN559" i="31"/>
  <c r="X560" i="31"/>
  <c r="AQ560" i="31" s="1"/>
  <c r="V560" i="31"/>
  <c r="AO560" i="31" s="1"/>
  <c r="W560" i="31"/>
  <c r="AP560" i="31" s="1"/>
  <c r="Y561" i="31"/>
  <c r="Z561" i="31" s="1"/>
  <c r="K561" i="31"/>
  <c r="AN561" i="31"/>
  <c r="X562" i="31"/>
  <c r="AQ562" i="31" s="1"/>
  <c r="V562" i="31"/>
  <c r="AO562" i="31" s="1"/>
  <c r="W562" i="31"/>
  <c r="AP562" i="31" s="1"/>
  <c r="Y563" i="31"/>
  <c r="Z563" i="31" s="1"/>
  <c r="K563" i="31"/>
  <c r="AN563" i="31"/>
  <c r="X564" i="31"/>
  <c r="AQ564" i="31" s="1"/>
  <c r="V564" i="31"/>
  <c r="AO564" i="31" s="1"/>
  <c r="W564" i="31"/>
  <c r="AP564" i="31" s="1"/>
  <c r="K565" i="31"/>
  <c r="L566" i="31"/>
  <c r="L567" i="31"/>
  <c r="L568" i="31"/>
  <c r="L569" i="31"/>
  <c r="L570" i="31"/>
  <c r="L571" i="31"/>
  <c r="L572" i="31"/>
  <c r="L573" i="31"/>
  <c r="Y574" i="31"/>
  <c r="Z574" i="31" s="1"/>
  <c r="K574" i="31"/>
  <c r="AN574" i="31"/>
  <c r="X575" i="31"/>
  <c r="AQ575" i="31" s="1"/>
  <c r="V575" i="31"/>
  <c r="AO575" i="31" s="1"/>
  <c r="W575" i="31"/>
  <c r="AP575" i="31" s="1"/>
  <c r="K576" i="31"/>
  <c r="L577" i="31"/>
  <c r="L578" i="31"/>
  <c r="K581" i="31"/>
  <c r="L582" i="31"/>
  <c r="K583" i="31"/>
  <c r="L584" i="31"/>
  <c r="Y585" i="31"/>
  <c r="Z585" i="31" s="1"/>
  <c r="K585" i="31"/>
  <c r="AN585" i="31"/>
  <c r="X586" i="31"/>
  <c r="AQ586" i="31" s="1"/>
  <c r="V586" i="31"/>
  <c r="AO586" i="31" s="1"/>
  <c r="W586" i="31"/>
  <c r="AP586" i="31" s="1"/>
  <c r="Y587" i="31"/>
  <c r="Z587" i="31" s="1"/>
  <c r="K587" i="31"/>
  <c r="AN587" i="31"/>
  <c r="X588" i="31"/>
  <c r="AQ588" i="31" s="1"/>
  <c r="V588" i="31"/>
  <c r="AO588" i="31" s="1"/>
  <c r="W588" i="31"/>
  <c r="AP588" i="31" s="1"/>
  <c r="Y589" i="31"/>
  <c r="Z589" i="31" s="1"/>
  <c r="K589" i="31"/>
  <c r="AN589" i="31"/>
  <c r="N590" i="31"/>
  <c r="N592" i="31"/>
  <c r="N593" i="31"/>
  <c r="N594" i="31"/>
  <c r="N595" i="31"/>
  <c r="N596" i="31"/>
  <c r="N597" i="31"/>
  <c r="N598" i="31"/>
  <c r="N599" i="31"/>
  <c r="N600" i="31"/>
  <c r="N601" i="31"/>
  <c r="X603" i="31"/>
  <c r="V603" i="31"/>
  <c r="N603" i="31"/>
  <c r="L603" i="31"/>
  <c r="W603" i="31"/>
  <c r="Y604" i="31"/>
  <c r="Z604" i="31" s="1"/>
  <c r="AN604" i="31"/>
  <c r="X605" i="31"/>
  <c r="V605" i="31"/>
  <c r="N605" i="31"/>
  <c r="L605" i="31"/>
  <c r="W605" i="31"/>
  <c r="Y606" i="31"/>
  <c r="Z606" i="31" s="1"/>
  <c r="AN606" i="31"/>
  <c r="X607" i="31"/>
  <c r="V607" i="31"/>
  <c r="N607" i="31"/>
  <c r="L607" i="31"/>
  <c r="W607" i="31"/>
  <c r="Y608" i="31"/>
  <c r="Z608" i="31" s="1"/>
  <c r="AN608" i="31"/>
  <c r="N609" i="31"/>
  <c r="X626" i="31"/>
  <c r="V626" i="31"/>
  <c r="N626" i="31"/>
  <c r="L626" i="31"/>
  <c r="W626" i="31"/>
  <c r="Y627" i="31"/>
  <c r="Z627" i="31" s="1"/>
  <c r="AN627" i="31"/>
  <c r="X628" i="31"/>
  <c r="V628" i="31"/>
  <c r="N628" i="31"/>
  <c r="L628" i="31"/>
  <c r="W628" i="31"/>
  <c r="L630" i="31"/>
  <c r="Y631" i="31"/>
  <c r="Z631" i="31" s="1"/>
  <c r="AN631" i="31"/>
  <c r="N632" i="31"/>
  <c r="X642" i="31"/>
  <c r="V642" i="31"/>
  <c r="N642" i="31"/>
  <c r="L642" i="31"/>
  <c r="W642" i="31"/>
  <c r="Y643" i="31"/>
  <c r="Z643" i="31" s="1"/>
  <c r="AN643" i="31"/>
  <c r="X644" i="31"/>
  <c r="V644" i="31"/>
  <c r="N644" i="31"/>
  <c r="L644" i="31"/>
  <c r="W644" i="31"/>
  <c r="Y645" i="31"/>
  <c r="Z645" i="31" s="1"/>
  <c r="X646" i="31"/>
  <c r="V646" i="31"/>
  <c r="N646" i="31"/>
  <c r="L646" i="31"/>
  <c r="W646" i="31"/>
  <c r="Y647" i="31"/>
  <c r="Z647" i="31" s="1"/>
  <c r="AN647" i="31"/>
  <c r="X648" i="31"/>
  <c r="V648" i="31"/>
  <c r="N648" i="31"/>
  <c r="L648" i="31"/>
  <c r="W648" i="31"/>
  <c r="Y649" i="31"/>
  <c r="Z649" i="31" s="1"/>
  <c r="AN649" i="31"/>
  <c r="N650" i="31"/>
  <c r="X668" i="31"/>
  <c r="V668" i="31"/>
  <c r="N668" i="31"/>
  <c r="L668" i="31"/>
  <c r="W668" i="31"/>
  <c r="L672" i="31"/>
  <c r="Y673" i="31"/>
  <c r="Z673" i="31" s="1"/>
  <c r="X674" i="31"/>
  <c r="V674" i="31"/>
  <c r="N674" i="31"/>
  <c r="L674" i="31"/>
  <c r="W674" i="31"/>
  <c r="L676" i="31"/>
  <c r="AO676" i="31" s="1"/>
  <c r="Y686" i="31"/>
  <c r="Z686" i="31" s="1"/>
  <c r="AN686" i="31"/>
  <c r="X687" i="31"/>
  <c r="V687" i="31"/>
  <c r="N687" i="31"/>
  <c r="L687" i="31"/>
  <c r="W687" i="31"/>
  <c r="L697" i="31"/>
  <c r="T688" i="31"/>
  <c r="R688" i="31"/>
  <c r="Y698" i="31"/>
  <c r="Z698" i="31" s="1"/>
  <c r="K698" i="31"/>
  <c r="AN698" i="31" s="1"/>
  <c r="N699" i="31"/>
  <c r="X701" i="31"/>
  <c r="V701" i="31"/>
  <c r="N701" i="31"/>
  <c r="L701" i="31"/>
  <c r="W701" i="31"/>
  <c r="Y702" i="31"/>
  <c r="Z702" i="31" s="1"/>
  <c r="AN702" i="31"/>
  <c r="X703" i="31"/>
  <c r="V703" i="31"/>
  <c r="N703" i="31"/>
  <c r="L703" i="31"/>
  <c r="M703" i="31"/>
  <c r="W703" i="31"/>
  <c r="Y704" i="31"/>
  <c r="Z704" i="31" s="1"/>
  <c r="AN704" i="31"/>
  <c r="X705" i="31"/>
  <c r="V705" i="31"/>
  <c r="N705" i="31"/>
  <c r="L705" i="31"/>
  <c r="W705" i="31"/>
  <c r="Y706" i="31"/>
  <c r="Z706" i="31" s="1"/>
  <c r="AN706" i="31"/>
  <c r="X707" i="31"/>
  <c r="V707" i="31"/>
  <c r="N707" i="31"/>
  <c r="L707" i="31"/>
  <c r="M707" i="31"/>
  <c r="W707" i="31"/>
  <c r="Y708" i="31"/>
  <c r="Z708" i="31" s="1"/>
  <c r="X709" i="31"/>
  <c r="V709" i="31"/>
  <c r="N709" i="31"/>
  <c r="L709" i="31"/>
  <c r="W709" i="31"/>
  <c r="Y710" i="31"/>
  <c r="Z710" i="31" s="1"/>
  <c r="N711" i="31"/>
  <c r="N715" i="31"/>
  <c r="X724" i="31"/>
  <c r="V724" i="31"/>
  <c r="N724" i="31"/>
  <c r="L724" i="31"/>
  <c r="W724" i="31"/>
  <c r="Y725" i="31"/>
  <c r="Z725" i="31" s="1"/>
  <c r="AN725" i="31"/>
  <c r="X726" i="31"/>
  <c r="V726" i="31"/>
  <c r="N726" i="31"/>
  <c r="L726" i="31"/>
  <c r="W726" i="31"/>
  <c r="Y727" i="31"/>
  <c r="Z727" i="31" s="1"/>
  <c r="X728" i="31"/>
  <c r="V728" i="31"/>
  <c r="N728" i="31"/>
  <c r="M728" i="31"/>
  <c r="W728" i="31"/>
  <c r="Y729" i="31"/>
  <c r="Z729" i="31" s="1"/>
  <c r="AN729" i="31"/>
  <c r="X730" i="31"/>
  <c r="V730" i="31"/>
  <c r="N730" i="31"/>
  <c r="L730" i="31"/>
  <c r="W730" i="31"/>
  <c r="Y731" i="31"/>
  <c r="Z731" i="31" s="1"/>
  <c r="AN731" i="31"/>
  <c r="X732" i="31"/>
  <c r="V732" i="31"/>
  <c r="N732" i="31"/>
  <c r="L732" i="31"/>
  <c r="M732" i="31"/>
  <c r="W732" i="31"/>
  <c r="Y733" i="31"/>
  <c r="Z733" i="31" s="1"/>
  <c r="AN733" i="31"/>
  <c r="X734" i="31"/>
  <c r="V734" i="31"/>
  <c r="N734" i="31"/>
  <c r="L734" i="31"/>
  <c r="W734" i="31"/>
  <c r="Y735" i="31"/>
  <c r="Z735" i="31" s="1"/>
  <c r="X736" i="31"/>
  <c r="V736" i="31"/>
  <c r="N736" i="31"/>
  <c r="L736" i="31"/>
  <c r="W736" i="31"/>
  <c r="Y737" i="31"/>
  <c r="Z737" i="31" s="1"/>
  <c r="X738" i="31"/>
  <c r="V738" i="31"/>
  <c r="N738" i="31"/>
  <c r="L738" i="31"/>
  <c r="W738" i="31"/>
  <c r="Y739" i="31"/>
  <c r="Z739" i="31" s="1"/>
  <c r="AN739" i="31"/>
  <c r="X740" i="31"/>
  <c r="V740" i="31"/>
  <c r="N740" i="31"/>
  <c r="L740" i="31"/>
  <c r="W740" i="31"/>
  <c r="Y741" i="31"/>
  <c r="Z741" i="31" s="1"/>
  <c r="AN741" i="31"/>
  <c r="X742" i="31"/>
  <c r="V742" i="31"/>
  <c r="N742" i="31"/>
  <c r="L742" i="31"/>
  <c r="W742" i="31"/>
  <c r="Y743" i="31"/>
  <c r="Z743" i="31" s="1"/>
  <c r="X744" i="31"/>
  <c r="V744" i="31"/>
  <c r="N744" i="31"/>
  <c r="L744" i="31"/>
  <c r="M744" i="31"/>
  <c r="W744" i="31"/>
  <c r="Y745" i="31"/>
  <c r="Z745" i="31" s="1"/>
  <c r="AN745" i="31"/>
  <c r="X746" i="31"/>
  <c r="V746" i="31"/>
  <c r="N746" i="31"/>
  <c r="L746" i="31"/>
  <c r="W746" i="31"/>
  <c r="Y747" i="31"/>
  <c r="Z747" i="31" s="1"/>
  <c r="AN747" i="31"/>
  <c r="X748" i="31"/>
  <c r="V748" i="31"/>
  <c r="N748" i="31"/>
  <c r="L748" i="31"/>
  <c r="M748" i="31"/>
  <c r="W748" i="31"/>
  <c r="Y749" i="31"/>
  <c r="Z749" i="31" s="1"/>
  <c r="AN749" i="31"/>
  <c r="X750" i="31"/>
  <c r="V750" i="31"/>
  <c r="N750" i="31"/>
  <c r="L750" i="31"/>
  <c r="W750" i="31"/>
  <c r="Y751" i="31"/>
  <c r="Z751" i="31" s="1"/>
  <c r="X752" i="31"/>
  <c r="V752" i="31"/>
  <c r="N752" i="31"/>
  <c r="L752" i="31"/>
  <c r="W752" i="31"/>
  <c r="Y753" i="31"/>
  <c r="Z753" i="31" s="1"/>
  <c r="AN753" i="31"/>
  <c r="X754" i="31"/>
  <c r="V754" i="31"/>
  <c r="N754" i="31"/>
  <c r="L754" i="31"/>
  <c r="W754" i="31"/>
  <c r="Y755" i="31"/>
  <c r="Z755" i="31" s="1"/>
  <c r="AN755" i="31"/>
  <c r="X756" i="31"/>
  <c r="V756" i="31"/>
  <c r="N756" i="31"/>
  <c r="L756" i="31"/>
  <c r="W756" i="31"/>
  <c r="Y757" i="31"/>
  <c r="Z757" i="31" s="1"/>
  <c r="AN757" i="31"/>
  <c r="X758" i="31"/>
  <c r="V758" i="31"/>
  <c r="N758" i="31"/>
  <c r="L758" i="31"/>
  <c r="W758" i="31"/>
  <c r="Y759" i="31"/>
  <c r="Z759" i="31" s="1"/>
  <c r="X760" i="31"/>
  <c r="V760" i="31"/>
  <c r="N760" i="31"/>
  <c r="M760" i="31"/>
  <c r="W760" i="31"/>
  <c r="Y761" i="31"/>
  <c r="Z761" i="31" s="1"/>
  <c r="AN761" i="31"/>
  <c r="X762" i="31"/>
  <c r="V762" i="31"/>
  <c r="N762" i="31"/>
  <c r="L762" i="31"/>
  <c r="W762" i="31"/>
  <c r="AQ764" i="31"/>
  <c r="X765" i="31"/>
  <c r="V765" i="31"/>
  <c r="N765" i="31"/>
  <c r="L765" i="31"/>
  <c r="W765" i="31"/>
  <c r="Y766" i="31"/>
  <c r="Z766" i="31" s="1"/>
  <c r="AN766" i="31"/>
  <c r="X767" i="31"/>
  <c r="V767" i="31"/>
  <c r="N767" i="31"/>
  <c r="L767" i="31"/>
  <c r="M767" i="31"/>
  <c r="W767" i="31"/>
  <c r="Y768" i="31"/>
  <c r="Z768" i="31" s="1"/>
  <c r="AN768" i="31"/>
  <c r="X769" i="31"/>
  <c r="V769" i="31"/>
  <c r="N769" i="31"/>
  <c r="L769" i="31"/>
  <c r="W769" i="31"/>
  <c r="L771" i="31"/>
  <c r="Y772" i="31"/>
  <c r="Z772" i="31" s="1"/>
  <c r="X773" i="31"/>
  <c r="V773" i="31"/>
  <c r="N773" i="31"/>
  <c r="L773" i="31"/>
  <c r="W773" i="31"/>
  <c r="Y774" i="31"/>
  <c r="Z774" i="31" s="1"/>
  <c r="AN774" i="31"/>
  <c r="X775" i="31"/>
  <c r="V775" i="31"/>
  <c r="N775" i="31"/>
  <c r="L775" i="31"/>
  <c r="W775" i="31"/>
  <c r="Y776" i="31"/>
  <c r="Z776" i="31" s="1"/>
  <c r="AN776" i="31"/>
  <c r="X777" i="31"/>
  <c r="V777" i="31"/>
  <c r="N777" i="31"/>
  <c r="L777" i="31"/>
  <c r="W777" i="31"/>
  <c r="Y778" i="31"/>
  <c r="Z778" i="31" s="1"/>
  <c r="AN778" i="31"/>
  <c r="X779" i="31"/>
  <c r="V779" i="31"/>
  <c r="N779" i="31"/>
  <c r="L779" i="31"/>
  <c r="W779" i="31"/>
  <c r="Y780" i="31"/>
  <c r="Z780" i="31" s="1"/>
  <c r="X781" i="31"/>
  <c r="V781" i="31"/>
  <c r="N781" i="31"/>
  <c r="L781" i="31"/>
  <c r="W781" i="31"/>
  <c r="Y782" i="31"/>
  <c r="Z782" i="31" s="1"/>
  <c r="AN782" i="31"/>
  <c r="N783" i="31"/>
  <c r="AO822" i="31"/>
  <c r="AO824" i="31"/>
  <c r="AO826" i="31"/>
  <c r="AO828" i="31"/>
  <c r="AO830" i="31"/>
  <c r="X833" i="31"/>
  <c r="V833" i="31"/>
  <c r="N833" i="31"/>
  <c r="L833" i="31"/>
  <c r="U833" i="31"/>
  <c r="K833" i="31"/>
  <c r="W833" i="31"/>
  <c r="X835" i="31"/>
  <c r="V835" i="31"/>
  <c r="N835" i="31"/>
  <c r="L835" i="31"/>
  <c r="U835" i="31"/>
  <c r="W835" i="31"/>
  <c r="X837" i="31"/>
  <c r="V837" i="31"/>
  <c r="N837" i="31"/>
  <c r="L837" i="31"/>
  <c r="U837" i="31"/>
  <c r="K837" i="31"/>
  <c r="W837" i="31"/>
  <c r="X839" i="31"/>
  <c r="V839" i="31"/>
  <c r="N839" i="31"/>
  <c r="L839" i="31"/>
  <c r="U839" i="31"/>
  <c r="W839" i="31"/>
  <c r="N841" i="31"/>
  <c r="U841" i="31"/>
  <c r="M859" i="31"/>
  <c r="AN860" i="31"/>
  <c r="M861" i="31"/>
  <c r="AO862" i="31"/>
  <c r="X865" i="31"/>
  <c r="V865" i="31"/>
  <c r="N865" i="31"/>
  <c r="L865" i="31"/>
  <c r="U865" i="31"/>
  <c r="W865" i="31"/>
  <c r="X867" i="31"/>
  <c r="V867" i="31"/>
  <c r="N867" i="31"/>
  <c r="L867" i="31"/>
  <c r="U867" i="31"/>
  <c r="W867" i="31"/>
  <c r="X869" i="31"/>
  <c r="V869" i="31"/>
  <c r="N869" i="31"/>
  <c r="L869" i="31"/>
  <c r="U869" i="31"/>
  <c r="W869" i="31"/>
  <c r="N871" i="31"/>
  <c r="U871" i="31"/>
  <c r="AQ881" i="31"/>
  <c r="AO886" i="31"/>
  <c r="AQ887" i="31"/>
  <c r="AO918" i="31"/>
  <c r="AQ919" i="31"/>
  <c r="AO920" i="31"/>
  <c r="AQ931" i="31"/>
  <c r="AQ933" i="31"/>
  <c r="AQ935" i="31"/>
  <c r="AO941" i="31"/>
  <c r="AO943" i="31"/>
  <c r="AQ944" i="31"/>
  <c r="AO945" i="31"/>
  <c r="AQ946" i="31"/>
  <c r="AQ996" i="31"/>
  <c r="AQ998" i="31"/>
  <c r="AQ1000" i="31"/>
  <c r="AQ1002" i="31"/>
  <c r="AQ1004" i="31"/>
  <c r="AQ1022" i="31"/>
  <c r="AQ1026" i="31"/>
  <c r="AN1028" i="31"/>
  <c r="AQ1030" i="31"/>
  <c r="AQ1032" i="31"/>
  <c r="AQ1034" i="31"/>
  <c r="AO1054" i="31"/>
  <c r="AQ1057" i="31"/>
  <c r="AO1058" i="31"/>
  <c r="AQ1059" i="31"/>
  <c r="AQ1061" i="31"/>
  <c r="AO1062" i="31"/>
  <c r="AQ1063" i="31"/>
  <c r="AO1064" i="31"/>
  <c r="AQ1065" i="31"/>
  <c r="AO1066" i="31"/>
  <c r="AQ1067" i="31"/>
  <c r="AO1068" i="31"/>
  <c r="AQ1069" i="31"/>
  <c r="AO1070" i="31"/>
  <c r="AQ1071" i="31"/>
  <c r="AO1072" i="31"/>
  <c r="AQ1073" i="31"/>
  <c r="AO1074" i="31"/>
  <c r="AQ1077" i="31"/>
  <c r="AO1078" i="31"/>
  <c r="AQ1079" i="31"/>
  <c r="AO1080" i="31"/>
  <c r="AQ1081" i="31"/>
  <c r="AO1082" i="31"/>
  <c r="AQ1083" i="31"/>
  <c r="AO1084" i="31"/>
  <c r="AQ1085" i="31"/>
  <c r="AO1086" i="31"/>
  <c r="AQ1087" i="31"/>
  <c r="AO1088" i="31"/>
  <c r="AQ1089" i="31"/>
  <c r="AO1090" i="31"/>
  <c r="AQ1091" i="31"/>
  <c r="AO1092" i="31"/>
  <c r="AQ1093" i="31"/>
  <c r="AO1094" i="31"/>
  <c r="AQ1095" i="31"/>
  <c r="AO1096" i="31"/>
  <c r="AQ1097" i="31"/>
  <c r="AO1098" i="31"/>
  <c r="AQ1099" i="31"/>
  <c r="AO1100" i="31"/>
  <c r="AQ1101" i="31"/>
  <c r="AO1102" i="31"/>
  <c r="AQ1103" i="31"/>
  <c r="AO1104" i="31"/>
  <c r="AQ1105" i="31"/>
  <c r="AO1106" i="31"/>
  <c r="AQ1107" i="31"/>
  <c r="AO1110" i="31"/>
  <c r="AQ1111" i="31"/>
  <c r="AO1114" i="31"/>
  <c r="AN1117" i="31"/>
  <c r="AN1126" i="31"/>
  <c r="AN1129" i="31"/>
  <c r="AN1151" i="31"/>
  <c r="AN1155" i="31"/>
  <c r="AN1157" i="31"/>
  <c r="AN1159" i="31"/>
  <c r="L882" i="31"/>
  <c r="L884" i="31"/>
  <c r="L888" i="31"/>
  <c r="X890" i="31"/>
  <c r="V890" i="31"/>
  <c r="N890" i="31"/>
  <c r="L890" i="31"/>
  <c r="W890" i="31"/>
  <c r="AN891" i="31"/>
  <c r="N892" i="31"/>
  <c r="X894" i="31"/>
  <c r="V894" i="31"/>
  <c r="N894" i="31"/>
  <c r="L894" i="31"/>
  <c r="W894" i="31"/>
  <c r="AN895" i="31"/>
  <c r="X896" i="31"/>
  <c r="V896" i="31"/>
  <c r="N896" i="31"/>
  <c r="L896" i="31"/>
  <c r="W896" i="31"/>
  <c r="X898" i="31"/>
  <c r="V898" i="31"/>
  <c r="N898" i="31"/>
  <c r="L898" i="31"/>
  <c r="W898" i="31"/>
  <c r="X900" i="31"/>
  <c r="V900" i="31"/>
  <c r="N900" i="31"/>
  <c r="L900" i="31"/>
  <c r="W900" i="31"/>
  <c r="AN901" i="31"/>
  <c r="X902" i="31"/>
  <c r="V902" i="31"/>
  <c r="N902" i="31"/>
  <c r="L902" i="31"/>
  <c r="W902" i="31"/>
  <c r="AN905" i="31"/>
  <c r="N906" i="31"/>
  <c r="X908" i="31"/>
  <c r="V908" i="31"/>
  <c r="N908" i="31"/>
  <c r="L908" i="31"/>
  <c r="W908" i="31"/>
  <c r="AN909" i="31"/>
  <c r="X910" i="31"/>
  <c r="V910" i="31"/>
  <c r="N910" i="31"/>
  <c r="L910" i="31"/>
  <c r="W910" i="31"/>
  <c r="AN911" i="31"/>
  <c r="X912" i="31"/>
  <c r="V912" i="31"/>
  <c r="N912" i="31"/>
  <c r="L912" i="31"/>
  <c r="W912" i="31"/>
  <c r="AN913" i="31"/>
  <c r="X914" i="31"/>
  <c r="V914" i="31"/>
  <c r="N914" i="31"/>
  <c r="L914" i="31"/>
  <c r="W914" i="31"/>
  <c r="L916" i="31"/>
  <c r="L921" i="31"/>
  <c r="L923" i="31"/>
  <c r="AN924" i="31"/>
  <c r="X925" i="31"/>
  <c r="V925" i="31"/>
  <c r="N925" i="31"/>
  <c r="L925" i="31"/>
  <c r="W925" i="31"/>
  <c r="X927" i="31"/>
  <c r="V927" i="31"/>
  <c r="N927" i="31"/>
  <c r="L927" i="31"/>
  <c r="W927" i="31"/>
  <c r="N929" i="31"/>
  <c r="L929" i="31"/>
  <c r="N937" i="31"/>
  <c r="X939" i="31"/>
  <c r="V939" i="31"/>
  <c r="N939" i="31"/>
  <c r="L939" i="31"/>
  <c r="W939" i="31"/>
  <c r="L948" i="31"/>
  <c r="AN949" i="31"/>
  <c r="X950" i="31"/>
  <c r="V950" i="31"/>
  <c r="N950" i="31"/>
  <c r="L950" i="31"/>
  <c r="W950" i="31"/>
  <c r="X952" i="31"/>
  <c r="V952" i="31"/>
  <c r="N952" i="31"/>
  <c r="L952" i="31"/>
  <c r="W952" i="31"/>
  <c r="AN953" i="31"/>
  <c r="X954" i="31"/>
  <c r="V954" i="31"/>
  <c r="N954" i="31"/>
  <c r="L954" i="31"/>
  <c r="W954" i="31"/>
  <c r="AN955" i="31"/>
  <c r="X956" i="31"/>
  <c r="V956" i="31"/>
  <c r="N956" i="31"/>
  <c r="L956" i="31"/>
  <c r="W956" i="31"/>
  <c r="AN957" i="31"/>
  <c r="X958" i="31"/>
  <c r="V958" i="31"/>
  <c r="N958" i="31"/>
  <c r="L958" i="31"/>
  <c r="W958" i="31"/>
  <c r="X960" i="31"/>
  <c r="V960" i="31"/>
  <c r="N960" i="31"/>
  <c r="L960" i="31"/>
  <c r="W960" i="31"/>
  <c r="X962" i="31"/>
  <c r="V962" i="31"/>
  <c r="N962" i="31"/>
  <c r="L962" i="31"/>
  <c r="W962" i="31"/>
  <c r="K963" i="31"/>
  <c r="X964" i="31"/>
  <c r="V964" i="31"/>
  <c r="N964" i="31"/>
  <c r="L964" i="31"/>
  <c r="W964" i="31"/>
  <c r="AN965" i="31"/>
  <c r="X966" i="31"/>
  <c r="V966" i="31"/>
  <c r="N966" i="31"/>
  <c r="L966" i="31"/>
  <c r="W966" i="31"/>
  <c r="X968" i="31"/>
  <c r="V968" i="31"/>
  <c r="N968" i="31"/>
  <c r="L968" i="31"/>
  <c r="W968" i="31"/>
  <c r="AN969" i="31"/>
  <c r="X970" i="31"/>
  <c r="V970" i="31"/>
  <c r="N970" i="31"/>
  <c r="L970" i="31"/>
  <c r="W970" i="31"/>
  <c r="AN971" i="31"/>
  <c r="X972" i="31"/>
  <c r="V972" i="31"/>
  <c r="N972" i="31"/>
  <c r="L972" i="31"/>
  <c r="W972" i="31"/>
  <c r="AN973" i="31"/>
  <c r="X974" i="31"/>
  <c r="V974" i="31"/>
  <c r="N974" i="31"/>
  <c r="L974" i="31"/>
  <c r="W974" i="31"/>
  <c r="X976" i="31"/>
  <c r="V976" i="31"/>
  <c r="N976" i="31"/>
  <c r="L976" i="31"/>
  <c r="W976" i="31"/>
  <c r="K977" i="31"/>
  <c r="X978" i="31"/>
  <c r="V978" i="31"/>
  <c r="N978" i="31"/>
  <c r="L978" i="31"/>
  <c r="W978" i="31"/>
  <c r="AN979" i="31"/>
  <c r="X980" i="31"/>
  <c r="V980" i="31"/>
  <c r="N980" i="31"/>
  <c r="L980" i="31"/>
  <c r="W980" i="31"/>
  <c r="AN981" i="31"/>
  <c r="X982" i="31"/>
  <c r="V982" i="31"/>
  <c r="N982" i="31"/>
  <c r="L982" i="31"/>
  <c r="W982" i="31"/>
  <c r="X984" i="31"/>
  <c r="V984" i="31"/>
  <c r="N984" i="31"/>
  <c r="L984" i="31"/>
  <c r="W984" i="31"/>
  <c r="AN985" i="31"/>
  <c r="X986" i="31"/>
  <c r="V986" i="31"/>
  <c r="N986" i="31"/>
  <c r="L986" i="31"/>
  <c r="W986" i="31"/>
  <c r="AN987" i="31"/>
  <c r="N988" i="31"/>
  <c r="L988" i="31"/>
  <c r="AN989" i="31"/>
  <c r="X990" i="31"/>
  <c r="V990" i="31"/>
  <c r="N990" i="31"/>
  <c r="L990" i="31"/>
  <c r="W990" i="31"/>
  <c r="X992" i="31"/>
  <c r="V992" i="31"/>
  <c r="N992" i="31"/>
  <c r="L992" i="31"/>
  <c r="W992" i="31"/>
  <c r="K993" i="31"/>
  <c r="X994" i="31"/>
  <c r="V994" i="31"/>
  <c r="N994" i="31"/>
  <c r="L994" i="31"/>
  <c r="W994" i="31"/>
  <c r="L1006" i="31"/>
  <c r="AN1007" i="31"/>
  <c r="X1008" i="31"/>
  <c r="V1008" i="31"/>
  <c r="N1008" i="31"/>
  <c r="L1008" i="31"/>
  <c r="W1008" i="31"/>
  <c r="AN1009" i="31"/>
  <c r="X1010" i="31"/>
  <c r="V1010" i="31"/>
  <c r="N1010" i="31"/>
  <c r="L1010" i="31"/>
  <c r="W1010" i="31"/>
  <c r="L1012" i="31"/>
  <c r="L1014" i="31"/>
  <c r="L1016" i="31"/>
  <c r="AN1017" i="31"/>
  <c r="X1018" i="31"/>
  <c r="V1018" i="31"/>
  <c r="N1018" i="31"/>
  <c r="L1018" i="31"/>
  <c r="W1018" i="31"/>
  <c r="X1020" i="31"/>
  <c r="V1020" i="31"/>
  <c r="N1020" i="31"/>
  <c r="L1020" i="31"/>
  <c r="W1020" i="31"/>
  <c r="L1027" i="31"/>
  <c r="L1036" i="31"/>
  <c r="AN1037" i="31"/>
  <c r="X1038" i="31"/>
  <c r="V1038" i="31"/>
  <c r="N1038" i="31"/>
  <c r="L1038" i="31"/>
  <c r="M1038" i="31"/>
  <c r="W1038" i="31"/>
  <c r="AN1039" i="31"/>
  <c r="X1040" i="31"/>
  <c r="V1040" i="31"/>
  <c r="N1040" i="31"/>
  <c r="L1040" i="31"/>
  <c r="W1040" i="31"/>
  <c r="AN1041" i="31"/>
  <c r="X1042" i="31"/>
  <c r="V1042" i="31"/>
  <c r="N1042" i="31"/>
  <c r="L1042" i="31"/>
  <c r="M1042" i="31"/>
  <c r="W1042" i="31"/>
  <c r="X1044" i="31"/>
  <c r="V1044" i="31"/>
  <c r="N1044" i="31"/>
  <c r="L1044" i="31"/>
  <c r="W1044" i="31"/>
  <c r="AN1045" i="31"/>
  <c r="X1046" i="31"/>
  <c r="V1046" i="31"/>
  <c r="N1046" i="31"/>
  <c r="L1046" i="31"/>
  <c r="W1046" i="31"/>
  <c r="AN1047" i="31"/>
  <c r="X1048" i="31"/>
  <c r="V1048" i="31"/>
  <c r="N1048" i="31"/>
  <c r="L1048" i="31"/>
  <c r="W1048" i="31"/>
  <c r="AN1049" i="31"/>
  <c r="X1050" i="31"/>
  <c r="V1050" i="31"/>
  <c r="N1050" i="31"/>
  <c r="L1050" i="31"/>
  <c r="W1050" i="31"/>
  <c r="L1052" i="31"/>
  <c r="L1055" i="31"/>
  <c r="L1060" i="31"/>
  <c r="L1075" i="31"/>
  <c r="L1108" i="31"/>
  <c r="L1112" i="31"/>
  <c r="X1116" i="31"/>
  <c r="V1116" i="31"/>
  <c r="L1116" i="31"/>
  <c r="W1116" i="31"/>
  <c r="L1118" i="31"/>
  <c r="AN1119" i="31"/>
  <c r="X1120" i="31"/>
  <c r="V1120" i="31"/>
  <c r="N1120" i="31"/>
  <c r="L1120" i="31"/>
  <c r="W1120" i="31"/>
  <c r="AN1121" i="31"/>
  <c r="X1122" i="31"/>
  <c r="V1122" i="31"/>
  <c r="N1122" i="31"/>
  <c r="L1122" i="31"/>
  <c r="W1122" i="31"/>
  <c r="AQ1124" i="31"/>
  <c r="L1125" i="31"/>
  <c r="N1132" i="31"/>
  <c r="U1132" i="31"/>
  <c r="AN1148" i="31"/>
  <c r="AN1149" i="31"/>
  <c r="L1150" i="31"/>
  <c r="L1171" i="31"/>
  <c r="AN1216" i="31"/>
  <c r="AN1220" i="31"/>
  <c r="AN1224" i="31"/>
  <c r="AN1228" i="31"/>
  <c r="AN1232" i="31"/>
  <c r="AN1238" i="31"/>
  <c r="AN1242" i="31"/>
  <c r="AN1246" i="31"/>
  <c r="AQ1284" i="31"/>
  <c r="U260" i="31"/>
  <c r="W260" i="31"/>
  <c r="U261" i="31"/>
  <c r="W261" i="31"/>
  <c r="U262" i="31"/>
  <c r="U264" i="31"/>
  <c r="W264" i="31"/>
  <c r="U265" i="31"/>
  <c r="W265" i="31"/>
  <c r="U266" i="31"/>
  <c r="W266" i="31"/>
  <c r="U267" i="31"/>
  <c r="W267" i="31"/>
  <c r="U268" i="31"/>
  <c r="W268" i="31"/>
  <c r="U269" i="31"/>
  <c r="W269" i="31"/>
  <c r="U270" i="31"/>
  <c r="W270" i="31"/>
  <c r="U271" i="31"/>
  <c r="W271" i="31"/>
  <c r="U272" i="31"/>
  <c r="W272" i="31"/>
  <c r="U273" i="31"/>
  <c r="W273" i="31"/>
  <c r="U274" i="31"/>
  <c r="W274" i="31"/>
  <c r="U275" i="31"/>
  <c r="W275" i="31"/>
  <c r="U276" i="31"/>
  <c r="U278" i="31"/>
  <c r="W278" i="31"/>
  <c r="U279" i="31"/>
  <c r="W279" i="31"/>
  <c r="U280" i="31"/>
  <c r="W280" i="31"/>
  <c r="U281" i="31"/>
  <c r="U290" i="31"/>
  <c r="W290" i="31"/>
  <c r="U291" i="31"/>
  <c r="U308" i="31"/>
  <c r="W308" i="31"/>
  <c r="U309" i="31"/>
  <c r="W309" i="31"/>
  <c r="U310" i="31"/>
  <c r="W310" i="31"/>
  <c r="U311" i="31"/>
  <c r="W311" i="31"/>
  <c r="U312" i="31"/>
  <c r="U313" i="31"/>
  <c r="W313" i="31"/>
  <c r="U314" i="31"/>
  <c r="U315" i="31"/>
  <c r="U333" i="31"/>
  <c r="W333" i="31"/>
  <c r="U334" i="31"/>
  <c r="W334" i="31"/>
  <c r="U335" i="31"/>
  <c r="W335" i="31"/>
  <c r="U336" i="31"/>
  <c r="W336" i="31"/>
  <c r="U337" i="31"/>
  <c r="W337" i="31"/>
  <c r="U338" i="31"/>
  <c r="W338" i="31"/>
  <c r="U339" i="31"/>
  <c r="W339" i="31"/>
  <c r="U342" i="31"/>
  <c r="W342" i="31"/>
  <c r="U343" i="31"/>
  <c r="W343" i="31"/>
  <c r="U344" i="31"/>
  <c r="U348" i="31"/>
  <c r="W348" i="31"/>
  <c r="U349" i="31"/>
  <c r="W349" i="31"/>
  <c r="U350" i="31"/>
  <c r="U358" i="31"/>
  <c r="U383" i="31"/>
  <c r="W383" i="31"/>
  <c r="U384" i="31"/>
  <c r="W384" i="31"/>
  <c r="U386" i="31"/>
  <c r="W386" i="31"/>
  <c r="U387" i="31"/>
  <c r="W387" i="31"/>
  <c r="U388" i="31"/>
  <c r="U391" i="31"/>
  <c r="W391" i="31"/>
  <c r="U392" i="31"/>
  <c r="U393" i="31"/>
  <c r="U395" i="31"/>
  <c r="U397" i="31"/>
  <c r="U399" i="31"/>
  <c r="U401" i="31"/>
  <c r="U402" i="31"/>
  <c r="U404" i="31"/>
  <c r="U408" i="31"/>
  <c r="U409" i="31"/>
  <c r="U410" i="31"/>
  <c r="U411" i="31"/>
  <c r="U412" i="31"/>
  <c r="W412" i="31"/>
  <c r="U414" i="31"/>
  <c r="W414" i="31"/>
  <c r="U416" i="31"/>
  <c r="W416" i="31"/>
  <c r="U426" i="31"/>
  <c r="U428" i="31"/>
  <c r="U429" i="31"/>
  <c r="U431" i="31"/>
  <c r="U433" i="31"/>
  <c r="W433" i="31"/>
  <c r="U434" i="31"/>
  <c r="W434" i="31"/>
  <c r="U435" i="31"/>
  <c r="W435" i="31"/>
  <c r="U436" i="31"/>
  <c r="U443" i="31"/>
  <c r="W443" i="31"/>
  <c r="W445" i="31"/>
  <c r="U454" i="31"/>
  <c r="U470" i="31"/>
  <c r="U472" i="31"/>
  <c r="W472" i="31"/>
  <c r="AP472" i="31" s="1"/>
  <c r="U473" i="31"/>
  <c r="W473" i="31"/>
  <c r="AP473" i="31" s="1"/>
  <c r="U474" i="31"/>
  <c r="W474" i="31"/>
  <c r="AP474" i="31" s="1"/>
  <c r="U475" i="31"/>
  <c r="W475" i="31"/>
  <c r="AP475" i="31" s="1"/>
  <c r="U476" i="31"/>
  <c r="W476" i="31"/>
  <c r="AP476" i="31" s="1"/>
  <c r="U477" i="31"/>
  <c r="W477" i="31"/>
  <c r="AP477" i="31" s="1"/>
  <c r="U478" i="31"/>
  <c r="U480" i="31"/>
  <c r="W480" i="31"/>
  <c r="AP480" i="31" s="1"/>
  <c r="U482" i="31"/>
  <c r="W482" i="31"/>
  <c r="AP482" i="31" s="1"/>
  <c r="U483" i="31"/>
  <c r="W483" i="31"/>
  <c r="AP483" i="31" s="1"/>
  <c r="U485" i="31"/>
  <c r="W485" i="31"/>
  <c r="AP485" i="31" s="1"/>
  <c r="U487" i="31"/>
  <c r="U489" i="31"/>
  <c r="U491" i="31"/>
  <c r="U493" i="31"/>
  <c r="U495" i="31"/>
  <c r="U501" i="31"/>
  <c r="U503" i="31"/>
  <c r="U509" i="31"/>
  <c r="W509" i="31"/>
  <c r="AP509" i="31" s="1"/>
  <c r="U510" i="31"/>
  <c r="W510" i="31"/>
  <c r="AP510" i="31" s="1"/>
  <c r="U511" i="31"/>
  <c r="W511" i="31"/>
  <c r="AP511" i="31" s="1"/>
  <c r="U512" i="31"/>
  <c r="W512" i="31"/>
  <c r="AP512" i="31" s="1"/>
  <c r="U513" i="31"/>
  <c r="W513" i="31"/>
  <c r="AP513" i="31" s="1"/>
  <c r="U514" i="31"/>
  <c r="W514" i="31"/>
  <c r="AP514" i="31" s="1"/>
  <c r="U515" i="31"/>
  <c r="W515" i="31"/>
  <c r="AP515" i="31" s="1"/>
  <c r="U516" i="31"/>
  <c r="W516" i="31"/>
  <c r="AP516" i="31" s="1"/>
  <c r="U517" i="31"/>
  <c r="W517" i="31"/>
  <c r="AP517" i="31" s="1"/>
  <c r="U518" i="31"/>
  <c r="W518" i="31"/>
  <c r="AP518" i="31" s="1"/>
  <c r="U519" i="31"/>
  <c r="W519" i="31"/>
  <c r="AP519" i="31" s="1"/>
  <c r="U520" i="31"/>
  <c r="W520" i="31"/>
  <c r="AP520" i="31" s="1"/>
  <c r="U523" i="31"/>
  <c r="U525" i="31"/>
  <c r="U527" i="31"/>
  <c r="U529" i="31"/>
  <c r="U531" i="31"/>
  <c r="W531" i="31"/>
  <c r="AP531" i="31" s="1"/>
  <c r="U533" i="31"/>
  <c r="W533" i="31"/>
  <c r="AP533" i="31" s="1"/>
  <c r="U544" i="31"/>
  <c r="W544" i="31"/>
  <c r="AP544" i="31" s="1"/>
  <c r="U555" i="31"/>
  <c r="U557" i="31"/>
  <c r="W557" i="31"/>
  <c r="AP557" i="31" s="1"/>
  <c r="U558" i="31"/>
  <c r="W558" i="31"/>
  <c r="AP558" i="31" s="1"/>
  <c r="U566" i="31"/>
  <c r="W566" i="31"/>
  <c r="AP566" i="31" s="1"/>
  <c r="U567" i="31"/>
  <c r="W567" i="31"/>
  <c r="AP567" i="31" s="1"/>
  <c r="U568" i="31"/>
  <c r="W568" i="31"/>
  <c r="AP568" i="31" s="1"/>
  <c r="U569" i="31"/>
  <c r="W569" i="31"/>
  <c r="AP569" i="31" s="1"/>
  <c r="U570" i="31"/>
  <c r="W570" i="31"/>
  <c r="AP570" i="31" s="1"/>
  <c r="U571" i="31"/>
  <c r="W571" i="31"/>
  <c r="AP571" i="31" s="1"/>
  <c r="U572" i="31"/>
  <c r="W572" i="31"/>
  <c r="AP572" i="31" s="1"/>
  <c r="U573" i="31"/>
  <c r="U577" i="31"/>
  <c r="W577" i="31"/>
  <c r="AP577" i="31" s="1"/>
  <c r="U578" i="31"/>
  <c r="U582" i="31"/>
  <c r="U584" i="31"/>
  <c r="U591" i="31"/>
  <c r="U593" i="31"/>
  <c r="W593" i="31"/>
  <c r="AP593" i="31" s="1"/>
  <c r="U594" i="31"/>
  <c r="W594" i="31"/>
  <c r="AP594" i="31" s="1"/>
  <c r="U595" i="31"/>
  <c r="W595" i="31"/>
  <c r="AP595" i="31" s="1"/>
  <c r="U596" i="31"/>
  <c r="W596" i="31"/>
  <c r="AP596" i="31" s="1"/>
  <c r="U597" i="31"/>
  <c r="W597" i="31"/>
  <c r="AP597" i="31" s="1"/>
  <c r="U598" i="31"/>
  <c r="W598" i="31"/>
  <c r="AP598" i="31" s="1"/>
  <c r="U599" i="31"/>
  <c r="W599" i="31"/>
  <c r="AP599" i="31" s="1"/>
  <c r="U600" i="31"/>
  <c r="W600" i="31"/>
  <c r="AP600" i="31" s="1"/>
  <c r="U601" i="31"/>
  <c r="W601" i="31"/>
  <c r="AP601" i="31" s="1"/>
  <c r="U602" i="31"/>
  <c r="U610" i="31"/>
  <c r="W610" i="31"/>
  <c r="U611" i="31"/>
  <c r="W611" i="31"/>
  <c r="U612" i="31"/>
  <c r="W612" i="31"/>
  <c r="U613" i="31"/>
  <c r="W613" i="31"/>
  <c r="U614" i="31"/>
  <c r="W614" i="31"/>
  <c r="U615" i="31"/>
  <c r="W615" i="31"/>
  <c r="U616" i="31"/>
  <c r="W616" i="31"/>
  <c r="U617" i="31"/>
  <c r="W617" i="31"/>
  <c r="U618" i="31"/>
  <c r="W618" i="31"/>
  <c r="U619" i="31"/>
  <c r="W619" i="31"/>
  <c r="U620" i="31"/>
  <c r="W620" i="31"/>
  <c r="U621" i="31"/>
  <c r="W621" i="31"/>
  <c r="U622" i="31"/>
  <c r="W622" i="31"/>
  <c r="U623" i="31"/>
  <c r="W623" i="31"/>
  <c r="U624" i="31"/>
  <c r="W624" i="31"/>
  <c r="U625" i="31"/>
  <c r="U630" i="31"/>
  <c r="U633" i="31"/>
  <c r="W633" i="31"/>
  <c r="U634" i="31"/>
  <c r="W634" i="31"/>
  <c r="U635" i="31"/>
  <c r="W635" i="31"/>
  <c r="U636" i="31"/>
  <c r="W636" i="31"/>
  <c r="U637" i="31"/>
  <c r="W637" i="31"/>
  <c r="U638" i="31"/>
  <c r="W638" i="31"/>
  <c r="U639" i="31"/>
  <c r="W639" i="31"/>
  <c r="U640" i="31"/>
  <c r="W640" i="31"/>
  <c r="U641" i="31"/>
  <c r="U651" i="31"/>
  <c r="W651" i="31"/>
  <c r="U652" i="31"/>
  <c r="W652" i="31"/>
  <c r="U653" i="31"/>
  <c r="W653" i="31"/>
  <c r="U654" i="31"/>
  <c r="W654" i="31"/>
  <c r="U655" i="31"/>
  <c r="W655" i="31"/>
  <c r="U656" i="31"/>
  <c r="W656" i="31"/>
  <c r="U657" i="31"/>
  <c r="W657" i="31"/>
  <c r="U658" i="31"/>
  <c r="W658" i="31"/>
  <c r="U659" i="31"/>
  <c r="W659" i="31"/>
  <c r="U660" i="31"/>
  <c r="W660" i="31"/>
  <c r="U661" i="31"/>
  <c r="W661" i="31"/>
  <c r="U662" i="31"/>
  <c r="W662" i="31"/>
  <c r="U663" i="31"/>
  <c r="W663" i="31"/>
  <c r="U664" i="31"/>
  <c r="W664" i="31"/>
  <c r="U665" i="31"/>
  <c r="W665" i="31"/>
  <c r="U666" i="31"/>
  <c r="W666" i="31"/>
  <c r="U667" i="31"/>
  <c r="U670" i="31"/>
  <c r="W670" i="31"/>
  <c r="U671" i="31"/>
  <c r="W671" i="31"/>
  <c r="U672" i="31"/>
  <c r="U676" i="31"/>
  <c r="W676" i="31"/>
  <c r="U677" i="31"/>
  <c r="W677" i="31"/>
  <c r="U678" i="31"/>
  <c r="W678" i="31"/>
  <c r="U679" i="31"/>
  <c r="W679" i="31"/>
  <c r="U680" i="31"/>
  <c r="W680" i="31"/>
  <c r="U681" i="31"/>
  <c r="W681" i="31"/>
  <c r="U682" i="31"/>
  <c r="W682" i="31"/>
  <c r="U683" i="31"/>
  <c r="W683" i="31"/>
  <c r="U684" i="31"/>
  <c r="W684" i="31"/>
  <c r="U685" i="31"/>
  <c r="U689" i="31"/>
  <c r="W689" i="31"/>
  <c r="U690" i="31"/>
  <c r="W690" i="31"/>
  <c r="U691" i="31"/>
  <c r="W691" i="31"/>
  <c r="U692" i="31"/>
  <c r="W692" i="31"/>
  <c r="U693" i="31"/>
  <c r="W693" i="31"/>
  <c r="U694" i="31"/>
  <c r="W694" i="31"/>
  <c r="U695" i="31"/>
  <c r="W695" i="31"/>
  <c r="U696" i="31"/>
  <c r="W696" i="31"/>
  <c r="U697" i="31"/>
  <c r="U700" i="31"/>
  <c r="U712" i="31"/>
  <c r="W712" i="31"/>
  <c r="U713" i="31"/>
  <c r="W713" i="31"/>
  <c r="U714" i="31"/>
  <c r="U716" i="31"/>
  <c r="W716" i="31"/>
  <c r="U717" i="31"/>
  <c r="W717" i="31"/>
  <c r="U718" i="31"/>
  <c r="W718" i="31"/>
  <c r="U719" i="31"/>
  <c r="W719" i="31"/>
  <c r="U720" i="31"/>
  <c r="W720" i="31"/>
  <c r="U721" i="31"/>
  <c r="W721" i="31"/>
  <c r="U722" i="31"/>
  <c r="W722" i="31"/>
  <c r="U723" i="31"/>
  <c r="U764" i="31"/>
  <c r="W764" i="31"/>
  <c r="U771" i="31"/>
  <c r="U784" i="31"/>
  <c r="W784" i="31"/>
  <c r="U785" i="31"/>
  <c r="W785" i="31"/>
  <c r="U786" i="31"/>
  <c r="W786" i="31"/>
  <c r="U787" i="31"/>
  <c r="W787" i="31"/>
  <c r="U788" i="31"/>
  <c r="W788" i="31"/>
  <c r="U789" i="31"/>
  <c r="W789" i="31"/>
  <c r="U790" i="31"/>
  <c r="W790" i="31"/>
  <c r="U791" i="31"/>
  <c r="W791" i="31"/>
  <c r="U792" i="31"/>
  <c r="W792" i="31"/>
  <c r="U793" i="31"/>
  <c r="W793" i="31"/>
  <c r="U794" i="31"/>
  <c r="W794" i="31"/>
  <c r="U795" i="31"/>
  <c r="W795" i="31"/>
  <c r="U796" i="31"/>
  <c r="W796" i="31"/>
  <c r="U797" i="31"/>
  <c r="W797" i="31"/>
  <c r="U798" i="31"/>
  <c r="W798" i="31"/>
  <c r="U799" i="31"/>
  <c r="W799" i="31"/>
  <c r="U800" i="31"/>
  <c r="W800" i="31"/>
  <c r="U801" i="31"/>
  <c r="W801" i="31"/>
  <c r="U802" i="31"/>
  <c r="W802" i="31"/>
  <c r="U803" i="31"/>
  <c r="W803" i="31"/>
  <c r="U804" i="31"/>
  <c r="W804" i="31"/>
  <c r="U805" i="31"/>
  <c r="W805" i="31"/>
  <c r="U806" i="31"/>
  <c r="W806" i="31"/>
  <c r="U807" i="31"/>
  <c r="W807" i="31"/>
  <c r="U808" i="31"/>
  <c r="W808" i="31"/>
  <c r="U809" i="31"/>
  <c r="W809" i="31"/>
  <c r="U810" i="31"/>
  <c r="W810" i="31"/>
  <c r="U811" i="31"/>
  <c r="W811" i="31"/>
  <c r="U812" i="31"/>
  <c r="W812" i="31"/>
  <c r="U813" i="31"/>
  <c r="W813" i="31"/>
  <c r="U814" i="31"/>
  <c r="W814" i="31"/>
  <c r="U815" i="31"/>
  <c r="W815" i="31"/>
  <c r="U816" i="31"/>
  <c r="W816" i="31"/>
  <c r="U817" i="31"/>
  <c r="W817" i="31"/>
  <c r="U818" i="31"/>
  <c r="W818" i="31"/>
  <c r="U819" i="31"/>
  <c r="W819" i="31"/>
  <c r="M820" i="31"/>
  <c r="U820" i="31"/>
  <c r="L832" i="31"/>
  <c r="X834" i="31"/>
  <c r="V834" i="31"/>
  <c r="N834" i="31"/>
  <c r="L834" i="31"/>
  <c r="W834" i="31"/>
  <c r="X836" i="31"/>
  <c r="V836" i="31"/>
  <c r="N836" i="31"/>
  <c r="L836" i="31"/>
  <c r="W836" i="31"/>
  <c r="X838" i="31"/>
  <c r="V838" i="31"/>
  <c r="N838" i="31"/>
  <c r="L838" i="31"/>
  <c r="W838" i="31"/>
  <c r="X840" i="31"/>
  <c r="V840" i="31"/>
  <c r="N840" i="31"/>
  <c r="L840" i="31"/>
  <c r="W840" i="31"/>
  <c r="L858" i="31"/>
  <c r="X860" i="31"/>
  <c r="V860" i="31"/>
  <c r="N860" i="31"/>
  <c r="L860" i="31"/>
  <c r="W860" i="31"/>
  <c r="L864" i="31"/>
  <c r="X866" i="31"/>
  <c r="V866" i="31"/>
  <c r="N866" i="31"/>
  <c r="L866" i="31"/>
  <c r="W866" i="31"/>
  <c r="X868" i="31"/>
  <c r="V868" i="31"/>
  <c r="N868" i="31"/>
  <c r="L868" i="31"/>
  <c r="W868" i="31"/>
  <c r="X870" i="31"/>
  <c r="V870" i="31"/>
  <c r="N870" i="31"/>
  <c r="L870" i="31"/>
  <c r="W870" i="31"/>
  <c r="L872" i="31"/>
  <c r="X874" i="31"/>
  <c r="V874" i="31"/>
  <c r="N874" i="31"/>
  <c r="L874" i="31"/>
  <c r="W874" i="31"/>
  <c r="X876" i="31"/>
  <c r="V876" i="31"/>
  <c r="N876" i="31"/>
  <c r="L876" i="31"/>
  <c r="W876" i="31"/>
  <c r="X878" i="31"/>
  <c r="V878" i="31"/>
  <c r="N878" i="31"/>
  <c r="L878" i="31"/>
  <c r="W878" i="31"/>
  <c r="N880" i="31"/>
  <c r="N883" i="31"/>
  <c r="N885" i="31"/>
  <c r="X889" i="31"/>
  <c r="V889" i="31"/>
  <c r="N889" i="31"/>
  <c r="L889" i="31"/>
  <c r="W889" i="31"/>
  <c r="U890" i="31"/>
  <c r="X891" i="31"/>
  <c r="V891" i="31"/>
  <c r="N891" i="31"/>
  <c r="L891" i="31"/>
  <c r="W891" i="31"/>
  <c r="U892" i="31"/>
  <c r="L893" i="31"/>
  <c r="U894" i="31"/>
  <c r="X895" i="31"/>
  <c r="V895" i="31"/>
  <c r="N895" i="31"/>
  <c r="L895" i="31"/>
  <c r="W895" i="31"/>
  <c r="U896" i="31"/>
  <c r="X897" i="31"/>
  <c r="V897" i="31"/>
  <c r="N897" i="31"/>
  <c r="L897" i="31"/>
  <c r="W897" i="31"/>
  <c r="U898" i="31"/>
  <c r="X899" i="31"/>
  <c r="V899" i="31"/>
  <c r="N899" i="31"/>
  <c r="L899" i="31"/>
  <c r="W899" i="31"/>
  <c r="U900" i="31"/>
  <c r="X901" i="31"/>
  <c r="V901" i="31"/>
  <c r="N901" i="31"/>
  <c r="L901" i="31"/>
  <c r="W901" i="31"/>
  <c r="U902" i="31"/>
  <c r="V903" i="31"/>
  <c r="L903" i="31"/>
  <c r="W903" i="31"/>
  <c r="X905" i="31"/>
  <c r="V905" i="31"/>
  <c r="N905" i="31"/>
  <c r="L905" i="31"/>
  <c r="W905" i="31"/>
  <c r="U906" i="31"/>
  <c r="L907" i="31"/>
  <c r="U908" i="31"/>
  <c r="X909" i="31"/>
  <c r="V909" i="31"/>
  <c r="N909" i="31"/>
  <c r="L909" i="31"/>
  <c r="W909" i="31"/>
  <c r="U910" i="31"/>
  <c r="X911" i="31"/>
  <c r="V911" i="31"/>
  <c r="N911" i="31"/>
  <c r="L911" i="31"/>
  <c r="W911" i="31"/>
  <c r="U912" i="31"/>
  <c r="X913" i="31"/>
  <c r="V913" i="31"/>
  <c r="N913" i="31"/>
  <c r="L913" i="31"/>
  <c r="W913" i="31"/>
  <c r="U914" i="31"/>
  <c r="N915" i="31"/>
  <c r="N917" i="31"/>
  <c r="N922" i="31"/>
  <c r="X924" i="31"/>
  <c r="V924" i="31"/>
  <c r="N924" i="31"/>
  <c r="L924" i="31"/>
  <c r="W924" i="31"/>
  <c r="U925" i="31"/>
  <c r="X926" i="31"/>
  <c r="V926" i="31"/>
  <c r="N926" i="31"/>
  <c r="L926" i="31"/>
  <c r="W926" i="31"/>
  <c r="U927" i="31"/>
  <c r="X928" i="31"/>
  <c r="V928" i="31"/>
  <c r="N928" i="31"/>
  <c r="L928" i="31"/>
  <c r="W928" i="31"/>
  <c r="U929" i="31"/>
  <c r="L936" i="31"/>
  <c r="U937" i="31"/>
  <c r="L938" i="31"/>
  <c r="U939" i="31"/>
  <c r="N940" i="31"/>
  <c r="X949" i="31"/>
  <c r="V949" i="31"/>
  <c r="N949" i="31"/>
  <c r="L949" i="31"/>
  <c r="W949" i="31"/>
  <c r="U950" i="31"/>
  <c r="X951" i="31"/>
  <c r="V951" i="31"/>
  <c r="N951" i="31"/>
  <c r="L951" i="31"/>
  <c r="W951" i="31"/>
  <c r="U952" i="31"/>
  <c r="X953" i="31"/>
  <c r="V953" i="31"/>
  <c r="N953" i="31"/>
  <c r="L953" i="31"/>
  <c r="W953" i="31"/>
  <c r="U954" i="31"/>
  <c r="X955" i="31"/>
  <c r="V955" i="31"/>
  <c r="N955" i="31"/>
  <c r="L955" i="31"/>
  <c r="W955" i="31"/>
  <c r="U956" i="31"/>
  <c r="X957" i="31"/>
  <c r="V957" i="31"/>
  <c r="N957" i="31"/>
  <c r="L957" i="31"/>
  <c r="W957" i="31"/>
  <c r="U958" i="31"/>
  <c r="X959" i="31"/>
  <c r="V959" i="31"/>
  <c r="N959" i="31"/>
  <c r="L959" i="31"/>
  <c r="W959" i="31"/>
  <c r="U960" i="31"/>
  <c r="X961" i="31"/>
  <c r="V961" i="31"/>
  <c r="N961" i="31"/>
  <c r="L961" i="31"/>
  <c r="W961" i="31"/>
  <c r="U962" i="31"/>
  <c r="N963" i="31"/>
  <c r="L963" i="31"/>
  <c r="U964" i="31"/>
  <c r="X965" i="31"/>
  <c r="V965" i="31"/>
  <c r="N965" i="31"/>
  <c r="L965" i="31"/>
  <c r="W965" i="31"/>
  <c r="U966" i="31"/>
  <c r="X967" i="31"/>
  <c r="V967" i="31"/>
  <c r="N967" i="31"/>
  <c r="L967" i="31"/>
  <c r="W967" i="31"/>
  <c r="U968" i="31"/>
  <c r="X969" i="31"/>
  <c r="V969" i="31"/>
  <c r="N969" i="31"/>
  <c r="L969" i="31"/>
  <c r="W969" i="31"/>
  <c r="U970" i="31"/>
  <c r="X971" i="31"/>
  <c r="V971" i="31"/>
  <c r="N971" i="31"/>
  <c r="L971" i="31"/>
  <c r="W971" i="31"/>
  <c r="U972" i="31"/>
  <c r="X973" i="31"/>
  <c r="V973" i="31"/>
  <c r="N973" i="31"/>
  <c r="L973" i="31"/>
  <c r="W973" i="31"/>
  <c r="U974" i="31"/>
  <c r="X975" i="31"/>
  <c r="V975" i="31"/>
  <c r="N975" i="31"/>
  <c r="L975" i="31"/>
  <c r="W975" i="31"/>
  <c r="U976" i="31"/>
  <c r="N977" i="31"/>
  <c r="L977" i="31"/>
  <c r="U978" i="31"/>
  <c r="X979" i="31"/>
  <c r="V979" i="31"/>
  <c r="N979" i="31"/>
  <c r="L979" i="31"/>
  <c r="W979" i="31"/>
  <c r="U980" i="31"/>
  <c r="X981" i="31"/>
  <c r="V981" i="31"/>
  <c r="N981" i="31"/>
  <c r="L981" i="31"/>
  <c r="W981" i="31"/>
  <c r="U982" i="31"/>
  <c r="X983" i="31"/>
  <c r="V983" i="31"/>
  <c r="N983" i="31"/>
  <c r="L983" i="31"/>
  <c r="W983" i="31"/>
  <c r="U984" i="31"/>
  <c r="X985" i="31"/>
  <c r="V985" i="31"/>
  <c r="N985" i="31"/>
  <c r="L985" i="31"/>
  <c r="W985" i="31"/>
  <c r="U986" i="31"/>
  <c r="X987" i="31"/>
  <c r="V987" i="31"/>
  <c r="N987" i="31"/>
  <c r="L987" i="31"/>
  <c r="W987" i="31"/>
  <c r="X989" i="31"/>
  <c r="V989" i="31"/>
  <c r="N989" i="31"/>
  <c r="L989" i="31"/>
  <c r="W989" i="31"/>
  <c r="U990" i="31"/>
  <c r="X991" i="31"/>
  <c r="V991" i="31"/>
  <c r="N991" i="31"/>
  <c r="L991" i="31"/>
  <c r="W991" i="31"/>
  <c r="U992" i="31"/>
  <c r="N993" i="31"/>
  <c r="L993" i="31"/>
  <c r="X1007" i="31"/>
  <c r="V1007" i="31"/>
  <c r="N1007" i="31"/>
  <c r="L1007" i="31"/>
  <c r="W1007" i="31"/>
  <c r="U1008" i="31"/>
  <c r="X1009" i="31"/>
  <c r="V1009" i="31"/>
  <c r="N1009" i="31"/>
  <c r="L1009" i="31"/>
  <c r="W1009" i="31"/>
  <c r="U1010" i="31"/>
  <c r="N1011" i="31"/>
  <c r="N1013" i="31"/>
  <c r="N1015" i="31"/>
  <c r="X1017" i="31"/>
  <c r="V1017" i="31"/>
  <c r="N1017" i="31"/>
  <c r="L1017" i="31"/>
  <c r="W1017" i="31"/>
  <c r="U1018" i="31"/>
  <c r="X1019" i="31"/>
  <c r="V1019" i="31"/>
  <c r="N1019" i="31"/>
  <c r="L1019" i="31"/>
  <c r="W1019" i="31"/>
  <c r="U1020" i="31"/>
  <c r="N1021" i="31"/>
  <c r="N1028" i="31"/>
  <c r="X1037" i="31"/>
  <c r="V1037" i="31"/>
  <c r="N1037" i="31"/>
  <c r="L1037" i="31"/>
  <c r="W1037" i="31"/>
  <c r="U1038" i="31"/>
  <c r="X1039" i="31"/>
  <c r="V1039" i="31"/>
  <c r="N1039" i="31"/>
  <c r="L1039" i="31"/>
  <c r="W1039" i="31"/>
  <c r="U1040" i="31"/>
  <c r="X1041" i="31"/>
  <c r="V1041" i="31"/>
  <c r="N1041" i="31"/>
  <c r="L1041" i="31"/>
  <c r="W1041" i="31"/>
  <c r="U1042" i="31"/>
  <c r="X1043" i="31"/>
  <c r="V1043" i="31"/>
  <c r="N1043" i="31"/>
  <c r="L1043" i="31"/>
  <c r="W1043" i="31"/>
  <c r="U1044" i="31"/>
  <c r="X1045" i="31"/>
  <c r="V1045" i="31"/>
  <c r="N1045" i="31"/>
  <c r="L1045" i="31"/>
  <c r="W1045" i="31"/>
  <c r="U1046" i="31"/>
  <c r="X1047" i="31"/>
  <c r="V1047" i="31"/>
  <c r="N1047" i="31"/>
  <c r="L1047" i="31"/>
  <c r="W1047" i="31"/>
  <c r="U1048" i="31"/>
  <c r="X1049" i="31"/>
  <c r="V1049" i="31"/>
  <c r="N1049" i="31"/>
  <c r="L1049" i="31"/>
  <c r="W1049" i="31"/>
  <c r="U1050" i="31"/>
  <c r="N1051" i="31"/>
  <c r="N1053" i="31"/>
  <c r="L1053" i="31"/>
  <c r="N1056" i="31"/>
  <c r="N1109" i="31"/>
  <c r="N1112" i="31"/>
  <c r="N1113" i="31"/>
  <c r="L1113" i="31"/>
  <c r="U1116" i="31"/>
  <c r="N1117" i="31"/>
  <c r="X1119" i="31"/>
  <c r="V1119" i="31"/>
  <c r="N1119" i="31"/>
  <c r="L1119" i="31"/>
  <c r="W1119" i="31"/>
  <c r="U1120" i="31"/>
  <c r="X1121" i="31"/>
  <c r="V1121" i="31"/>
  <c r="N1121" i="31"/>
  <c r="L1121" i="31"/>
  <c r="W1121" i="31"/>
  <c r="U1122" i="31"/>
  <c r="N1123" i="31"/>
  <c r="N1127" i="31"/>
  <c r="U1127" i="31"/>
  <c r="X1128" i="31"/>
  <c r="AQ1128" i="31" s="1"/>
  <c r="L1130" i="31"/>
  <c r="AN1131" i="31"/>
  <c r="M1132" i="31"/>
  <c r="X1135" i="31"/>
  <c r="V1135" i="31"/>
  <c r="N1135" i="31"/>
  <c r="L1135" i="31"/>
  <c r="U1135" i="31"/>
  <c r="W1135" i="31"/>
  <c r="V1137" i="31"/>
  <c r="L1137" i="31"/>
  <c r="U1137" i="31"/>
  <c r="W1137" i="31"/>
  <c r="V1139" i="31"/>
  <c r="L1139" i="31"/>
  <c r="U1139" i="31"/>
  <c r="W1139" i="31"/>
  <c r="AO1140" i="31"/>
  <c r="X1141" i="31"/>
  <c r="V1141" i="31"/>
  <c r="N1141" i="31"/>
  <c r="L1141" i="31"/>
  <c r="U1141" i="31"/>
  <c r="W1141" i="31"/>
  <c r="N1143" i="31"/>
  <c r="L1143" i="31"/>
  <c r="K1144" i="31"/>
  <c r="N1145" i="31"/>
  <c r="L1145" i="31"/>
  <c r="K1146" i="31"/>
  <c r="L1147" i="31"/>
  <c r="X1152" i="31"/>
  <c r="V1152" i="31"/>
  <c r="N1152" i="31"/>
  <c r="L1152" i="31"/>
  <c r="U1152" i="31"/>
  <c r="W1152" i="31"/>
  <c r="X1154" i="31"/>
  <c r="V1154" i="31"/>
  <c r="N1154" i="31"/>
  <c r="L1154" i="31"/>
  <c r="U1154" i="31"/>
  <c r="W1154" i="31"/>
  <c r="X1156" i="31"/>
  <c r="V1156" i="31"/>
  <c r="N1156" i="31"/>
  <c r="L1156" i="31"/>
  <c r="U1156" i="31"/>
  <c r="W1156" i="31"/>
  <c r="X1158" i="31"/>
  <c r="V1158" i="31"/>
  <c r="N1158" i="31"/>
  <c r="L1158" i="31"/>
  <c r="U1158" i="31"/>
  <c r="W1158" i="31"/>
  <c r="X1160" i="31"/>
  <c r="V1160" i="31"/>
  <c r="N1160" i="31"/>
  <c r="L1160" i="31"/>
  <c r="U1160" i="31"/>
  <c r="W1160" i="31"/>
  <c r="AQ1172" i="31"/>
  <c r="AQ1196" i="31"/>
  <c r="AQ1203" i="31"/>
  <c r="AO1250" i="31"/>
  <c r="AO1252" i="31"/>
  <c r="AO1254" i="31"/>
  <c r="AO1256" i="31"/>
  <c r="AO1258" i="31"/>
  <c r="AO1260" i="31"/>
  <c r="AN1262" i="31"/>
  <c r="AN1264" i="31"/>
  <c r="AN1266" i="31"/>
  <c r="AN1268" i="31"/>
  <c r="AN1270" i="31"/>
  <c r="AN1272" i="31"/>
  <c r="AQ1283" i="31"/>
  <c r="AN1306" i="31"/>
  <c r="AN1309" i="31"/>
  <c r="AN1311" i="31"/>
  <c r="AN1313" i="31"/>
  <c r="AQ1338" i="31"/>
  <c r="AQ1372" i="31"/>
  <c r="AQ1374" i="31"/>
  <c r="AQ1376" i="31"/>
  <c r="AN1380" i="31"/>
  <c r="AN1382" i="31"/>
  <c r="AQ1395" i="31"/>
  <c r="N1202" i="31"/>
  <c r="U1202" i="31"/>
  <c r="N1209" i="31"/>
  <c r="U1209" i="31"/>
  <c r="N1213" i="31"/>
  <c r="U1213" i="31"/>
  <c r="L1261" i="31"/>
  <c r="N1275" i="31"/>
  <c r="U1275" i="31"/>
  <c r="N1280" i="31"/>
  <c r="U1280" i="31"/>
  <c r="AO1290" i="31"/>
  <c r="X1293" i="31"/>
  <c r="V1293" i="31"/>
  <c r="N1293" i="31"/>
  <c r="L1293" i="31"/>
  <c r="U1293" i="31"/>
  <c r="W1293" i="31"/>
  <c r="X1295" i="31"/>
  <c r="V1295" i="31"/>
  <c r="N1295" i="31"/>
  <c r="L1295" i="31"/>
  <c r="U1295" i="31"/>
  <c r="W1295" i="31"/>
  <c r="X1297" i="31"/>
  <c r="V1297" i="31"/>
  <c r="N1297" i="31"/>
  <c r="L1297" i="31"/>
  <c r="U1297" i="31"/>
  <c r="W1297" i="31"/>
  <c r="X1299" i="31"/>
  <c r="V1299" i="31"/>
  <c r="N1299" i="31"/>
  <c r="L1299" i="31"/>
  <c r="U1299" i="31"/>
  <c r="W1299" i="31"/>
  <c r="X1301" i="31"/>
  <c r="V1301" i="31"/>
  <c r="N1301" i="31"/>
  <c r="L1301" i="31"/>
  <c r="U1301" i="31"/>
  <c r="W1301" i="31"/>
  <c r="X1303" i="31"/>
  <c r="V1303" i="31"/>
  <c r="N1303" i="31"/>
  <c r="L1303" i="31"/>
  <c r="U1303" i="31"/>
  <c r="W1303" i="31"/>
  <c r="X1305" i="31"/>
  <c r="V1305" i="31"/>
  <c r="N1305" i="31"/>
  <c r="L1305" i="31"/>
  <c r="U1305" i="31"/>
  <c r="W1305" i="31"/>
  <c r="L1308" i="31"/>
  <c r="AQ1317" i="31"/>
  <c r="AQ1319" i="31"/>
  <c r="X1321" i="31"/>
  <c r="V1321" i="31"/>
  <c r="N1321" i="31"/>
  <c r="L1321" i="31"/>
  <c r="U1321" i="31"/>
  <c r="W1321" i="31"/>
  <c r="N1323" i="31"/>
  <c r="U1323" i="31"/>
  <c r="K1323" i="31"/>
  <c r="T1326" i="31"/>
  <c r="X1326" i="31" s="1"/>
  <c r="AQ1326" i="31" s="1"/>
  <c r="X1329" i="31"/>
  <c r="V1329" i="31"/>
  <c r="N1329" i="31"/>
  <c r="L1329" i="31"/>
  <c r="U1329" i="31"/>
  <c r="W1329" i="31"/>
  <c r="X1331" i="31"/>
  <c r="V1331" i="31"/>
  <c r="N1331" i="31"/>
  <c r="L1331" i="31"/>
  <c r="U1331" i="31"/>
  <c r="W1331" i="31"/>
  <c r="X1333" i="31"/>
  <c r="V1333" i="31"/>
  <c r="N1333" i="31"/>
  <c r="L1333" i="31"/>
  <c r="U1333" i="31"/>
  <c r="W1333" i="31"/>
  <c r="X1335" i="31"/>
  <c r="V1335" i="31"/>
  <c r="N1335" i="31"/>
  <c r="L1335" i="31"/>
  <c r="U1335" i="31"/>
  <c r="W1335" i="31"/>
  <c r="X1337" i="31"/>
  <c r="V1337" i="31"/>
  <c r="N1337" i="31"/>
  <c r="L1337" i="31"/>
  <c r="U1337" i="31"/>
  <c r="W1337" i="31"/>
  <c r="N1352" i="31"/>
  <c r="U1352" i="31"/>
  <c r="AO1355" i="31"/>
  <c r="AO1357" i="31"/>
  <c r="AO1360" i="31"/>
  <c r="AO1362" i="31"/>
  <c r="AO1364" i="31"/>
  <c r="AO1366" i="31"/>
  <c r="X1369" i="31"/>
  <c r="V1369" i="31"/>
  <c r="N1369" i="31"/>
  <c r="L1369" i="31"/>
  <c r="U1369" i="31"/>
  <c r="W1369" i="31"/>
  <c r="N1371" i="31"/>
  <c r="U1371" i="31"/>
  <c r="T1378" i="31"/>
  <c r="X1378" i="31" s="1"/>
  <c r="AQ1378" i="31" s="1"/>
  <c r="X1388" i="31"/>
  <c r="V1388" i="31"/>
  <c r="N1388" i="31"/>
  <c r="L1388" i="31"/>
  <c r="U1388" i="31"/>
  <c r="W1388" i="31"/>
  <c r="X1390" i="31"/>
  <c r="V1390" i="31"/>
  <c r="N1390" i="31"/>
  <c r="L1390" i="31"/>
  <c r="U1390" i="31"/>
  <c r="W1390" i="31"/>
  <c r="X1392" i="31"/>
  <c r="V1392" i="31"/>
  <c r="N1392" i="31"/>
  <c r="L1392" i="31"/>
  <c r="U1392" i="31"/>
  <c r="W1392" i="31"/>
  <c r="N1394" i="31"/>
  <c r="U1394" i="31"/>
  <c r="AN1398" i="31"/>
  <c r="AQ1402" i="31"/>
  <c r="AO1422" i="31"/>
  <c r="AQ1427" i="31"/>
  <c r="AQ1429" i="31"/>
  <c r="AN1480" i="31"/>
  <c r="U821" i="31"/>
  <c r="W821" i="31"/>
  <c r="U822" i="31"/>
  <c r="W822" i="31"/>
  <c r="U823" i="31"/>
  <c r="W823" i="31"/>
  <c r="U824" i="31"/>
  <c r="W824" i="31"/>
  <c r="U825" i="31"/>
  <c r="W825" i="31"/>
  <c r="U826" i="31"/>
  <c r="W826" i="31"/>
  <c r="U827" i="31"/>
  <c r="W827" i="31"/>
  <c r="U828" i="31"/>
  <c r="W828" i="31"/>
  <c r="U829" i="31"/>
  <c r="W829" i="31"/>
  <c r="U830" i="31"/>
  <c r="W830" i="31"/>
  <c r="U831" i="31"/>
  <c r="W831" i="31"/>
  <c r="U832" i="31"/>
  <c r="U842" i="31"/>
  <c r="W842" i="31"/>
  <c r="U843" i="31"/>
  <c r="W843" i="31"/>
  <c r="U844" i="31"/>
  <c r="W844" i="31"/>
  <c r="U845" i="31"/>
  <c r="W845" i="31"/>
  <c r="U846" i="31"/>
  <c r="W846" i="31"/>
  <c r="U847" i="31"/>
  <c r="W847" i="31"/>
  <c r="U848" i="31"/>
  <c r="W848" i="31"/>
  <c r="U849" i="31"/>
  <c r="W849" i="31"/>
  <c r="U850" i="31"/>
  <c r="W850" i="31"/>
  <c r="U851" i="31"/>
  <c r="W851" i="31"/>
  <c r="U852" i="31"/>
  <c r="W852" i="31"/>
  <c r="U853" i="31"/>
  <c r="W853" i="31"/>
  <c r="U854" i="31"/>
  <c r="W854" i="31"/>
  <c r="U855" i="31"/>
  <c r="W855" i="31"/>
  <c r="U856" i="31"/>
  <c r="W856" i="31"/>
  <c r="U857" i="31"/>
  <c r="W857" i="31"/>
  <c r="U858" i="31"/>
  <c r="U862" i="31"/>
  <c r="W862" i="31"/>
  <c r="U863" i="31"/>
  <c r="W863" i="31"/>
  <c r="U864" i="31"/>
  <c r="U872" i="31"/>
  <c r="U881" i="31"/>
  <c r="W881" i="31"/>
  <c r="U882" i="31"/>
  <c r="U884" i="31"/>
  <c r="U886" i="31"/>
  <c r="W886" i="31"/>
  <c r="U887" i="31"/>
  <c r="W887" i="31"/>
  <c r="U888" i="31"/>
  <c r="U893" i="31"/>
  <c r="U904" i="31"/>
  <c r="W904" i="31"/>
  <c r="U907" i="31"/>
  <c r="U916" i="31"/>
  <c r="U918" i="31"/>
  <c r="W918" i="31"/>
  <c r="U919" i="31"/>
  <c r="W919" i="31"/>
  <c r="U920" i="31"/>
  <c r="W920" i="31"/>
  <c r="U921" i="31"/>
  <c r="U923" i="31"/>
  <c r="U930" i="31"/>
  <c r="W930" i="31"/>
  <c r="U931" i="31"/>
  <c r="W931" i="31"/>
  <c r="U932" i="31"/>
  <c r="W932" i="31"/>
  <c r="U933" i="31"/>
  <c r="W933" i="31"/>
  <c r="U934" i="31"/>
  <c r="W934" i="31"/>
  <c r="U935" i="31"/>
  <c r="W935" i="31"/>
  <c r="U936" i="31"/>
  <c r="U938" i="31"/>
  <c r="U941" i="31"/>
  <c r="W941" i="31"/>
  <c r="U943" i="31"/>
  <c r="W943" i="31"/>
  <c r="U944" i="31"/>
  <c r="W944" i="31"/>
  <c r="U945" i="31"/>
  <c r="W945" i="31"/>
  <c r="U946" i="31"/>
  <c r="W946" i="31"/>
  <c r="U948" i="31"/>
  <c r="U995" i="31"/>
  <c r="W995" i="31"/>
  <c r="U996" i="31"/>
  <c r="W996" i="31"/>
  <c r="U997" i="31"/>
  <c r="W997" i="31"/>
  <c r="U998" i="31"/>
  <c r="W998" i="31"/>
  <c r="U999" i="31"/>
  <c r="W999" i="31"/>
  <c r="U1000" i="31"/>
  <c r="W1000" i="31"/>
  <c r="U1001" i="31"/>
  <c r="W1001" i="31"/>
  <c r="U1002" i="31"/>
  <c r="W1002" i="31"/>
  <c r="U1003" i="31"/>
  <c r="W1003" i="31"/>
  <c r="U1004" i="31"/>
  <c r="W1004" i="31"/>
  <c r="U1005" i="31"/>
  <c r="W1005" i="31"/>
  <c r="U1006" i="31"/>
  <c r="U1012" i="31"/>
  <c r="U1014" i="31"/>
  <c r="U1016" i="31"/>
  <c r="U1022" i="31"/>
  <c r="W1022" i="31"/>
  <c r="U1023" i="31"/>
  <c r="W1023" i="31"/>
  <c r="U1024" i="31"/>
  <c r="W1024" i="31"/>
  <c r="U1025" i="31"/>
  <c r="W1025" i="31"/>
  <c r="U1026" i="31"/>
  <c r="W1026" i="31"/>
  <c r="U1027" i="31"/>
  <c r="U1029" i="31"/>
  <c r="W1029" i="31"/>
  <c r="U1030" i="31"/>
  <c r="W1030" i="31"/>
  <c r="U1031" i="31"/>
  <c r="W1031" i="31"/>
  <c r="U1032" i="31"/>
  <c r="W1032" i="31"/>
  <c r="U1033" i="31"/>
  <c r="W1033" i="31"/>
  <c r="U1034" i="31"/>
  <c r="W1034" i="31"/>
  <c r="U1035" i="31"/>
  <c r="W1035" i="31"/>
  <c r="U1036" i="31"/>
  <c r="U1052" i="31"/>
  <c r="U1054" i="31"/>
  <c r="W1054" i="31"/>
  <c r="U1055" i="31"/>
  <c r="U1057" i="31"/>
  <c r="W1057" i="31"/>
  <c r="U1058" i="31"/>
  <c r="W1058" i="31"/>
  <c r="U1059" i="31"/>
  <c r="W1059" i="31"/>
  <c r="U1060" i="31"/>
  <c r="U1061" i="31"/>
  <c r="U1062" i="31"/>
  <c r="W1062" i="31"/>
  <c r="U1063" i="31"/>
  <c r="W1063" i="31"/>
  <c r="U1064" i="31"/>
  <c r="W1064" i="31"/>
  <c r="U1065" i="31"/>
  <c r="W1065" i="31"/>
  <c r="U1066" i="31"/>
  <c r="W1066" i="31"/>
  <c r="U1067" i="31"/>
  <c r="W1067" i="31"/>
  <c r="U1068" i="31"/>
  <c r="W1068" i="31"/>
  <c r="U1069" i="31"/>
  <c r="W1069" i="31"/>
  <c r="U1070" i="31"/>
  <c r="W1070" i="31"/>
  <c r="U1071" i="31"/>
  <c r="W1071" i="31"/>
  <c r="U1072" i="31"/>
  <c r="W1072" i="31"/>
  <c r="U1073" i="31"/>
  <c r="W1073" i="31"/>
  <c r="U1074" i="31"/>
  <c r="W1074" i="31"/>
  <c r="U1075" i="31"/>
  <c r="U1076" i="31"/>
  <c r="U1077" i="31"/>
  <c r="W1077" i="31"/>
  <c r="U1078" i="31"/>
  <c r="W1078" i="31"/>
  <c r="U1079" i="31"/>
  <c r="W1079" i="31"/>
  <c r="U1080" i="31"/>
  <c r="W1080" i="31"/>
  <c r="U1081" i="31"/>
  <c r="W1081" i="31"/>
  <c r="U1082" i="31"/>
  <c r="W1082" i="31"/>
  <c r="U1083" i="31"/>
  <c r="W1083" i="31"/>
  <c r="U1084" i="31"/>
  <c r="W1084" i="31"/>
  <c r="U1085" i="31"/>
  <c r="W1085" i="31"/>
  <c r="U1086" i="31"/>
  <c r="W1086" i="31"/>
  <c r="U1087" i="31"/>
  <c r="W1087" i="31"/>
  <c r="U1088" i="31"/>
  <c r="W1088" i="31"/>
  <c r="U1089" i="31"/>
  <c r="W1089" i="31"/>
  <c r="U1090" i="31"/>
  <c r="W1090" i="31"/>
  <c r="U1091" i="31"/>
  <c r="W1091" i="31"/>
  <c r="U1092" i="31"/>
  <c r="W1092" i="31"/>
  <c r="U1093" i="31"/>
  <c r="W1093" i="31"/>
  <c r="U1094" i="31"/>
  <c r="W1094" i="31"/>
  <c r="U1095" i="31"/>
  <c r="W1095" i="31"/>
  <c r="U1096" i="31"/>
  <c r="W1096" i="31"/>
  <c r="U1097" i="31"/>
  <c r="W1097" i="31"/>
  <c r="U1098" i="31"/>
  <c r="W1098" i="31"/>
  <c r="U1099" i="31"/>
  <c r="W1099" i="31"/>
  <c r="U1100" i="31"/>
  <c r="W1100" i="31"/>
  <c r="U1101" i="31"/>
  <c r="W1101" i="31"/>
  <c r="U1102" i="31"/>
  <c r="W1102" i="31"/>
  <c r="U1103" i="31"/>
  <c r="W1103" i="31"/>
  <c r="U1104" i="31"/>
  <c r="W1104" i="31"/>
  <c r="U1105" i="31"/>
  <c r="W1105" i="31"/>
  <c r="U1106" i="31"/>
  <c r="W1106" i="31"/>
  <c r="U1107" i="31"/>
  <c r="W1107" i="31"/>
  <c r="U1108" i="31"/>
  <c r="U1110" i="31"/>
  <c r="W1110" i="31"/>
  <c r="U1111" i="31"/>
  <c r="W1111" i="31"/>
  <c r="U1112" i="31"/>
  <c r="U1114" i="31"/>
  <c r="W1114" i="31"/>
  <c r="U1115" i="31"/>
  <c r="W1115" i="31"/>
  <c r="U1118" i="31"/>
  <c r="X1126" i="31"/>
  <c r="V1126" i="31"/>
  <c r="N1126" i="31"/>
  <c r="L1126" i="31"/>
  <c r="W1126" i="31"/>
  <c r="L1128" i="31"/>
  <c r="AO1128" i="31" s="1"/>
  <c r="N1129" i="31"/>
  <c r="X1131" i="31"/>
  <c r="V1131" i="31"/>
  <c r="N1131" i="31"/>
  <c r="L1131" i="31"/>
  <c r="W1131" i="31"/>
  <c r="L1134" i="31"/>
  <c r="X1136" i="31"/>
  <c r="V1136" i="31"/>
  <c r="N1136" i="31"/>
  <c r="L1136" i="31"/>
  <c r="W1136" i="31"/>
  <c r="X1142" i="31"/>
  <c r="V1142" i="31"/>
  <c r="N1142" i="31"/>
  <c r="L1142" i="31"/>
  <c r="W1142" i="31"/>
  <c r="N1144" i="31"/>
  <c r="L1144" i="31"/>
  <c r="X1146" i="31"/>
  <c r="N1146" i="31"/>
  <c r="L1146" i="31"/>
  <c r="X1148" i="31"/>
  <c r="N1148" i="31"/>
  <c r="L1148" i="31"/>
  <c r="N1149" i="31"/>
  <c r="X1151" i="31"/>
  <c r="V1151" i="31"/>
  <c r="N1151" i="31"/>
  <c r="L1151" i="31"/>
  <c r="W1151" i="31"/>
  <c r="X1153" i="31"/>
  <c r="V1153" i="31"/>
  <c r="N1153" i="31"/>
  <c r="L1153" i="31"/>
  <c r="W1153" i="31"/>
  <c r="X1155" i="31"/>
  <c r="V1155" i="31"/>
  <c r="N1155" i="31"/>
  <c r="L1155" i="31"/>
  <c r="W1155" i="31"/>
  <c r="X1157" i="31"/>
  <c r="V1157" i="31"/>
  <c r="N1157" i="31"/>
  <c r="L1157" i="31"/>
  <c r="W1157" i="31"/>
  <c r="X1159" i="31"/>
  <c r="V1159" i="31"/>
  <c r="N1159" i="31"/>
  <c r="L1159" i="31"/>
  <c r="W1159" i="31"/>
  <c r="AQ1161" i="31"/>
  <c r="AQ1163" i="31"/>
  <c r="AQ1165" i="31"/>
  <c r="AQ1167" i="31"/>
  <c r="AQ1169" i="31"/>
  <c r="AO1178" i="31"/>
  <c r="AO1181" i="31"/>
  <c r="N1199" i="31"/>
  <c r="U1199" i="31"/>
  <c r="K1199" i="31"/>
  <c r="M1202" i="31"/>
  <c r="N1205" i="31"/>
  <c r="U1205" i="31"/>
  <c r="M1209" i="31"/>
  <c r="N1211" i="31"/>
  <c r="U1211" i="31"/>
  <c r="M1211" i="31"/>
  <c r="M1213" i="31"/>
  <c r="X1215" i="31"/>
  <c r="V1215" i="31"/>
  <c r="N1215" i="31"/>
  <c r="L1215" i="31"/>
  <c r="U1215" i="31"/>
  <c r="W1215" i="31"/>
  <c r="X1217" i="31"/>
  <c r="V1217" i="31"/>
  <c r="N1217" i="31"/>
  <c r="L1217" i="31"/>
  <c r="U1217" i="31"/>
  <c r="W1217" i="31"/>
  <c r="X1219" i="31"/>
  <c r="V1219" i="31"/>
  <c r="N1219" i="31"/>
  <c r="L1219" i="31"/>
  <c r="U1219" i="31"/>
  <c r="W1219" i="31"/>
  <c r="X1221" i="31"/>
  <c r="V1221" i="31"/>
  <c r="N1221" i="31"/>
  <c r="L1221" i="31"/>
  <c r="U1221" i="31"/>
  <c r="W1221" i="31"/>
  <c r="X1223" i="31"/>
  <c r="V1223" i="31"/>
  <c r="N1223" i="31"/>
  <c r="L1223" i="31"/>
  <c r="U1223" i="31"/>
  <c r="W1223" i="31"/>
  <c r="X1225" i="31"/>
  <c r="V1225" i="31"/>
  <c r="N1225" i="31"/>
  <c r="L1225" i="31"/>
  <c r="U1225" i="31"/>
  <c r="W1225" i="31"/>
  <c r="X1227" i="31"/>
  <c r="V1227" i="31"/>
  <c r="N1227" i="31"/>
  <c r="L1227" i="31"/>
  <c r="U1227" i="31"/>
  <c r="W1227" i="31"/>
  <c r="X1229" i="31"/>
  <c r="V1229" i="31"/>
  <c r="N1229" i="31"/>
  <c r="L1229" i="31"/>
  <c r="U1229" i="31"/>
  <c r="W1229" i="31"/>
  <c r="X1231" i="31"/>
  <c r="V1231" i="31"/>
  <c r="N1231" i="31"/>
  <c r="L1231" i="31"/>
  <c r="U1231" i="31"/>
  <c r="W1231" i="31"/>
  <c r="X1233" i="31"/>
  <c r="V1233" i="31"/>
  <c r="N1233" i="31"/>
  <c r="L1233" i="31"/>
  <c r="U1233" i="31"/>
  <c r="W1233" i="31"/>
  <c r="X1237" i="31"/>
  <c r="V1237" i="31"/>
  <c r="N1237" i="31"/>
  <c r="L1237" i="31"/>
  <c r="U1237" i="31"/>
  <c r="W1237" i="31"/>
  <c r="X1239" i="31"/>
  <c r="V1239" i="31"/>
  <c r="N1239" i="31"/>
  <c r="L1239" i="31"/>
  <c r="U1239" i="31"/>
  <c r="W1239" i="31"/>
  <c r="X1241" i="31"/>
  <c r="V1241" i="31"/>
  <c r="N1241" i="31"/>
  <c r="L1241" i="31"/>
  <c r="U1241" i="31"/>
  <c r="W1241" i="31"/>
  <c r="X1243" i="31"/>
  <c r="V1243" i="31"/>
  <c r="N1243" i="31"/>
  <c r="L1243" i="31"/>
  <c r="U1243" i="31"/>
  <c r="W1243" i="31"/>
  <c r="X1245" i="31"/>
  <c r="V1245" i="31"/>
  <c r="N1245" i="31"/>
  <c r="L1245" i="31"/>
  <c r="U1245" i="31"/>
  <c r="W1245" i="31"/>
  <c r="X1247" i="31"/>
  <c r="V1247" i="31"/>
  <c r="N1247" i="31"/>
  <c r="L1247" i="31"/>
  <c r="U1247" i="31"/>
  <c r="W1247" i="31"/>
  <c r="AQ1249" i="31"/>
  <c r="AQ1251" i="31"/>
  <c r="AQ1253" i="31"/>
  <c r="AQ1255" i="31"/>
  <c r="AQ1257" i="31"/>
  <c r="AQ1259" i="31"/>
  <c r="X1263" i="31"/>
  <c r="V1263" i="31"/>
  <c r="N1263" i="31"/>
  <c r="L1263" i="31"/>
  <c r="U1263" i="31"/>
  <c r="W1263" i="31"/>
  <c r="X1265" i="31"/>
  <c r="V1265" i="31"/>
  <c r="N1265" i="31"/>
  <c r="L1265" i="31"/>
  <c r="U1265" i="31"/>
  <c r="W1265" i="31"/>
  <c r="X1267" i="31"/>
  <c r="V1267" i="31"/>
  <c r="N1267" i="31"/>
  <c r="L1267" i="31"/>
  <c r="U1267" i="31"/>
  <c r="W1267" i="31"/>
  <c r="X1269" i="31"/>
  <c r="V1269" i="31"/>
  <c r="N1269" i="31"/>
  <c r="L1269" i="31"/>
  <c r="U1269" i="31"/>
  <c r="W1269" i="31"/>
  <c r="X1271" i="31"/>
  <c r="V1271" i="31"/>
  <c r="N1271" i="31"/>
  <c r="L1271" i="31"/>
  <c r="U1271" i="31"/>
  <c r="W1271" i="31"/>
  <c r="N1273" i="31"/>
  <c r="U1273" i="31"/>
  <c r="M1273" i="31"/>
  <c r="M1275" i="31"/>
  <c r="N1277" i="31"/>
  <c r="U1277" i="31"/>
  <c r="M1280" i="31"/>
  <c r="N1288" i="31"/>
  <c r="U1288" i="31"/>
  <c r="M1293" i="31"/>
  <c r="M1295" i="31"/>
  <c r="AN1296" i="31"/>
  <c r="M1297" i="31"/>
  <c r="AN1298" i="31"/>
  <c r="M1299" i="31"/>
  <c r="AN1300" i="31"/>
  <c r="M1301" i="31"/>
  <c r="M1303" i="31"/>
  <c r="AN1304" i="31"/>
  <c r="M1305" i="31"/>
  <c r="X1310" i="31"/>
  <c r="V1310" i="31"/>
  <c r="N1310" i="31"/>
  <c r="L1310" i="31"/>
  <c r="U1310" i="31"/>
  <c r="W1310" i="31"/>
  <c r="X1312" i="31"/>
  <c r="V1312" i="31"/>
  <c r="N1312" i="31"/>
  <c r="L1312" i="31"/>
  <c r="U1312" i="31"/>
  <c r="W1312" i="31"/>
  <c r="X1314" i="31"/>
  <c r="V1314" i="31"/>
  <c r="N1314" i="31"/>
  <c r="L1314" i="31"/>
  <c r="U1314" i="31"/>
  <c r="W1314" i="31"/>
  <c r="M1321" i="31"/>
  <c r="AN1322" i="31"/>
  <c r="M1323" i="31"/>
  <c r="N1327" i="31"/>
  <c r="U1327" i="31"/>
  <c r="M1329" i="31"/>
  <c r="AN1330" i="31"/>
  <c r="M1331" i="31"/>
  <c r="AN1332" i="31"/>
  <c r="M1333" i="31"/>
  <c r="AN1334" i="31"/>
  <c r="M1335" i="31"/>
  <c r="AN1336" i="31"/>
  <c r="M1337" i="31"/>
  <c r="N1340" i="31"/>
  <c r="U1340" i="31"/>
  <c r="K1340" i="31"/>
  <c r="M1352" i="31"/>
  <c r="N1354" i="31"/>
  <c r="U1354" i="31"/>
  <c r="M1369" i="31"/>
  <c r="AN1370" i="31"/>
  <c r="M1371" i="31"/>
  <c r="AO1373" i="31"/>
  <c r="AO1375" i="31"/>
  <c r="AO1377" i="31"/>
  <c r="X1379" i="31"/>
  <c r="V1379" i="31"/>
  <c r="N1379" i="31"/>
  <c r="L1379" i="31"/>
  <c r="U1379" i="31"/>
  <c r="W1379" i="31"/>
  <c r="X1381" i="31"/>
  <c r="V1381" i="31"/>
  <c r="N1381" i="31"/>
  <c r="L1381" i="31"/>
  <c r="U1381" i="31"/>
  <c r="W1381" i="31"/>
  <c r="X1383" i="31"/>
  <c r="V1383" i="31"/>
  <c r="N1383" i="31"/>
  <c r="L1383" i="31"/>
  <c r="U1383" i="31"/>
  <c r="W1383" i="31"/>
  <c r="AQ1385" i="31"/>
  <c r="M1388" i="31"/>
  <c r="AN1389" i="31"/>
  <c r="M1390" i="31"/>
  <c r="AN1391" i="31"/>
  <c r="M1392" i="31"/>
  <c r="M1394" i="31"/>
  <c r="X1397" i="31"/>
  <c r="V1397" i="31"/>
  <c r="N1397" i="31"/>
  <c r="L1397" i="31"/>
  <c r="U1397" i="31"/>
  <c r="W1397" i="31"/>
  <c r="AQ1399" i="31"/>
  <c r="AQ1401" i="31"/>
  <c r="AQ1403" i="31"/>
  <c r="AQ1405" i="31"/>
  <c r="AO1410" i="31"/>
  <c r="AQ1411" i="31"/>
  <c r="AO1412" i="31"/>
  <c r="AQ1422" i="31"/>
  <c r="AO1427" i="31"/>
  <c r="AQ1428" i="31"/>
  <c r="AO1429" i="31"/>
  <c r="AQ1430" i="31"/>
  <c r="AQ1437" i="31"/>
  <c r="AQ1439" i="31"/>
  <c r="AO1507" i="31"/>
  <c r="AO1509" i="31"/>
  <c r="AO1511" i="31"/>
  <c r="AO1522" i="31"/>
  <c r="AO1524" i="31"/>
  <c r="AO1526" i="31"/>
  <c r="AO1528" i="31"/>
  <c r="AO1531" i="31"/>
  <c r="AO1533" i="31"/>
  <c r="AO1535" i="31"/>
  <c r="AO1537" i="31"/>
  <c r="AO1539" i="31"/>
  <c r="AO1541" i="31"/>
  <c r="AO1543" i="31"/>
  <c r="AO1545" i="31"/>
  <c r="AO1547" i="31"/>
  <c r="AO1549" i="31"/>
  <c r="AO1551" i="31"/>
  <c r="AO1553" i="31"/>
  <c r="AO1555" i="31"/>
  <c r="L1406" i="31"/>
  <c r="L1407" i="31"/>
  <c r="L1413" i="31"/>
  <c r="AN1414" i="31"/>
  <c r="X1415" i="31"/>
  <c r="V1415" i="31"/>
  <c r="N1415" i="31"/>
  <c r="L1415" i="31"/>
  <c r="W1415" i="31"/>
  <c r="X1417" i="31"/>
  <c r="V1417" i="31"/>
  <c r="N1417" i="31"/>
  <c r="L1417" i="31"/>
  <c r="W1417" i="31"/>
  <c r="AN1418" i="31"/>
  <c r="X1419" i="31"/>
  <c r="V1419" i="31"/>
  <c r="N1419" i="31"/>
  <c r="L1419" i="31"/>
  <c r="W1419" i="31"/>
  <c r="AN1420" i="31"/>
  <c r="X1421" i="31"/>
  <c r="N1421" i="31"/>
  <c r="L1421" i="31"/>
  <c r="N1424" i="31"/>
  <c r="N1426" i="31"/>
  <c r="X1432" i="31"/>
  <c r="V1432" i="31"/>
  <c r="N1432" i="31"/>
  <c r="L1432" i="31"/>
  <c r="W1432" i="31"/>
  <c r="AN1433" i="31"/>
  <c r="X1434" i="31"/>
  <c r="V1434" i="31"/>
  <c r="N1434" i="31"/>
  <c r="L1434" i="31"/>
  <c r="M1434" i="31"/>
  <c r="W1434" i="31"/>
  <c r="AN1435" i="31"/>
  <c r="N1436" i="31"/>
  <c r="X1441" i="31"/>
  <c r="V1441" i="31"/>
  <c r="N1441" i="31"/>
  <c r="L1441" i="31"/>
  <c r="W1441" i="31"/>
  <c r="AN1442" i="31"/>
  <c r="X1443" i="31"/>
  <c r="V1443" i="31"/>
  <c r="N1443" i="31"/>
  <c r="L1443" i="31"/>
  <c r="W1443" i="31"/>
  <c r="X1445" i="31"/>
  <c r="V1445" i="31"/>
  <c r="N1445" i="31"/>
  <c r="L1445" i="31"/>
  <c r="W1445" i="31"/>
  <c r="AN1446" i="31"/>
  <c r="X1447" i="31"/>
  <c r="V1447" i="31"/>
  <c r="N1447" i="31"/>
  <c r="L1447" i="31"/>
  <c r="W1447" i="31"/>
  <c r="AN1448" i="31"/>
  <c r="X1449" i="31"/>
  <c r="V1449" i="31"/>
  <c r="N1449" i="31"/>
  <c r="L1449" i="31"/>
  <c r="W1449" i="31"/>
  <c r="AN1450" i="31"/>
  <c r="X1451" i="31"/>
  <c r="V1451" i="31"/>
  <c r="N1451" i="31"/>
  <c r="L1451" i="31"/>
  <c r="W1451" i="31"/>
  <c r="X1453" i="31"/>
  <c r="V1453" i="31"/>
  <c r="N1453" i="31"/>
  <c r="L1453" i="31"/>
  <c r="W1453" i="31"/>
  <c r="AN1454" i="31"/>
  <c r="X1455" i="31"/>
  <c r="N1455" i="31"/>
  <c r="X1456" i="31"/>
  <c r="N1456" i="31"/>
  <c r="L1456" i="31"/>
  <c r="X1457" i="31"/>
  <c r="V1457" i="31"/>
  <c r="N1457" i="31"/>
  <c r="L1457" i="31"/>
  <c r="W1457" i="31"/>
  <c r="AN1458" i="31"/>
  <c r="X1459" i="31"/>
  <c r="V1459" i="31"/>
  <c r="N1459" i="31"/>
  <c r="L1459" i="31"/>
  <c r="W1459" i="31"/>
  <c r="AN1460" i="31"/>
  <c r="X1461" i="31"/>
  <c r="V1461" i="31"/>
  <c r="N1461" i="31"/>
  <c r="L1461" i="31"/>
  <c r="W1461" i="31"/>
  <c r="X1463" i="31"/>
  <c r="V1463" i="31"/>
  <c r="N1463" i="31"/>
  <c r="L1463" i="31"/>
  <c r="W1463" i="31"/>
  <c r="X1467" i="31"/>
  <c r="V1467" i="31"/>
  <c r="N1467" i="31"/>
  <c r="L1467" i="31"/>
  <c r="W1467" i="31"/>
  <c r="AN1468" i="31"/>
  <c r="X1469" i="31"/>
  <c r="N1469" i="31"/>
  <c r="X1470" i="31"/>
  <c r="N1470" i="31"/>
  <c r="L1470" i="31"/>
  <c r="X1471" i="31"/>
  <c r="V1471" i="31"/>
  <c r="N1471" i="31"/>
  <c r="L1471" i="31"/>
  <c r="W1471" i="31"/>
  <c r="AN1472" i="31"/>
  <c r="X1473" i="31"/>
  <c r="V1473" i="31"/>
  <c r="N1473" i="31"/>
  <c r="L1473" i="31"/>
  <c r="W1473" i="31"/>
  <c r="X1475" i="31"/>
  <c r="V1475" i="31"/>
  <c r="N1475" i="31"/>
  <c r="L1475" i="31"/>
  <c r="W1475" i="31"/>
  <c r="AN1476" i="31"/>
  <c r="X1477" i="31"/>
  <c r="V1477" i="31"/>
  <c r="N1477" i="31"/>
  <c r="L1477" i="31"/>
  <c r="W1477" i="31"/>
  <c r="AN1478" i="31"/>
  <c r="X1479" i="31"/>
  <c r="V1479" i="31"/>
  <c r="N1479" i="31"/>
  <c r="L1479" i="31"/>
  <c r="W1479" i="31"/>
  <c r="L1481" i="31"/>
  <c r="AQ1482" i="31"/>
  <c r="AQ1484" i="31"/>
  <c r="AQ1486" i="31"/>
  <c r="AQ1488" i="31"/>
  <c r="AQ1490" i="31"/>
  <c r="AQ1492" i="31"/>
  <c r="AQ1494" i="31"/>
  <c r="AQ1496" i="31"/>
  <c r="AQ1498" i="31"/>
  <c r="AQ1500" i="31"/>
  <c r="AQ1502" i="31"/>
  <c r="AQ1504" i="31"/>
  <c r="AQ1506" i="31"/>
  <c r="AQ1508" i="31"/>
  <c r="AQ1510" i="31"/>
  <c r="L1529" i="31"/>
  <c r="AQ1530" i="31"/>
  <c r="AQ1532" i="31"/>
  <c r="AQ1534" i="31"/>
  <c r="AQ1536" i="31"/>
  <c r="AQ1538" i="31"/>
  <c r="AQ1540" i="31"/>
  <c r="AQ1542" i="31"/>
  <c r="AQ1544" i="31"/>
  <c r="AQ1546" i="31"/>
  <c r="AQ1548" i="31"/>
  <c r="AQ1550" i="31"/>
  <c r="AQ1552" i="31"/>
  <c r="AQ1554" i="31"/>
  <c r="AQ1602" i="31"/>
  <c r="AQ1610" i="31"/>
  <c r="AQ1612" i="31"/>
  <c r="AQ1614" i="31"/>
  <c r="AQ1616" i="31"/>
  <c r="AQ1618" i="31"/>
  <c r="AQ1620" i="31"/>
  <c r="AQ1622" i="31"/>
  <c r="AQ1624" i="31"/>
  <c r="AQ1626" i="31"/>
  <c r="AQ1628" i="31"/>
  <c r="AQ1630" i="31"/>
  <c r="AN1708" i="31"/>
  <c r="AN1710" i="31"/>
  <c r="U1124" i="31"/>
  <c r="W1124" i="31"/>
  <c r="U1125" i="31"/>
  <c r="U1128" i="31"/>
  <c r="W1128" i="31"/>
  <c r="U1130" i="31"/>
  <c r="U1133" i="31"/>
  <c r="W1133" i="31"/>
  <c r="U1134" i="31"/>
  <c r="U1138" i="31"/>
  <c r="W1138" i="31"/>
  <c r="U1140" i="31"/>
  <c r="W1140" i="31"/>
  <c r="U1147" i="31"/>
  <c r="U1150" i="31"/>
  <c r="L1196" i="31"/>
  <c r="L1198" i="31"/>
  <c r="L1201" i="31"/>
  <c r="L1204" i="31"/>
  <c r="L1208" i="31"/>
  <c r="L1210" i="31"/>
  <c r="L1212" i="31"/>
  <c r="L1214" i="31"/>
  <c r="X1216" i="31"/>
  <c r="V1216" i="31"/>
  <c r="N1216" i="31"/>
  <c r="L1216" i="31"/>
  <c r="W1216" i="31"/>
  <c r="X1218" i="31"/>
  <c r="V1218" i="31"/>
  <c r="N1218" i="31"/>
  <c r="L1218" i="31"/>
  <c r="W1218" i="31"/>
  <c r="X1220" i="31"/>
  <c r="V1220" i="31"/>
  <c r="N1220" i="31"/>
  <c r="L1220" i="31"/>
  <c r="W1220" i="31"/>
  <c r="X1222" i="31"/>
  <c r="V1222" i="31"/>
  <c r="N1222" i="31"/>
  <c r="L1222" i="31"/>
  <c r="W1222" i="31"/>
  <c r="X1224" i="31"/>
  <c r="V1224" i="31"/>
  <c r="N1224" i="31"/>
  <c r="L1224" i="31"/>
  <c r="W1224" i="31"/>
  <c r="X1226" i="31"/>
  <c r="V1226" i="31"/>
  <c r="N1226" i="31"/>
  <c r="L1226" i="31"/>
  <c r="W1226" i="31"/>
  <c r="X1228" i="31"/>
  <c r="V1228" i="31"/>
  <c r="N1228" i="31"/>
  <c r="L1228" i="31"/>
  <c r="W1228" i="31"/>
  <c r="X1230" i="31"/>
  <c r="V1230" i="31"/>
  <c r="N1230" i="31"/>
  <c r="L1230" i="31"/>
  <c r="W1230" i="31"/>
  <c r="X1232" i="31"/>
  <c r="V1232" i="31"/>
  <c r="N1232" i="31"/>
  <c r="L1232" i="31"/>
  <c r="W1232" i="31"/>
  <c r="X1234" i="31"/>
  <c r="N1234" i="31"/>
  <c r="X1235" i="31"/>
  <c r="N1235" i="31"/>
  <c r="X1236" i="31"/>
  <c r="V1236" i="31"/>
  <c r="N1236" i="31"/>
  <c r="L1236" i="31"/>
  <c r="W1236" i="31"/>
  <c r="X1238" i="31"/>
  <c r="V1238" i="31"/>
  <c r="N1238" i="31"/>
  <c r="L1238" i="31"/>
  <c r="W1238" i="31"/>
  <c r="X1240" i="31"/>
  <c r="V1240" i="31"/>
  <c r="N1240" i="31"/>
  <c r="L1240" i="31"/>
  <c r="W1240" i="31"/>
  <c r="X1242" i="31"/>
  <c r="V1242" i="31"/>
  <c r="N1242" i="31"/>
  <c r="L1242" i="31"/>
  <c r="W1242" i="31"/>
  <c r="X1244" i="31"/>
  <c r="V1244" i="31"/>
  <c r="N1244" i="31"/>
  <c r="L1244" i="31"/>
  <c r="W1244" i="31"/>
  <c r="X1246" i="31"/>
  <c r="V1246" i="31"/>
  <c r="N1246" i="31"/>
  <c r="L1246" i="31"/>
  <c r="W1246" i="31"/>
  <c r="N1248" i="31"/>
  <c r="X1262" i="31"/>
  <c r="V1262" i="31"/>
  <c r="N1262" i="31"/>
  <c r="L1262" i="31"/>
  <c r="W1262" i="31"/>
  <c r="X1264" i="31"/>
  <c r="V1264" i="31"/>
  <c r="N1264" i="31"/>
  <c r="L1264" i="31"/>
  <c r="W1264" i="31"/>
  <c r="X1266" i="31"/>
  <c r="V1266" i="31"/>
  <c r="N1266" i="31"/>
  <c r="L1266" i="31"/>
  <c r="W1266" i="31"/>
  <c r="X1268" i="31"/>
  <c r="V1268" i="31"/>
  <c r="N1268" i="31"/>
  <c r="L1268" i="31"/>
  <c r="W1268" i="31"/>
  <c r="X1270" i="31"/>
  <c r="V1270" i="31"/>
  <c r="N1270" i="31"/>
  <c r="L1270" i="31"/>
  <c r="W1270" i="31"/>
  <c r="X1272" i="31"/>
  <c r="V1272" i="31"/>
  <c r="N1272" i="31"/>
  <c r="L1272" i="31"/>
  <c r="W1272" i="31"/>
  <c r="L1274" i="31"/>
  <c r="L1276" i="31"/>
  <c r="L1279" i="31"/>
  <c r="L1287" i="31"/>
  <c r="L1292" i="31"/>
  <c r="X1294" i="31"/>
  <c r="V1294" i="31"/>
  <c r="N1294" i="31"/>
  <c r="L1294" i="31"/>
  <c r="W1294" i="31"/>
  <c r="X1296" i="31"/>
  <c r="V1296" i="31"/>
  <c r="N1296" i="31"/>
  <c r="L1296" i="31"/>
  <c r="W1296" i="31"/>
  <c r="X1298" i="31"/>
  <c r="V1298" i="31"/>
  <c r="N1298" i="31"/>
  <c r="L1298" i="31"/>
  <c r="W1298" i="31"/>
  <c r="X1300" i="31"/>
  <c r="V1300" i="31"/>
  <c r="N1300" i="31"/>
  <c r="L1300" i="31"/>
  <c r="W1300" i="31"/>
  <c r="X1302" i="31"/>
  <c r="V1302" i="31"/>
  <c r="N1302" i="31"/>
  <c r="L1302" i="31"/>
  <c r="W1302" i="31"/>
  <c r="X1304" i="31"/>
  <c r="V1304" i="31"/>
  <c r="N1304" i="31"/>
  <c r="L1304" i="31"/>
  <c r="W1304" i="31"/>
  <c r="N1306" i="31"/>
  <c r="X1309" i="31"/>
  <c r="V1309" i="31"/>
  <c r="N1309" i="31"/>
  <c r="L1309" i="31"/>
  <c r="W1309" i="31"/>
  <c r="X1311" i="31"/>
  <c r="V1311" i="31"/>
  <c r="N1311" i="31"/>
  <c r="L1311" i="31"/>
  <c r="W1311" i="31"/>
  <c r="X1313" i="31"/>
  <c r="V1313" i="31"/>
  <c r="W1313" i="31"/>
  <c r="N1315" i="31"/>
  <c r="X1322" i="31"/>
  <c r="V1322" i="31"/>
  <c r="N1322" i="31"/>
  <c r="L1322" i="31"/>
  <c r="W1322" i="31"/>
  <c r="L1326" i="31"/>
  <c r="R1326" i="31"/>
  <c r="V1326" i="31" s="1"/>
  <c r="AO1326" i="31" s="1"/>
  <c r="L1328" i="31"/>
  <c r="X1330" i="31"/>
  <c r="V1330" i="31"/>
  <c r="N1330" i="31"/>
  <c r="L1330" i="31"/>
  <c r="W1330" i="31"/>
  <c r="X1332" i="31"/>
  <c r="V1332" i="31"/>
  <c r="N1332" i="31"/>
  <c r="L1332" i="31"/>
  <c r="W1332" i="31"/>
  <c r="X1334" i="31"/>
  <c r="V1334" i="31"/>
  <c r="N1334" i="31"/>
  <c r="L1334" i="31"/>
  <c r="W1334" i="31"/>
  <c r="X1336" i="31"/>
  <c r="V1336" i="31"/>
  <c r="N1336" i="31"/>
  <c r="L1336" i="31"/>
  <c r="W1336" i="31"/>
  <c r="L1339" i="31"/>
  <c r="L1351" i="31"/>
  <c r="L1353" i="31"/>
  <c r="X1370" i="31"/>
  <c r="V1370" i="31"/>
  <c r="N1370" i="31"/>
  <c r="L1370" i="31"/>
  <c r="W1370" i="31"/>
  <c r="L1378" i="31"/>
  <c r="R1378" i="31"/>
  <c r="V1378" i="31" s="1"/>
  <c r="X1380" i="31"/>
  <c r="V1380" i="31"/>
  <c r="N1380" i="31"/>
  <c r="L1380" i="31"/>
  <c r="W1380" i="31"/>
  <c r="X1382" i="31"/>
  <c r="V1382" i="31"/>
  <c r="N1382" i="31"/>
  <c r="L1382" i="31"/>
  <c r="W1382" i="31"/>
  <c r="N1384" i="31"/>
  <c r="X1387" i="31"/>
  <c r="V1387" i="31"/>
  <c r="N1387" i="31"/>
  <c r="L1387" i="31"/>
  <c r="W1387" i="31"/>
  <c r="X1389" i="31"/>
  <c r="V1389" i="31"/>
  <c r="N1389" i="31"/>
  <c r="L1389" i="31"/>
  <c r="W1389" i="31"/>
  <c r="X1391" i="31"/>
  <c r="V1391" i="31"/>
  <c r="N1391" i="31"/>
  <c r="L1391" i="31"/>
  <c r="W1391" i="31"/>
  <c r="X1393" i="31"/>
  <c r="V1393" i="31"/>
  <c r="N1393" i="31"/>
  <c r="L1393" i="31"/>
  <c r="W1393" i="31"/>
  <c r="N1398" i="31"/>
  <c r="N1406" i="31"/>
  <c r="X1407" i="31"/>
  <c r="N1407" i="31"/>
  <c r="X1409" i="31"/>
  <c r="AQ1409" i="31" s="1"/>
  <c r="X1414" i="31"/>
  <c r="V1414" i="31"/>
  <c r="N1414" i="31"/>
  <c r="L1414" i="31"/>
  <c r="W1414" i="31"/>
  <c r="U1415" i="31"/>
  <c r="X1416" i="31"/>
  <c r="V1416" i="31"/>
  <c r="N1416" i="31"/>
  <c r="L1416" i="31"/>
  <c r="W1416" i="31"/>
  <c r="U1417" i="31"/>
  <c r="X1418" i="31"/>
  <c r="V1418" i="31"/>
  <c r="N1418" i="31"/>
  <c r="L1418" i="31"/>
  <c r="W1418" i="31"/>
  <c r="U1419" i="31"/>
  <c r="X1420" i="31"/>
  <c r="V1420" i="31"/>
  <c r="N1420" i="31"/>
  <c r="L1420" i="31"/>
  <c r="W1420" i="31"/>
  <c r="L1423" i="31"/>
  <c r="U1424" i="31"/>
  <c r="L1425" i="31"/>
  <c r="U1426" i="31"/>
  <c r="L1431" i="31"/>
  <c r="U1432" i="31"/>
  <c r="X1433" i="31"/>
  <c r="V1433" i="31"/>
  <c r="N1433" i="31"/>
  <c r="L1433" i="31"/>
  <c r="W1433" i="31"/>
  <c r="U1434" i="31"/>
  <c r="X1435" i="31"/>
  <c r="V1435" i="31"/>
  <c r="N1435" i="31"/>
  <c r="L1435" i="31"/>
  <c r="W1435" i="31"/>
  <c r="U1436" i="31"/>
  <c r="L1440" i="31"/>
  <c r="U1441" i="31"/>
  <c r="X1442" i="31"/>
  <c r="V1442" i="31"/>
  <c r="N1442" i="31"/>
  <c r="L1442" i="31"/>
  <c r="W1442" i="31"/>
  <c r="U1443" i="31"/>
  <c r="X1444" i="31"/>
  <c r="V1444" i="31"/>
  <c r="N1444" i="31"/>
  <c r="L1444" i="31"/>
  <c r="W1444" i="31"/>
  <c r="U1445" i="31"/>
  <c r="X1446" i="31"/>
  <c r="V1446" i="31"/>
  <c r="N1446" i="31"/>
  <c r="L1446" i="31"/>
  <c r="W1446" i="31"/>
  <c r="U1447" i="31"/>
  <c r="X1448" i="31"/>
  <c r="V1448" i="31"/>
  <c r="N1448" i="31"/>
  <c r="L1448" i="31"/>
  <c r="W1448" i="31"/>
  <c r="U1449" i="31"/>
  <c r="X1450" i="31"/>
  <c r="V1450" i="31"/>
  <c r="N1450" i="31"/>
  <c r="L1450" i="31"/>
  <c r="W1450" i="31"/>
  <c r="U1451" i="31"/>
  <c r="X1452" i="31"/>
  <c r="V1452" i="31"/>
  <c r="N1452" i="31"/>
  <c r="L1452" i="31"/>
  <c r="W1452" i="31"/>
  <c r="U1453" i="31"/>
  <c r="X1454" i="31"/>
  <c r="V1454" i="31"/>
  <c r="N1454" i="31"/>
  <c r="L1454" i="31"/>
  <c r="W1454" i="31"/>
  <c r="U1455" i="31"/>
  <c r="U1456" i="31"/>
  <c r="U1457" i="31"/>
  <c r="X1458" i="31"/>
  <c r="V1458" i="31"/>
  <c r="N1458" i="31"/>
  <c r="L1458" i="31"/>
  <c r="W1458" i="31"/>
  <c r="U1459" i="31"/>
  <c r="X1460" i="31"/>
  <c r="V1460" i="31"/>
  <c r="N1460" i="31"/>
  <c r="L1460" i="31"/>
  <c r="W1460" i="31"/>
  <c r="U1461" i="31"/>
  <c r="X1462" i="31"/>
  <c r="V1462" i="31"/>
  <c r="N1462" i="31"/>
  <c r="L1462" i="31"/>
  <c r="W1462" i="31"/>
  <c r="U1463" i="31"/>
  <c r="X1464" i="31"/>
  <c r="N1464" i="31"/>
  <c r="X1465" i="31"/>
  <c r="N1465" i="31"/>
  <c r="L1465" i="31"/>
  <c r="AN1465" i="31"/>
  <c r="X1466" i="31"/>
  <c r="V1466" i="31"/>
  <c r="N1466" i="31"/>
  <c r="L1466" i="31"/>
  <c r="W1466" i="31"/>
  <c r="U1467" i="31"/>
  <c r="X1468" i="31"/>
  <c r="V1468" i="31"/>
  <c r="N1468" i="31"/>
  <c r="L1468" i="31"/>
  <c r="W1468" i="31"/>
  <c r="U1469" i="31"/>
  <c r="U1470" i="31"/>
  <c r="U1471" i="31"/>
  <c r="X1472" i="31"/>
  <c r="V1472" i="31"/>
  <c r="N1472" i="31"/>
  <c r="L1472" i="31"/>
  <c r="W1472" i="31"/>
  <c r="U1473" i="31"/>
  <c r="X1474" i="31"/>
  <c r="V1474" i="31"/>
  <c r="N1474" i="31"/>
  <c r="L1474" i="31"/>
  <c r="W1474" i="31"/>
  <c r="U1475" i="31"/>
  <c r="X1476" i="31"/>
  <c r="V1476" i="31"/>
  <c r="N1476" i="31"/>
  <c r="L1476" i="31"/>
  <c r="W1476" i="31"/>
  <c r="U1477" i="31"/>
  <c r="X1478" i="31"/>
  <c r="V1478" i="31"/>
  <c r="N1478" i="31"/>
  <c r="L1478" i="31"/>
  <c r="W1478" i="31"/>
  <c r="U1479" i="31"/>
  <c r="X1480" i="31"/>
  <c r="V1480" i="31"/>
  <c r="N1480" i="31"/>
  <c r="L1480" i="31"/>
  <c r="W1480" i="31"/>
  <c r="AQ1515" i="31"/>
  <c r="AQ1517" i="31"/>
  <c r="AQ1519" i="31"/>
  <c r="V1521" i="31"/>
  <c r="L1521" i="31"/>
  <c r="U1521" i="31"/>
  <c r="W1521" i="31"/>
  <c r="AQ1523" i="31"/>
  <c r="AQ1525" i="31"/>
  <c r="AQ1527" i="31"/>
  <c r="AQ1559" i="31"/>
  <c r="AQ1561" i="31"/>
  <c r="AQ1563" i="31"/>
  <c r="AQ1565" i="31"/>
  <c r="AQ1567" i="31"/>
  <c r="AQ1569" i="31"/>
  <c r="AQ1571" i="31"/>
  <c r="AQ1573" i="31"/>
  <c r="AQ1575" i="31"/>
  <c r="AQ1577" i="31"/>
  <c r="AQ1581" i="31"/>
  <c r="AQ1583" i="31"/>
  <c r="AQ1585" i="31"/>
  <c r="AQ1587" i="31"/>
  <c r="AQ1589" i="31"/>
  <c r="AQ1591" i="31"/>
  <c r="AQ1593" i="31"/>
  <c r="AQ1595" i="31"/>
  <c r="AQ1597" i="31"/>
  <c r="AQ1599" i="31"/>
  <c r="AO1600" i="31"/>
  <c r="AO1602" i="31"/>
  <c r="AQ1603" i="31"/>
  <c r="AO1604" i="31"/>
  <c r="AO1606" i="31"/>
  <c r="AQ1607" i="31"/>
  <c r="AO1608" i="31"/>
  <c r="AO1610" i="31"/>
  <c r="AQ1611" i="31"/>
  <c r="AO1612" i="31"/>
  <c r="AO1614" i="31"/>
  <c r="AQ1615" i="31"/>
  <c r="AO1616" i="31"/>
  <c r="AO1618" i="31"/>
  <c r="AQ1619" i="31"/>
  <c r="AO1620" i="31"/>
  <c r="AO1622" i="31"/>
  <c r="AQ1623" i="31"/>
  <c r="AO1624" i="31"/>
  <c r="AO1626" i="31"/>
  <c r="AQ1627" i="31"/>
  <c r="AO1628" i="31"/>
  <c r="AO1630" i="31"/>
  <c r="AN1634" i="31"/>
  <c r="AN1638" i="31"/>
  <c r="AN1649" i="31"/>
  <c r="AN1653" i="31"/>
  <c r="AN1655" i="31"/>
  <c r="AN1657" i="31"/>
  <c r="AN1661" i="31"/>
  <c r="AN1665" i="31"/>
  <c r="AN1667" i="31"/>
  <c r="AN1669" i="31"/>
  <c r="AN1671" i="31"/>
  <c r="AN1673" i="31"/>
  <c r="AN1701" i="31"/>
  <c r="AN1703" i="31"/>
  <c r="AN1705" i="31"/>
  <c r="U1161" i="31"/>
  <c r="W1161" i="31"/>
  <c r="U1162" i="31"/>
  <c r="W1162" i="31"/>
  <c r="U1163" i="31"/>
  <c r="W1163" i="31"/>
  <c r="U1164" i="31"/>
  <c r="W1164" i="31"/>
  <c r="U1165" i="31"/>
  <c r="W1165" i="31"/>
  <c r="U1166" i="31"/>
  <c r="W1166" i="31"/>
  <c r="U1167" i="31"/>
  <c r="W1167" i="31"/>
  <c r="U1168" i="31"/>
  <c r="W1168" i="31"/>
  <c r="U1169" i="31"/>
  <c r="W1169" i="31"/>
  <c r="U1170" i="31"/>
  <c r="W1170" i="31"/>
  <c r="U1171" i="31"/>
  <c r="U1172" i="31"/>
  <c r="U1173" i="31"/>
  <c r="U1174" i="31"/>
  <c r="W1174" i="31"/>
  <c r="U1175" i="31"/>
  <c r="W1175" i="31"/>
  <c r="U1176" i="31"/>
  <c r="W1176" i="31"/>
  <c r="U1177" i="31"/>
  <c r="W1177" i="31"/>
  <c r="U1178" i="31"/>
  <c r="W1178" i="31"/>
  <c r="U1179" i="31"/>
  <c r="W1179" i="31"/>
  <c r="U1180" i="31"/>
  <c r="W1180" i="31"/>
  <c r="U1181" i="31"/>
  <c r="W1181" i="31"/>
  <c r="U1182" i="31"/>
  <c r="W1182" i="31"/>
  <c r="U1183" i="31"/>
  <c r="W1183" i="31"/>
  <c r="U1184" i="31"/>
  <c r="W1184" i="31"/>
  <c r="U1185" i="31"/>
  <c r="W1185" i="31"/>
  <c r="U1186" i="31"/>
  <c r="W1186" i="31"/>
  <c r="U1187" i="31"/>
  <c r="W1187" i="31"/>
  <c r="U1188" i="31"/>
  <c r="W1188" i="31"/>
  <c r="U1189" i="31"/>
  <c r="W1189" i="31"/>
  <c r="U1190" i="31"/>
  <c r="W1190" i="31"/>
  <c r="U1191" i="31"/>
  <c r="W1191" i="31"/>
  <c r="U1192" i="31"/>
  <c r="W1192" i="31"/>
  <c r="U1193" i="31"/>
  <c r="W1193" i="31"/>
  <c r="U1194" i="31"/>
  <c r="W1194" i="31"/>
  <c r="U1195" i="31"/>
  <c r="W1195" i="31"/>
  <c r="U1196" i="31"/>
  <c r="U1197" i="31"/>
  <c r="U1198" i="31"/>
  <c r="U1200" i="31"/>
  <c r="W1200" i="31"/>
  <c r="U1201" i="31"/>
  <c r="U1203" i="31"/>
  <c r="W1203" i="31"/>
  <c r="U1204" i="31"/>
  <c r="U1206" i="31"/>
  <c r="W1206" i="31"/>
  <c r="U1207" i="31"/>
  <c r="W1207" i="31"/>
  <c r="U1208" i="31"/>
  <c r="U1210" i="31"/>
  <c r="U1212" i="31"/>
  <c r="U1214" i="31"/>
  <c r="U1249" i="31"/>
  <c r="W1249" i="31"/>
  <c r="U1250" i="31"/>
  <c r="W1250" i="31"/>
  <c r="U1251" i="31"/>
  <c r="W1251" i="31"/>
  <c r="U1252" i="31"/>
  <c r="W1252" i="31"/>
  <c r="U1253" i="31"/>
  <c r="W1253" i="31"/>
  <c r="U1254" i="31"/>
  <c r="W1254" i="31"/>
  <c r="U1255" i="31"/>
  <c r="W1255" i="31"/>
  <c r="U1256" i="31"/>
  <c r="W1256" i="31"/>
  <c r="U1257" i="31"/>
  <c r="W1257" i="31"/>
  <c r="U1258" i="31"/>
  <c r="W1258" i="31"/>
  <c r="U1259" i="31"/>
  <c r="W1259" i="31"/>
  <c r="U1260" i="31"/>
  <c r="W1260" i="31"/>
  <c r="U1261" i="31"/>
  <c r="U1274" i="31"/>
  <c r="U1276" i="31"/>
  <c r="U1278" i="31"/>
  <c r="W1278" i="31"/>
  <c r="U1279" i="31"/>
  <c r="U1281" i="31"/>
  <c r="W1281" i="31"/>
  <c r="U1282" i="31"/>
  <c r="W1282" i="31"/>
  <c r="U1283" i="31"/>
  <c r="W1283" i="31"/>
  <c r="U1284" i="31"/>
  <c r="W1284" i="31"/>
  <c r="U1285" i="31"/>
  <c r="W1285" i="31"/>
  <c r="U1286" i="31"/>
  <c r="W1286" i="31"/>
  <c r="U1287" i="31"/>
  <c r="U1289" i="31"/>
  <c r="W1289" i="31"/>
  <c r="U1290" i="31"/>
  <c r="W1290" i="31"/>
  <c r="U1291" i="31"/>
  <c r="W1291" i="31"/>
  <c r="U1292" i="31"/>
  <c r="U1307" i="31"/>
  <c r="W1307" i="31"/>
  <c r="U1308" i="31"/>
  <c r="U1316" i="31"/>
  <c r="W1316" i="31"/>
  <c r="U1317" i="31"/>
  <c r="W1317" i="31"/>
  <c r="U1318" i="31"/>
  <c r="W1318" i="31"/>
  <c r="U1319" i="31"/>
  <c r="W1319" i="31"/>
  <c r="W1320" i="31"/>
  <c r="U1324" i="31"/>
  <c r="W1324" i="31"/>
  <c r="U1325" i="31"/>
  <c r="W1325" i="31"/>
  <c r="U1326" i="31"/>
  <c r="W1326" i="31"/>
  <c r="U1328" i="31"/>
  <c r="U1338" i="31"/>
  <c r="W1338" i="31"/>
  <c r="U1339" i="31"/>
  <c r="U1341" i="31"/>
  <c r="W1341" i="31"/>
  <c r="U1342" i="31"/>
  <c r="W1342" i="31"/>
  <c r="U1343" i="31"/>
  <c r="W1343" i="31"/>
  <c r="U1344" i="31"/>
  <c r="W1344" i="31"/>
  <c r="U1345" i="31"/>
  <c r="W1345" i="31"/>
  <c r="U1346" i="31"/>
  <c r="W1346" i="31"/>
  <c r="U1347" i="31"/>
  <c r="W1347" i="31"/>
  <c r="U1348" i="31"/>
  <c r="W1348" i="31"/>
  <c r="U1349" i="31"/>
  <c r="W1349" i="31"/>
  <c r="U1350" i="31"/>
  <c r="W1350" i="31"/>
  <c r="U1351" i="31"/>
  <c r="U1353" i="31"/>
  <c r="U1355" i="31"/>
  <c r="W1355" i="31"/>
  <c r="U1356" i="31"/>
  <c r="W1356" i="31"/>
  <c r="U1357" i="31"/>
  <c r="W1357" i="31"/>
  <c r="U1358" i="31"/>
  <c r="W1358" i="31"/>
  <c r="U1359" i="31"/>
  <c r="W1359" i="31"/>
  <c r="U1360" i="31"/>
  <c r="W1360" i="31"/>
  <c r="U1361" i="31"/>
  <c r="W1361" i="31"/>
  <c r="U1362" i="31"/>
  <c r="W1362" i="31"/>
  <c r="U1363" i="31"/>
  <c r="W1363" i="31"/>
  <c r="U1364" i="31"/>
  <c r="W1364" i="31"/>
  <c r="U1365" i="31"/>
  <c r="W1365" i="31"/>
  <c r="U1366" i="31"/>
  <c r="W1366" i="31"/>
  <c r="U1367" i="31"/>
  <c r="W1367" i="31"/>
  <c r="U1368" i="31"/>
  <c r="U1372" i="31"/>
  <c r="W1372" i="31"/>
  <c r="U1373" i="31"/>
  <c r="W1373" i="31"/>
  <c r="U1374" i="31"/>
  <c r="W1374" i="31"/>
  <c r="U1375" i="31"/>
  <c r="W1375" i="31"/>
  <c r="U1376" i="31"/>
  <c r="W1376" i="31"/>
  <c r="U1377" i="31"/>
  <c r="W1377" i="31"/>
  <c r="U1378" i="31"/>
  <c r="W1378" i="31"/>
  <c r="U1385" i="31"/>
  <c r="W1385" i="31"/>
  <c r="U1386" i="31"/>
  <c r="U1395" i="31"/>
  <c r="W1395" i="31"/>
  <c r="U1399" i="31"/>
  <c r="W1399" i="31"/>
  <c r="U1400" i="31"/>
  <c r="W1400" i="31"/>
  <c r="U1401" i="31"/>
  <c r="W1401" i="31"/>
  <c r="U1402" i="31"/>
  <c r="W1402" i="31"/>
  <c r="U1403" i="31"/>
  <c r="W1403" i="31"/>
  <c r="U1404" i="31"/>
  <c r="W1404" i="31"/>
  <c r="U1405" i="31"/>
  <c r="W1405" i="31"/>
  <c r="U1410" i="31"/>
  <c r="W1410" i="31"/>
  <c r="U1411" i="31"/>
  <c r="W1411" i="31"/>
  <c r="U1412" i="31"/>
  <c r="W1412" i="31"/>
  <c r="U1413" i="31"/>
  <c r="U1422" i="31"/>
  <c r="W1422" i="31"/>
  <c r="U1423" i="31"/>
  <c r="U1425" i="31"/>
  <c r="U1427" i="31"/>
  <c r="W1427" i="31"/>
  <c r="U1428" i="31"/>
  <c r="W1428" i="31"/>
  <c r="U1429" i="31"/>
  <c r="W1429" i="31"/>
  <c r="U1430" i="31"/>
  <c r="W1430" i="31"/>
  <c r="U1431" i="31"/>
  <c r="U1437" i="31"/>
  <c r="W1437" i="31"/>
  <c r="U1438" i="31"/>
  <c r="W1438" i="31"/>
  <c r="U1439" i="31"/>
  <c r="W1439" i="31"/>
  <c r="U1440" i="31"/>
  <c r="AN1645" i="31"/>
  <c r="X1648" i="31"/>
  <c r="V1648" i="31"/>
  <c r="N1648" i="31"/>
  <c r="L1648" i="31"/>
  <c r="U1648" i="31"/>
  <c r="K1648" i="31"/>
  <c r="W1648" i="31"/>
  <c r="X1650" i="31"/>
  <c r="V1650" i="31"/>
  <c r="N1650" i="31"/>
  <c r="L1650" i="31"/>
  <c r="U1650" i="31"/>
  <c r="W1650" i="31"/>
  <c r="X1652" i="31"/>
  <c r="V1652" i="31"/>
  <c r="N1652" i="31"/>
  <c r="L1652" i="31"/>
  <c r="U1652" i="31"/>
  <c r="K1652" i="31"/>
  <c r="W1652" i="31"/>
  <c r="X1654" i="31"/>
  <c r="V1654" i="31"/>
  <c r="N1654" i="31"/>
  <c r="L1654" i="31"/>
  <c r="U1654" i="31"/>
  <c r="W1654" i="31"/>
  <c r="X1656" i="31"/>
  <c r="V1656" i="31"/>
  <c r="N1656" i="31"/>
  <c r="L1656" i="31"/>
  <c r="U1656" i="31"/>
  <c r="K1656" i="31"/>
  <c r="W1656" i="31"/>
  <c r="X1658" i="31"/>
  <c r="V1658" i="31"/>
  <c r="N1658" i="31"/>
  <c r="L1658" i="31"/>
  <c r="U1658" i="31"/>
  <c r="W1658" i="31"/>
  <c r="X1660" i="31"/>
  <c r="V1660" i="31"/>
  <c r="N1660" i="31"/>
  <c r="L1660" i="31"/>
  <c r="U1660" i="31"/>
  <c r="K1660" i="31"/>
  <c r="W1660" i="31"/>
  <c r="X1662" i="31"/>
  <c r="V1662" i="31"/>
  <c r="N1662" i="31"/>
  <c r="L1662" i="31"/>
  <c r="U1662" i="31"/>
  <c r="W1662" i="31"/>
  <c r="X1664" i="31"/>
  <c r="V1664" i="31"/>
  <c r="N1664" i="31"/>
  <c r="L1664" i="31"/>
  <c r="U1664" i="31"/>
  <c r="K1664" i="31"/>
  <c r="W1664" i="31"/>
  <c r="X1666" i="31"/>
  <c r="V1666" i="31"/>
  <c r="N1666" i="31"/>
  <c r="L1666" i="31"/>
  <c r="U1666" i="31"/>
  <c r="W1666" i="31"/>
  <c r="X1668" i="31"/>
  <c r="V1668" i="31"/>
  <c r="N1668" i="31"/>
  <c r="L1668" i="31"/>
  <c r="U1668" i="31"/>
  <c r="K1668" i="31"/>
  <c r="W1668" i="31"/>
  <c r="X1670" i="31"/>
  <c r="V1670" i="31"/>
  <c r="N1670" i="31"/>
  <c r="L1670" i="31"/>
  <c r="U1670" i="31"/>
  <c r="W1670" i="31"/>
  <c r="X1672" i="31"/>
  <c r="V1672" i="31"/>
  <c r="N1672" i="31"/>
  <c r="L1672" i="31"/>
  <c r="U1672" i="31"/>
  <c r="K1672" i="31"/>
  <c r="W1672" i="31"/>
  <c r="X1674" i="31"/>
  <c r="V1674" i="31"/>
  <c r="N1674" i="31"/>
  <c r="L1674" i="31"/>
  <c r="U1674" i="31"/>
  <c r="W1674" i="31"/>
  <c r="X1676" i="31"/>
  <c r="V1676" i="31"/>
  <c r="N1676" i="31"/>
  <c r="L1676" i="31"/>
  <c r="U1676" i="31"/>
  <c r="K1676" i="31"/>
  <c r="W1676" i="31"/>
  <c r="X1678" i="31"/>
  <c r="V1678" i="31"/>
  <c r="N1678" i="31"/>
  <c r="L1678" i="31"/>
  <c r="U1678" i="31"/>
  <c r="W1678" i="31"/>
  <c r="X1680" i="31"/>
  <c r="V1680" i="31"/>
  <c r="N1680" i="31"/>
  <c r="L1680" i="31"/>
  <c r="U1680" i="31"/>
  <c r="K1680" i="31"/>
  <c r="W1680" i="31"/>
  <c r="X1682" i="31"/>
  <c r="V1682" i="31"/>
  <c r="N1682" i="31"/>
  <c r="L1682" i="31"/>
  <c r="U1682" i="31"/>
  <c r="W1682" i="31"/>
  <c r="X1684" i="31"/>
  <c r="V1684" i="31"/>
  <c r="N1684" i="31"/>
  <c r="L1684" i="31"/>
  <c r="U1684" i="31"/>
  <c r="K1684" i="31"/>
  <c r="W1684" i="31"/>
  <c r="X1686" i="31"/>
  <c r="V1686" i="31"/>
  <c r="N1686" i="31"/>
  <c r="L1686" i="31"/>
  <c r="U1686" i="31"/>
  <c r="W1686" i="31"/>
  <c r="X1688" i="31"/>
  <c r="V1688" i="31"/>
  <c r="N1688" i="31"/>
  <c r="L1688" i="31"/>
  <c r="U1688" i="31"/>
  <c r="K1688" i="31"/>
  <c r="W1688" i="31"/>
  <c r="X1690" i="31"/>
  <c r="V1690" i="31"/>
  <c r="N1690" i="31"/>
  <c r="L1690" i="31"/>
  <c r="U1690" i="31"/>
  <c r="W1690" i="31"/>
  <c r="X1692" i="31"/>
  <c r="V1692" i="31"/>
  <c r="N1692" i="31"/>
  <c r="L1692" i="31"/>
  <c r="U1692" i="31"/>
  <c r="K1692" i="31"/>
  <c r="W1692" i="31"/>
  <c r="X1694" i="31"/>
  <c r="V1694" i="31"/>
  <c r="N1694" i="31"/>
  <c r="L1694" i="31"/>
  <c r="U1694" i="31"/>
  <c r="W1694" i="31"/>
  <c r="X1696" i="31"/>
  <c r="V1696" i="31"/>
  <c r="N1696" i="31"/>
  <c r="L1696" i="31"/>
  <c r="U1696" i="31"/>
  <c r="K1696" i="31"/>
  <c r="W1696" i="31"/>
  <c r="X1698" i="31"/>
  <c r="V1698" i="31"/>
  <c r="N1698" i="31"/>
  <c r="L1698" i="31"/>
  <c r="U1698" i="31"/>
  <c r="W1698" i="31"/>
  <c r="L1713" i="31"/>
  <c r="L1579" i="31"/>
  <c r="L1584" i="31"/>
  <c r="L1594" i="31"/>
  <c r="X1633" i="31"/>
  <c r="V1633" i="31"/>
  <c r="N1633" i="31"/>
  <c r="L1633" i="31"/>
  <c r="U1633" i="31"/>
  <c r="K1633" i="31"/>
  <c r="W1633" i="31"/>
  <c r="X1635" i="31"/>
  <c r="V1635" i="31"/>
  <c r="N1635" i="31"/>
  <c r="L1635" i="31"/>
  <c r="U1635" i="31"/>
  <c r="W1635" i="31"/>
  <c r="X1637" i="31"/>
  <c r="V1637" i="31"/>
  <c r="N1637" i="31"/>
  <c r="L1637" i="31"/>
  <c r="U1637" i="31"/>
  <c r="K1637" i="31"/>
  <c r="W1637" i="31"/>
  <c r="X1639" i="31"/>
  <c r="V1639" i="31"/>
  <c r="N1639" i="31"/>
  <c r="L1639" i="31"/>
  <c r="U1639" i="31"/>
  <c r="W1639" i="31"/>
  <c r="X1641" i="31"/>
  <c r="V1641" i="31"/>
  <c r="N1641" i="31"/>
  <c r="L1641" i="31"/>
  <c r="U1641" i="31"/>
  <c r="K1641" i="31"/>
  <c r="W1641" i="31"/>
  <c r="X1643" i="31"/>
  <c r="V1643" i="31"/>
  <c r="N1643" i="31"/>
  <c r="L1643" i="31"/>
  <c r="U1643" i="31"/>
  <c r="W1643" i="31"/>
  <c r="AN1675" i="31"/>
  <c r="M1676" i="31"/>
  <c r="AN1677" i="31"/>
  <c r="AN1679" i="31"/>
  <c r="M1680" i="31"/>
  <c r="AN1681" i="31"/>
  <c r="AN1683" i="31"/>
  <c r="M1684" i="31"/>
  <c r="AN1685" i="31"/>
  <c r="AN1687" i="31"/>
  <c r="M1688" i="31"/>
  <c r="AN1689" i="31"/>
  <c r="AN1691" i="31"/>
  <c r="M1692" i="31"/>
  <c r="AN1693" i="31"/>
  <c r="AN1695" i="31"/>
  <c r="M1696" i="31"/>
  <c r="AN1697" i="31"/>
  <c r="K1699" i="31"/>
  <c r="X1700" i="31"/>
  <c r="V1700" i="31"/>
  <c r="N1700" i="31"/>
  <c r="L1700" i="31"/>
  <c r="U1700" i="31"/>
  <c r="W1700" i="31"/>
  <c r="X1702" i="31"/>
  <c r="V1702" i="31"/>
  <c r="N1702" i="31"/>
  <c r="L1702" i="31"/>
  <c r="U1702" i="31"/>
  <c r="W1702" i="31"/>
  <c r="X1704" i="31"/>
  <c r="V1704" i="31"/>
  <c r="N1704" i="31"/>
  <c r="L1704" i="31"/>
  <c r="U1704" i="31"/>
  <c r="W1704" i="31"/>
  <c r="X1706" i="31"/>
  <c r="V1706" i="31"/>
  <c r="N1706" i="31"/>
  <c r="L1706" i="31"/>
  <c r="U1706" i="31"/>
  <c r="W1706" i="31"/>
  <c r="AN1707" i="31"/>
  <c r="AN1714" i="31"/>
  <c r="U1481" i="31"/>
  <c r="U1482" i="31"/>
  <c r="U1483" i="31"/>
  <c r="W1483" i="31"/>
  <c r="U1484" i="31"/>
  <c r="W1484" i="31"/>
  <c r="U1485" i="31"/>
  <c r="W1485" i="31"/>
  <c r="U1486" i="31"/>
  <c r="W1486" i="31"/>
  <c r="U1487" i="31"/>
  <c r="W1487" i="31"/>
  <c r="U1488" i="31"/>
  <c r="W1488" i="31"/>
  <c r="U1489" i="31"/>
  <c r="W1489" i="31"/>
  <c r="U1490" i="31"/>
  <c r="W1490" i="31"/>
  <c r="U1491" i="31"/>
  <c r="W1491" i="31"/>
  <c r="U1492" i="31"/>
  <c r="W1492" i="31"/>
  <c r="U1493" i="31"/>
  <c r="W1493" i="31"/>
  <c r="U1494" i="31"/>
  <c r="W1494" i="31"/>
  <c r="U1495" i="31"/>
  <c r="W1495" i="31"/>
  <c r="U1496" i="31"/>
  <c r="W1496" i="31"/>
  <c r="U1497" i="31"/>
  <c r="W1497" i="31"/>
  <c r="U1498" i="31"/>
  <c r="W1498" i="31"/>
  <c r="U1499" i="31"/>
  <c r="W1499" i="31"/>
  <c r="U1500" i="31"/>
  <c r="W1500" i="31"/>
  <c r="U1501" i="31"/>
  <c r="W1501" i="31"/>
  <c r="U1502" i="31"/>
  <c r="W1502" i="31"/>
  <c r="U1503" i="31"/>
  <c r="W1503" i="31"/>
  <c r="U1504" i="31"/>
  <c r="W1504" i="31"/>
  <c r="U1505" i="31"/>
  <c r="W1505" i="31"/>
  <c r="U1506" i="31"/>
  <c r="W1506" i="31"/>
  <c r="U1507" i="31"/>
  <c r="W1507" i="31"/>
  <c r="U1508" i="31"/>
  <c r="W1508" i="31"/>
  <c r="U1509" i="31"/>
  <c r="W1509" i="31"/>
  <c r="U1510" i="31"/>
  <c r="W1510" i="31"/>
  <c r="U1511" i="31"/>
  <c r="W1511" i="31"/>
  <c r="U1512" i="31"/>
  <c r="U1513" i="31"/>
  <c r="U1514" i="31"/>
  <c r="W1514" i="31"/>
  <c r="U1515" i="31"/>
  <c r="W1515" i="31"/>
  <c r="U1516" i="31"/>
  <c r="W1516" i="31"/>
  <c r="U1517" i="31"/>
  <c r="W1517" i="31"/>
  <c r="U1518" i="31"/>
  <c r="W1518" i="31"/>
  <c r="U1519" i="31"/>
  <c r="W1519" i="31"/>
  <c r="U1520" i="31"/>
  <c r="W1520" i="31"/>
  <c r="U1522" i="31"/>
  <c r="W1522" i="31"/>
  <c r="U1523" i="31"/>
  <c r="W1523" i="31"/>
  <c r="U1524" i="31"/>
  <c r="W1524" i="31"/>
  <c r="U1525" i="31"/>
  <c r="W1525" i="31"/>
  <c r="U1526" i="31"/>
  <c r="W1526" i="31"/>
  <c r="U1527" i="31"/>
  <c r="W1527" i="31"/>
  <c r="U1528" i="31"/>
  <c r="W1528" i="31"/>
  <c r="U1529" i="31"/>
  <c r="U1530" i="31"/>
  <c r="U1531" i="31"/>
  <c r="W1531" i="31"/>
  <c r="U1532" i="31"/>
  <c r="W1532" i="31"/>
  <c r="U1533" i="31"/>
  <c r="W1533" i="31"/>
  <c r="U1534" i="31"/>
  <c r="W1534" i="31"/>
  <c r="U1535" i="31"/>
  <c r="W1535" i="31"/>
  <c r="U1536" i="31"/>
  <c r="W1536" i="31"/>
  <c r="U1537" i="31"/>
  <c r="W1537" i="31"/>
  <c r="U1538" i="31"/>
  <c r="W1538" i="31"/>
  <c r="U1539" i="31"/>
  <c r="W1539" i="31"/>
  <c r="U1540" i="31"/>
  <c r="W1540" i="31"/>
  <c r="U1541" i="31"/>
  <c r="W1541" i="31"/>
  <c r="U1542" i="31"/>
  <c r="W1542" i="31"/>
  <c r="U1543" i="31"/>
  <c r="W1543" i="31"/>
  <c r="U1544" i="31"/>
  <c r="W1544" i="31"/>
  <c r="U1545" i="31"/>
  <c r="W1545" i="31"/>
  <c r="U1546" i="31"/>
  <c r="W1546" i="31"/>
  <c r="U1547" i="31"/>
  <c r="W1547" i="31"/>
  <c r="U1548" i="31"/>
  <c r="W1548" i="31"/>
  <c r="U1549" i="31"/>
  <c r="W1549" i="31"/>
  <c r="U1550" i="31"/>
  <c r="W1550" i="31"/>
  <c r="U1551" i="31"/>
  <c r="W1551" i="31"/>
  <c r="U1552" i="31"/>
  <c r="W1552" i="31"/>
  <c r="U1553" i="31"/>
  <c r="W1553" i="31"/>
  <c r="U1554" i="31"/>
  <c r="W1554" i="31"/>
  <c r="U1555" i="31"/>
  <c r="W1555" i="31"/>
  <c r="U1556" i="31"/>
  <c r="U1557" i="31"/>
  <c r="U1558" i="31"/>
  <c r="W1558" i="31"/>
  <c r="U1559" i="31"/>
  <c r="W1559" i="31"/>
  <c r="U1560" i="31"/>
  <c r="W1560" i="31"/>
  <c r="U1561" i="31"/>
  <c r="W1561" i="31"/>
  <c r="U1562" i="31"/>
  <c r="W1562" i="31"/>
  <c r="U1563" i="31"/>
  <c r="W1563" i="31"/>
  <c r="U1564" i="31"/>
  <c r="W1564" i="31"/>
  <c r="U1565" i="31"/>
  <c r="W1565" i="31"/>
  <c r="U1566" i="31"/>
  <c r="W1566" i="31"/>
  <c r="U1567" i="31"/>
  <c r="W1567" i="31"/>
  <c r="U1568" i="31"/>
  <c r="W1568" i="31"/>
  <c r="U1569" i="31"/>
  <c r="W1569" i="31"/>
  <c r="U1570" i="31"/>
  <c r="W1570" i="31"/>
  <c r="U1571" i="31"/>
  <c r="W1571" i="31"/>
  <c r="U1572" i="31"/>
  <c r="W1572" i="31"/>
  <c r="U1573" i="31"/>
  <c r="W1573" i="31"/>
  <c r="U1574" i="31"/>
  <c r="W1574" i="31"/>
  <c r="U1575" i="31"/>
  <c r="W1575" i="31"/>
  <c r="U1576" i="31"/>
  <c r="W1576" i="31"/>
  <c r="U1577" i="31"/>
  <c r="W1577" i="31"/>
  <c r="U1578" i="31"/>
  <c r="W1578" i="31"/>
  <c r="U1579" i="31"/>
  <c r="U1580" i="31"/>
  <c r="U1581" i="31"/>
  <c r="W1581" i="31"/>
  <c r="U1582" i="31"/>
  <c r="W1582" i="31"/>
  <c r="U1583" i="31"/>
  <c r="W1583" i="31"/>
  <c r="U1584" i="31"/>
  <c r="U1585" i="31"/>
  <c r="U1586" i="31"/>
  <c r="W1586" i="31"/>
  <c r="U1587" i="31"/>
  <c r="W1587" i="31"/>
  <c r="U1588" i="31"/>
  <c r="W1588" i="31"/>
  <c r="U1589" i="31"/>
  <c r="W1589" i="31"/>
  <c r="U1590" i="31"/>
  <c r="W1590" i="31"/>
  <c r="U1591" i="31"/>
  <c r="W1591" i="31"/>
  <c r="U1592" i="31"/>
  <c r="W1592" i="31"/>
  <c r="U1593" i="31"/>
  <c r="W1593" i="31"/>
  <c r="U1594" i="31"/>
  <c r="U1595" i="31"/>
  <c r="W1595" i="31"/>
  <c r="U1596" i="31"/>
  <c r="W1596" i="31"/>
  <c r="U1597" i="31"/>
  <c r="U1598" i="31"/>
  <c r="W1598" i="31"/>
  <c r="U1599" i="31"/>
  <c r="W1599" i="31"/>
  <c r="U1600" i="31"/>
  <c r="W1600" i="31"/>
  <c r="U1601" i="31"/>
  <c r="W1601" i="31"/>
  <c r="U1602" i="31"/>
  <c r="W1602" i="31"/>
  <c r="U1603" i="31"/>
  <c r="W1603" i="31"/>
  <c r="U1604" i="31"/>
  <c r="W1604" i="31"/>
  <c r="U1605" i="31"/>
  <c r="W1605" i="31"/>
  <c r="U1606" i="31"/>
  <c r="W1606" i="31"/>
  <c r="U1607" i="31"/>
  <c r="W1607" i="31"/>
  <c r="U1608" i="31"/>
  <c r="W1608" i="31"/>
  <c r="U1609" i="31"/>
  <c r="W1609" i="31"/>
  <c r="U1610" i="31"/>
  <c r="W1610" i="31"/>
  <c r="U1611" i="31"/>
  <c r="W1611" i="31"/>
  <c r="U1612" i="31"/>
  <c r="W1612" i="31"/>
  <c r="U1613" i="31"/>
  <c r="W1613" i="31"/>
  <c r="U1614" i="31"/>
  <c r="W1614" i="31"/>
  <c r="U1615" i="31"/>
  <c r="W1615" i="31"/>
  <c r="U1616" i="31"/>
  <c r="W1616" i="31"/>
  <c r="U1617" i="31"/>
  <c r="W1617" i="31"/>
  <c r="U1618" i="31"/>
  <c r="W1618" i="31"/>
  <c r="U1619" i="31"/>
  <c r="W1619" i="31"/>
  <c r="U1620" i="31"/>
  <c r="W1620" i="31"/>
  <c r="U1621" i="31"/>
  <c r="W1621" i="31"/>
  <c r="U1622" i="31"/>
  <c r="W1622" i="31"/>
  <c r="U1623" i="31"/>
  <c r="W1623" i="31"/>
  <c r="U1624" i="31"/>
  <c r="W1624" i="31"/>
  <c r="U1625" i="31"/>
  <c r="W1625" i="31"/>
  <c r="U1626" i="31"/>
  <c r="W1626" i="31"/>
  <c r="U1627" i="31"/>
  <c r="W1627" i="31"/>
  <c r="U1628" i="31"/>
  <c r="W1628" i="31"/>
  <c r="U1629" i="31"/>
  <c r="W1629" i="31"/>
  <c r="U1630" i="31"/>
  <c r="W1630" i="31"/>
  <c r="U1631" i="31"/>
  <c r="W1631" i="31"/>
  <c r="X1632" i="31"/>
  <c r="V1632" i="31"/>
  <c r="N1632" i="31"/>
  <c r="L1632" i="31"/>
  <c r="W1632" i="31"/>
  <c r="X1634" i="31"/>
  <c r="V1634" i="31"/>
  <c r="N1634" i="31"/>
  <c r="L1634" i="31"/>
  <c r="W1634" i="31"/>
  <c r="X1636" i="31"/>
  <c r="V1636" i="31"/>
  <c r="N1636" i="31"/>
  <c r="L1636" i="31"/>
  <c r="W1636" i="31"/>
  <c r="X1638" i="31"/>
  <c r="V1638" i="31"/>
  <c r="N1638" i="31"/>
  <c r="L1638" i="31"/>
  <c r="W1638" i="31"/>
  <c r="X1640" i="31"/>
  <c r="V1640" i="31"/>
  <c r="N1640" i="31"/>
  <c r="L1640" i="31"/>
  <c r="W1640" i="31"/>
  <c r="X1642" i="31"/>
  <c r="V1642" i="31"/>
  <c r="N1642" i="31"/>
  <c r="L1642" i="31"/>
  <c r="W1642" i="31"/>
  <c r="X1644" i="31"/>
  <c r="N1644" i="31"/>
  <c r="X1645" i="31"/>
  <c r="N1645" i="31"/>
  <c r="L1645" i="31"/>
  <c r="X1646" i="31"/>
  <c r="N1646" i="31"/>
  <c r="L1646" i="31"/>
  <c r="X1647" i="31"/>
  <c r="V1647" i="31"/>
  <c r="N1647" i="31"/>
  <c r="L1647" i="31"/>
  <c r="W1647" i="31"/>
  <c r="X1649" i="31"/>
  <c r="V1649" i="31"/>
  <c r="N1649" i="31"/>
  <c r="L1649" i="31"/>
  <c r="W1649" i="31"/>
  <c r="X1651" i="31"/>
  <c r="V1651" i="31"/>
  <c r="N1651" i="31"/>
  <c r="L1651" i="31"/>
  <c r="W1651" i="31"/>
  <c r="X1653" i="31"/>
  <c r="V1653" i="31"/>
  <c r="N1653" i="31"/>
  <c r="L1653" i="31"/>
  <c r="W1653" i="31"/>
  <c r="X1655" i="31"/>
  <c r="V1655" i="31"/>
  <c r="N1655" i="31"/>
  <c r="L1655" i="31"/>
  <c r="W1655" i="31"/>
  <c r="X1657" i="31"/>
  <c r="V1657" i="31"/>
  <c r="N1657" i="31"/>
  <c r="L1657" i="31"/>
  <c r="W1657" i="31"/>
  <c r="X1659" i="31"/>
  <c r="V1659" i="31"/>
  <c r="N1659" i="31"/>
  <c r="L1659" i="31"/>
  <c r="W1659" i="31"/>
  <c r="X1661" i="31"/>
  <c r="V1661" i="31"/>
  <c r="N1661" i="31"/>
  <c r="L1661" i="31"/>
  <c r="W1661" i="31"/>
  <c r="X1663" i="31"/>
  <c r="V1663" i="31"/>
  <c r="N1663" i="31"/>
  <c r="L1663" i="31"/>
  <c r="W1663" i="31"/>
  <c r="X1665" i="31"/>
  <c r="V1665" i="31"/>
  <c r="N1665" i="31"/>
  <c r="L1665" i="31"/>
  <c r="W1665" i="31"/>
  <c r="X1667" i="31"/>
  <c r="V1667" i="31"/>
  <c r="N1667" i="31"/>
  <c r="L1667" i="31"/>
  <c r="W1667" i="31"/>
  <c r="X1669" i="31"/>
  <c r="V1669" i="31"/>
  <c r="N1669" i="31"/>
  <c r="L1669" i="31"/>
  <c r="W1669" i="31"/>
  <c r="X1671" i="31"/>
  <c r="V1671" i="31"/>
  <c r="N1671" i="31"/>
  <c r="L1671" i="31"/>
  <c r="W1671" i="31"/>
  <c r="X1673" i="31"/>
  <c r="V1673" i="31"/>
  <c r="N1673" i="31"/>
  <c r="L1673" i="31"/>
  <c r="W1673" i="31"/>
  <c r="X1675" i="31"/>
  <c r="V1675" i="31"/>
  <c r="N1675" i="31"/>
  <c r="L1675" i="31"/>
  <c r="W1675" i="31"/>
  <c r="X1677" i="31"/>
  <c r="V1677" i="31"/>
  <c r="N1677" i="31"/>
  <c r="L1677" i="31"/>
  <c r="W1677" i="31"/>
  <c r="X1679" i="31"/>
  <c r="V1679" i="31"/>
  <c r="N1679" i="31"/>
  <c r="L1679" i="31"/>
  <c r="W1679" i="31"/>
  <c r="X1681" i="31"/>
  <c r="V1681" i="31"/>
  <c r="N1681" i="31"/>
  <c r="L1681" i="31"/>
  <c r="W1681" i="31"/>
  <c r="X1683" i="31"/>
  <c r="V1683" i="31"/>
  <c r="N1683" i="31"/>
  <c r="L1683" i="31"/>
  <c r="W1683" i="31"/>
  <c r="X1685" i="31"/>
  <c r="V1685" i="31"/>
  <c r="N1685" i="31"/>
  <c r="L1685" i="31"/>
  <c r="W1685" i="31"/>
  <c r="X1687" i="31"/>
  <c r="V1687" i="31"/>
  <c r="N1687" i="31"/>
  <c r="L1687" i="31"/>
  <c r="W1687" i="31"/>
  <c r="X1689" i="31"/>
  <c r="V1689" i="31"/>
  <c r="N1689" i="31"/>
  <c r="L1689" i="31"/>
  <c r="W1689" i="31"/>
  <c r="X1691" i="31"/>
  <c r="V1691" i="31"/>
  <c r="N1691" i="31"/>
  <c r="L1691" i="31"/>
  <c r="W1691" i="31"/>
  <c r="X1693" i="31"/>
  <c r="V1693" i="31"/>
  <c r="N1693" i="31"/>
  <c r="L1693" i="31"/>
  <c r="W1693" i="31"/>
  <c r="X1695" i="31"/>
  <c r="V1695" i="31"/>
  <c r="N1695" i="31"/>
  <c r="L1695" i="31"/>
  <c r="W1695" i="31"/>
  <c r="X1697" i="31"/>
  <c r="V1697" i="31"/>
  <c r="N1697" i="31"/>
  <c r="L1697" i="31"/>
  <c r="W1697" i="31"/>
  <c r="N1699" i="31"/>
  <c r="L1699" i="31"/>
  <c r="X1701" i="31"/>
  <c r="V1701" i="31"/>
  <c r="N1701" i="31"/>
  <c r="L1701" i="31"/>
  <c r="W1701" i="31"/>
  <c r="X1703" i="31"/>
  <c r="V1703" i="31"/>
  <c r="N1703" i="31"/>
  <c r="L1703" i="31"/>
  <c r="W1703" i="31"/>
  <c r="X1705" i="31"/>
  <c r="V1705" i="31"/>
  <c r="N1705" i="31"/>
  <c r="L1705" i="31"/>
  <c r="W1705" i="31"/>
  <c r="X1707" i="31"/>
  <c r="V1707" i="31"/>
  <c r="N1707" i="31"/>
  <c r="L1707" i="31"/>
  <c r="W1707" i="31"/>
  <c r="X1709" i="31"/>
  <c r="V1709" i="31"/>
  <c r="N1709" i="31"/>
  <c r="L1709" i="31"/>
  <c r="U1709" i="31"/>
  <c r="W1709" i="31"/>
  <c r="X1711" i="31"/>
  <c r="V1711" i="31"/>
  <c r="N1711" i="31"/>
  <c r="L1711" i="31"/>
  <c r="U1711" i="31"/>
  <c r="W1711" i="31"/>
  <c r="AN1718" i="31"/>
  <c r="AN1720" i="31"/>
  <c r="AN1722" i="31"/>
  <c r="AN1724" i="31"/>
  <c r="AN1726" i="31"/>
  <c r="AN1728" i="31"/>
  <c r="AN1730" i="31"/>
  <c r="AQ1734" i="31"/>
  <c r="AO1735" i="31"/>
  <c r="AQ1736" i="31"/>
  <c r="AO1737" i="31"/>
  <c r="AQ1738" i="31"/>
  <c r="AO1739" i="31"/>
  <c r="AQ1740" i="31"/>
  <c r="AO1741" i="31"/>
  <c r="AQ1742" i="31"/>
  <c r="AO1743" i="31"/>
  <c r="AO1745" i="31"/>
  <c r="L1715" i="31"/>
  <c r="L1717" i="31"/>
  <c r="L1719" i="31"/>
  <c r="L1721" i="31"/>
  <c r="L1723" i="31"/>
  <c r="L1725" i="31"/>
  <c r="L1727" i="31"/>
  <c r="L1729" i="31"/>
  <c r="L1731" i="31"/>
  <c r="N1733" i="31"/>
  <c r="AO1747" i="31"/>
  <c r="X1708" i="31"/>
  <c r="V1708" i="31"/>
  <c r="N1708" i="31"/>
  <c r="L1708" i="31"/>
  <c r="W1708" i="31"/>
  <c r="X1710" i="31"/>
  <c r="V1710" i="31"/>
  <c r="N1710" i="31"/>
  <c r="L1710" i="31"/>
  <c r="W1710" i="31"/>
  <c r="N1712" i="31"/>
  <c r="N1714" i="31"/>
  <c r="N1716" i="31"/>
  <c r="N1718" i="31"/>
  <c r="N1720" i="31"/>
  <c r="N1722" i="31"/>
  <c r="N1724" i="31"/>
  <c r="N1726" i="31"/>
  <c r="N1728" i="31"/>
  <c r="N1730" i="31"/>
  <c r="X1732" i="31"/>
  <c r="V1732" i="31"/>
  <c r="N1732" i="31"/>
  <c r="L1732" i="31"/>
  <c r="W1732" i="31"/>
  <c r="U1733" i="31"/>
  <c r="X1751" i="31"/>
  <c r="V1751" i="31"/>
  <c r="N1751" i="31"/>
  <c r="L1751" i="31"/>
  <c r="U1751" i="31"/>
  <c r="W1751" i="31"/>
  <c r="N1753" i="31"/>
  <c r="U1753" i="31"/>
  <c r="AN1761" i="31"/>
  <c r="AO1764" i="31"/>
  <c r="AQ1765" i="31"/>
  <c r="AQ1767" i="31"/>
  <c r="AO1768" i="31"/>
  <c r="AQ1769" i="31"/>
  <c r="AQ1771" i="31"/>
  <c r="AO1772" i="31"/>
  <c r="AQ1773" i="31"/>
  <c r="AQ1775" i="31"/>
  <c r="AO1776" i="31"/>
  <c r="AQ1777" i="31"/>
  <c r="AQ1780" i="31"/>
  <c r="AN1792" i="31"/>
  <c r="AQ1794" i="31"/>
  <c r="AQ1796" i="31"/>
  <c r="AQ1798" i="31"/>
  <c r="AQ1800" i="31"/>
  <c r="AQ1802" i="31"/>
  <c r="AQ1806" i="31"/>
  <c r="U1713" i="31"/>
  <c r="U1715" i="31"/>
  <c r="S1717" i="31"/>
  <c r="U1717" i="31"/>
  <c r="T1719" i="31"/>
  <c r="X1719" i="31" s="1"/>
  <c r="AQ1719" i="31" s="1"/>
  <c r="U1719" i="31"/>
  <c r="T1721" i="31"/>
  <c r="X1721" i="31" s="1"/>
  <c r="AQ1721" i="31" s="1"/>
  <c r="U1721" i="31"/>
  <c r="T1723" i="31"/>
  <c r="X1723" i="31" s="1"/>
  <c r="AQ1723" i="31" s="1"/>
  <c r="U1723" i="31"/>
  <c r="T1725" i="31"/>
  <c r="X1725" i="31" s="1"/>
  <c r="AQ1725" i="31" s="1"/>
  <c r="U1725" i="31"/>
  <c r="T1727" i="31"/>
  <c r="X1727" i="31" s="1"/>
  <c r="AQ1727" i="31" s="1"/>
  <c r="U1727" i="31"/>
  <c r="T1729" i="31"/>
  <c r="X1729" i="31" s="1"/>
  <c r="AQ1729" i="31" s="1"/>
  <c r="U1729" i="31"/>
  <c r="T1731" i="31"/>
  <c r="X1731" i="31" s="1"/>
  <c r="U1731" i="31"/>
  <c r="U1734" i="31"/>
  <c r="W1734" i="31"/>
  <c r="U1735" i="31"/>
  <c r="W1735" i="31"/>
  <c r="U1736" i="31"/>
  <c r="W1736" i="31"/>
  <c r="U1737" i="31"/>
  <c r="W1737" i="31"/>
  <c r="U1738" i="31"/>
  <c r="W1738" i="31"/>
  <c r="U1739" i="31"/>
  <c r="W1739" i="31"/>
  <c r="U1740" i="31"/>
  <c r="W1740" i="31"/>
  <c r="U1741" i="31"/>
  <c r="W1741" i="31"/>
  <c r="U1742" i="31"/>
  <c r="W1742" i="31"/>
  <c r="U1743" i="31"/>
  <c r="W1743" i="31"/>
  <c r="N1744" i="31"/>
  <c r="AQ1746" i="31"/>
  <c r="AQ1748" i="31"/>
  <c r="M1751" i="31"/>
  <c r="AN1752" i="31"/>
  <c r="M1753" i="31"/>
  <c r="X1755" i="31"/>
  <c r="V1755" i="31"/>
  <c r="N1755" i="31"/>
  <c r="L1755" i="31"/>
  <c r="U1755" i="31"/>
  <c r="K1755" i="31"/>
  <c r="W1755" i="31"/>
  <c r="X1757" i="31"/>
  <c r="V1757" i="31"/>
  <c r="N1757" i="31"/>
  <c r="L1757" i="31"/>
  <c r="U1757" i="31"/>
  <c r="W1757" i="31"/>
  <c r="X1759" i="31"/>
  <c r="V1759" i="31"/>
  <c r="N1759" i="31"/>
  <c r="L1759" i="31"/>
  <c r="U1759" i="31"/>
  <c r="K1759" i="31"/>
  <c r="W1759" i="31"/>
  <c r="AN1760" i="31"/>
  <c r="AN1762" i="31"/>
  <c r="AQ1766" i="31"/>
  <c r="AQ1770" i="31"/>
  <c r="AQ1774" i="31"/>
  <c r="AQ1789" i="31"/>
  <c r="AQ1793" i="31"/>
  <c r="AO1794" i="31"/>
  <c r="AQ1795" i="31"/>
  <c r="AO1796" i="31"/>
  <c r="AQ1797" i="31"/>
  <c r="AO1798" i="31"/>
  <c r="AQ1799" i="31"/>
  <c r="AO1800" i="31"/>
  <c r="AO1804" i="31"/>
  <c r="AQ1805" i="31"/>
  <c r="AQ1807" i="31"/>
  <c r="AN1821" i="31"/>
  <c r="AN1829" i="31"/>
  <c r="AN1837" i="31"/>
  <c r="AQ1842" i="31"/>
  <c r="AQ1845" i="31"/>
  <c r="X1750" i="31"/>
  <c r="V1750" i="31"/>
  <c r="N1750" i="31"/>
  <c r="L1750" i="31"/>
  <c r="W1750" i="31"/>
  <c r="X1752" i="31"/>
  <c r="V1752" i="31"/>
  <c r="N1752" i="31"/>
  <c r="L1752" i="31"/>
  <c r="W1752" i="31"/>
  <c r="L1754" i="31"/>
  <c r="X1756" i="31"/>
  <c r="V1756" i="31"/>
  <c r="N1756" i="31"/>
  <c r="L1756" i="31"/>
  <c r="W1756" i="31"/>
  <c r="X1758" i="31"/>
  <c r="V1758" i="31"/>
  <c r="N1758" i="31"/>
  <c r="L1758" i="31"/>
  <c r="W1758" i="31"/>
  <c r="X1760" i="31"/>
  <c r="N1760" i="31"/>
  <c r="X1761" i="31"/>
  <c r="N1761" i="31"/>
  <c r="L1761" i="31"/>
  <c r="X1762" i="31"/>
  <c r="V1762" i="31"/>
  <c r="N1762" i="31"/>
  <c r="L1762" i="31"/>
  <c r="W1762" i="31"/>
  <c r="U1763" i="31"/>
  <c r="L1778" i="31"/>
  <c r="U1779" i="31"/>
  <c r="L1781" i="31"/>
  <c r="U1782" i="31"/>
  <c r="L1783" i="31"/>
  <c r="U1784" i="31"/>
  <c r="X1785" i="31"/>
  <c r="V1785" i="31"/>
  <c r="N1785" i="31"/>
  <c r="L1785" i="31"/>
  <c r="W1785" i="31"/>
  <c r="Y1785" i="31" s="1"/>
  <c r="Z1785" i="31" s="1"/>
  <c r="U1786" i="31"/>
  <c r="L1787" i="31"/>
  <c r="U1788" i="31"/>
  <c r="L1790" i="31"/>
  <c r="U1791" i="31"/>
  <c r="N1792" i="31"/>
  <c r="X1809" i="31"/>
  <c r="V1809" i="31"/>
  <c r="N1809" i="31"/>
  <c r="L1809" i="31"/>
  <c r="W1809" i="31"/>
  <c r="U1810" i="31"/>
  <c r="L1811" i="31"/>
  <c r="U1812" i="31"/>
  <c r="L1813" i="31"/>
  <c r="U1814" i="31"/>
  <c r="X1815" i="31"/>
  <c r="V1815" i="31"/>
  <c r="N1815" i="31"/>
  <c r="L1815" i="31"/>
  <c r="W1815" i="31"/>
  <c r="U1816" i="31"/>
  <c r="X1836" i="31"/>
  <c r="V1836" i="31"/>
  <c r="N1836" i="31"/>
  <c r="L1836" i="31"/>
  <c r="U1836" i="31"/>
  <c r="W1836" i="31"/>
  <c r="N1838" i="31"/>
  <c r="U1838" i="31"/>
  <c r="K1838" i="31"/>
  <c r="M1838" i="31"/>
  <c r="N1844" i="31"/>
  <c r="U1844" i="31"/>
  <c r="AN1855" i="31"/>
  <c r="N1763" i="31"/>
  <c r="N1779" i="31"/>
  <c r="N1782" i="31"/>
  <c r="X1784" i="31"/>
  <c r="V1784" i="31"/>
  <c r="N1784" i="31"/>
  <c r="L1784" i="31"/>
  <c r="W1784" i="31"/>
  <c r="AN1785" i="31"/>
  <c r="N1786" i="31"/>
  <c r="N1787" i="31"/>
  <c r="X1788" i="31"/>
  <c r="V1788" i="31"/>
  <c r="X1791" i="31"/>
  <c r="V1791" i="31"/>
  <c r="N1791" i="31"/>
  <c r="L1791" i="31"/>
  <c r="W1791" i="31"/>
  <c r="L1808" i="31"/>
  <c r="N1810" i="31"/>
  <c r="M1810" i="31"/>
  <c r="N1812" i="31"/>
  <c r="X1814" i="31"/>
  <c r="V1814" i="31"/>
  <c r="N1814" i="31"/>
  <c r="L1814" i="31"/>
  <c r="W1814" i="31"/>
  <c r="Y1815" i="31"/>
  <c r="Z1815" i="31" s="1"/>
  <c r="AN1815" i="31"/>
  <c r="X1816" i="31"/>
  <c r="V1816" i="31"/>
  <c r="N1816" i="31"/>
  <c r="L1816" i="31"/>
  <c r="M1816" i="31"/>
  <c r="W1816" i="31"/>
  <c r="X1818" i="31"/>
  <c r="V1818" i="31"/>
  <c r="N1818" i="31"/>
  <c r="L1818" i="31"/>
  <c r="U1818" i="31"/>
  <c r="W1818" i="31"/>
  <c r="X1820" i="31"/>
  <c r="V1820" i="31"/>
  <c r="N1820" i="31"/>
  <c r="L1820" i="31"/>
  <c r="U1820" i="31"/>
  <c r="K1820" i="31"/>
  <c r="W1820" i="31"/>
  <c r="X1822" i="31"/>
  <c r="V1822" i="31"/>
  <c r="N1822" i="31"/>
  <c r="L1822" i="31"/>
  <c r="U1822" i="31"/>
  <c r="W1822" i="31"/>
  <c r="X1824" i="31"/>
  <c r="V1824" i="31"/>
  <c r="N1824" i="31"/>
  <c r="L1824" i="31"/>
  <c r="U1824" i="31"/>
  <c r="K1824" i="31"/>
  <c r="W1824" i="31"/>
  <c r="X1826" i="31"/>
  <c r="V1826" i="31"/>
  <c r="N1826" i="31"/>
  <c r="L1826" i="31"/>
  <c r="U1826" i="31"/>
  <c r="W1826" i="31"/>
  <c r="X1828" i="31"/>
  <c r="V1828" i="31"/>
  <c r="N1828" i="31"/>
  <c r="L1828" i="31"/>
  <c r="U1828" i="31"/>
  <c r="K1828" i="31"/>
  <c r="W1828" i="31"/>
  <c r="X1830" i="31"/>
  <c r="V1830" i="31"/>
  <c r="N1830" i="31"/>
  <c r="L1830" i="31"/>
  <c r="U1830" i="31"/>
  <c r="W1830" i="31"/>
  <c r="X1832" i="31"/>
  <c r="V1832" i="31"/>
  <c r="N1832" i="31"/>
  <c r="L1832" i="31"/>
  <c r="U1832" i="31"/>
  <c r="K1832" i="31"/>
  <c r="W1832" i="31"/>
  <c r="N1834" i="31"/>
  <c r="U1834" i="31"/>
  <c r="N1840" i="31"/>
  <c r="U1840" i="31"/>
  <c r="AQ1847" i="31"/>
  <c r="AQ1849" i="31"/>
  <c r="AQ1856" i="31"/>
  <c r="AQ1863" i="31"/>
  <c r="U1745" i="31"/>
  <c r="W1745" i="31"/>
  <c r="U1746" i="31"/>
  <c r="W1746" i="31"/>
  <c r="U1747" i="31"/>
  <c r="W1747" i="31"/>
  <c r="U1748" i="31"/>
  <c r="W1748" i="31"/>
  <c r="U1749" i="31"/>
  <c r="U1754" i="31"/>
  <c r="U1764" i="31"/>
  <c r="W1764" i="31"/>
  <c r="U1765" i="31"/>
  <c r="W1765" i="31"/>
  <c r="U1766" i="31"/>
  <c r="W1766" i="31"/>
  <c r="U1767" i="31"/>
  <c r="W1767" i="31"/>
  <c r="U1768" i="31"/>
  <c r="W1768" i="31"/>
  <c r="U1769" i="31"/>
  <c r="W1769" i="31"/>
  <c r="U1770" i="31"/>
  <c r="W1770" i="31"/>
  <c r="U1771" i="31"/>
  <c r="W1771" i="31"/>
  <c r="U1772" i="31"/>
  <c r="W1772" i="31"/>
  <c r="U1773" i="31"/>
  <c r="W1773" i="31"/>
  <c r="U1774" i="31"/>
  <c r="W1774" i="31"/>
  <c r="U1775" i="31"/>
  <c r="W1775" i="31"/>
  <c r="U1776" i="31"/>
  <c r="W1776" i="31"/>
  <c r="U1777" i="31"/>
  <c r="W1777" i="31"/>
  <c r="U1778" i="31"/>
  <c r="U1780" i="31"/>
  <c r="W1780" i="31"/>
  <c r="U1781" i="31"/>
  <c r="U1783" i="31"/>
  <c r="U1787" i="31"/>
  <c r="U1789" i="31"/>
  <c r="W1789" i="31"/>
  <c r="U1790" i="31"/>
  <c r="U1793" i="31"/>
  <c r="W1793" i="31"/>
  <c r="U1794" i="31"/>
  <c r="W1794" i="31"/>
  <c r="U1795" i="31"/>
  <c r="W1795" i="31"/>
  <c r="U1796" i="31"/>
  <c r="W1796" i="31"/>
  <c r="U1797" i="31"/>
  <c r="W1797" i="31"/>
  <c r="U1798" i="31"/>
  <c r="W1798" i="31"/>
  <c r="U1799" i="31"/>
  <c r="W1799" i="31"/>
  <c r="U1800" i="31"/>
  <c r="W1800" i="31"/>
  <c r="U1801" i="31"/>
  <c r="W1801" i="31"/>
  <c r="U1802" i="31"/>
  <c r="W1802" i="31"/>
  <c r="U1803" i="31"/>
  <c r="W1803" i="31"/>
  <c r="U1804" i="31"/>
  <c r="W1804" i="31"/>
  <c r="U1805" i="31"/>
  <c r="W1805" i="31"/>
  <c r="U1806" i="31"/>
  <c r="W1806" i="31"/>
  <c r="U1807" i="31"/>
  <c r="W1807" i="31"/>
  <c r="U1808" i="31"/>
  <c r="U1811" i="31"/>
  <c r="U1813" i="31"/>
  <c r="X1817" i="31"/>
  <c r="V1817" i="31"/>
  <c r="L1817" i="31"/>
  <c r="W1817" i="31"/>
  <c r="X1819" i="31"/>
  <c r="V1819" i="31"/>
  <c r="Y1819" i="31" s="1"/>
  <c r="Z1819" i="31" s="1"/>
  <c r="N1819" i="31"/>
  <c r="M1819" i="31"/>
  <c r="W1819" i="31"/>
  <c r="X1821" i="31"/>
  <c r="V1821" i="31"/>
  <c r="L1821" i="31"/>
  <c r="W1821" i="31"/>
  <c r="X1823" i="31"/>
  <c r="V1823" i="31"/>
  <c r="Y1823" i="31" s="1"/>
  <c r="Z1823" i="31" s="1"/>
  <c r="N1823" i="31"/>
  <c r="L1823" i="31"/>
  <c r="M1823" i="31"/>
  <c r="W1823" i="31"/>
  <c r="X1825" i="31"/>
  <c r="V1825" i="31"/>
  <c r="N1825" i="31"/>
  <c r="L1825" i="31"/>
  <c r="W1825" i="31"/>
  <c r="X1827" i="31"/>
  <c r="V1827" i="31"/>
  <c r="Y1827" i="31" s="1"/>
  <c r="Z1827" i="31" s="1"/>
  <c r="N1827" i="31"/>
  <c r="M1827" i="31"/>
  <c r="W1827" i="31"/>
  <c r="X1829" i="31"/>
  <c r="V1829" i="31"/>
  <c r="N1829" i="31"/>
  <c r="L1829" i="31"/>
  <c r="W1829" i="31"/>
  <c r="X1831" i="31"/>
  <c r="V1831" i="31"/>
  <c r="Y1831" i="31" s="1"/>
  <c r="Z1831" i="31" s="1"/>
  <c r="N1831" i="31"/>
  <c r="L1831" i="31"/>
  <c r="M1831" i="31"/>
  <c r="W1831" i="31"/>
  <c r="X1833" i="31"/>
  <c r="V1833" i="31"/>
  <c r="L1833" i="31"/>
  <c r="W1833" i="31"/>
  <c r="L1835" i="31"/>
  <c r="X1837" i="31"/>
  <c r="V1837" i="31"/>
  <c r="N1837" i="31"/>
  <c r="L1837" i="31"/>
  <c r="W1837" i="31"/>
  <c r="L1839" i="31"/>
  <c r="L1843" i="31"/>
  <c r="L1851" i="31"/>
  <c r="U1852" i="31"/>
  <c r="X1853" i="31"/>
  <c r="V1853" i="31"/>
  <c r="N1853" i="31"/>
  <c r="L1853" i="31"/>
  <c r="W1853" i="31"/>
  <c r="Y1853" i="31" s="1"/>
  <c r="Z1853" i="31" s="1"/>
  <c r="K1854" i="31"/>
  <c r="U1854" i="31"/>
  <c r="N1855" i="31"/>
  <c r="AO1864" i="31"/>
  <c r="X1866" i="31"/>
  <c r="V1866" i="31"/>
  <c r="N1866" i="31"/>
  <c r="L1866" i="31"/>
  <c r="U1866" i="31"/>
  <c r="W1866" i="31"/>
  <c r="AN1867" i="31"/>
  <c r="X1852" i="31"/>
  <c r="V1852" i="31"/>
  <c r="N1852" i="31"/>
  <c r="L1852" i="31"/>
  <c r="W1852" i="31"/>
  <c r="X1854" i="31"/>
  <c r="V1854" i="31"/>
  <c r="N1854" i="31"/>
  <c r="L1854" i="31"/>
  <c r="W1854" i="31"/>
  <c r="X1860" i="31"/>
  <c r="V1860" i="31"/>
  <c r="N1860" i="31"/>
  <c r="L1860" i="31"/>
  <c r="U1860" i="31"/>
  <c r="W1860" i="31"/>
  <c r="N1862" i="31"/>
  <c r="L1862" i="31"/>
  <c r="U1862" i="31"/>
  <c r="T1899" i="31"/>
  <c r="X1899" i="31" s="1"/>
  <c r="AQ1899" i="31" s="1"/>
  <c r="AQ1868" i="31"/>
  <c r="U1835" i="31"/>
  <c r="U1839" i="31"/>
  <c r="U1841" i="31"/>
  <c r="W1841" i="31"/>
  <c r="U1842" i="31"/>
  <c r="W1842" i="31"/>
  <c r="U1843" i="31"/>
  <c r="U1845" i="31"/>
  <c r="W1845" i="31"/>
  <c r="U1846" i="31"/>
  <c r="W1846" i="31"/>
  <c r="U1847" i="31"/>
  <c r="W1847" i="31"/>
  <c r="U1848" i="31"/>
  <c r="W1848" i="31"/>
  <c r="U1849" i="31"/>
  <c r="W1849" i="31"/>
  <c r="U1850" i="31"/>
  <c r="W1850" i="31"/>
  <c r="U1851" i="31"/>
  <c r="U1856" i="31"/>
  <c r="W1856" i="31"/>
  <c r="U1857" i="31"/>
  <c r="W1857" i="31"/>
  <c r="X1858" i="31"/>
  <c r="V1858" i="31"/>
  <c r="M1858" i="31"/>
  <c r="AP1858" i="31" s="1"/>
  <c r="U1858" i="31"/>
  <c r="X1859" i="31"/>
  <c r="V1859" i="31"/>
  <c r="N1859" i="31"/>
  <c r="L1859" i="31"/>
  <c r="W1859" i="31"/>
  <c r="X1861" i="31"/>
  <c r="V1861" i="31"/>
  <c r="N1861" i="31"/>
  <c r="L1861" i="31"/>
  <c r="W1861" i="31"/>
  <c r="R1899" i="31"/>
  <c r="V1899" i="31" s="1"/>
  <c r="L1865" i="31"/>
  <c r="W1867" i="31"/>
  <c r="V1867" i="31"/>
  <c r="M1867" i="31"/>
  <c r="X1867" i="31"/>
  <c r="AO1870" i="31"/>
  <c r="AO1872" i="31"/>
  <c r="AQ1882" i="31"/>
  <c r="AQ1889" i="31"/>
  <c r="U1863" i="31"/>
  <c r="W1863" i="31"/>
  <c r="U1864" i="31"/>
  <c r="W1864" i="31"/>
  <c r="U1865" i="31"/>
  <c r="V1868" i="31"/>
  <c r="L1868" i="31"/>
  <c r="AQ1871" i="31"/>
  <c r="AQ1873" i="31"/>
  <c r="L1874" i="31"/>
  <c r="N1875" i="31"/>
  <c r="N1878" i="31"/>
  <c r="L1878" i="31"/>
  <c r="U1879" i="31"/>
  <c r="L1880" i="31"/>
  <c r="U1881" i="31"/>
  <c r="U1884" i="31"/>
  <c r="X1885" i="31"/>
  <c r="L1885" i="31"/>
  <c r="AQ1891" i="31"/>
  <c r="AQ1893" i="31"/>
  <c r="AQ1895" i="31"/>
  <c r="L1877" i="31"/>
  <c r="K1878" i="31"/>
  <c r="N1881" i="31"/>
  <c r="L1881" i="31"/>
  <c r="X1884" i="31"/>
  <c r="V1884" i="31"/>
  <c r="N1884" i="31"/>
  <c r="L1884" i="31"/>
  <c r="W1884" i="31"/>
  <c r="K1885" i="31"/>
  <c r="X1887" i="31"/>
  <c r="N1887" i="31"/>
  <c r="U1868" i="31"/>
  <c r="U1869" i="31"/>
  <c r="W1869" i="31"/>
  <c r="U1870" i="31"/>
  <c r="W1870" i="31"/>
  <c r="U1871" i="31"/>
  <c r="W1871" i="31"/>
  <c r="U1872" i="31"/>
  <c r="W1872" i="31"/>
  <c r="U1873" i="31"/>
  <c r="W1873" i="31"/>
  <c r="U1874" i="31"/>
  <c r="R1877" i="31"/>
  <c r="U1877" i="31"/>
  <c r="R1880" i="31"/>
  <c r="U1880" i="31"/>
  <c r="U1882" i="31"/>
  <c r="W1882" i="31"/>
  <c r="X1886" i="31"/>
  <c r="V1886" i="31"/>
  <c r="N1886" i="31"/>
  <c r="L1886" i="31"/>
  <c r="W1886" i="31"/>
  <c r="X1896" i="31"/>
  <c r="V1896" i="31"/>
  <c r="N1896" i="31"/>
  <c r="U1896" i="31"/>
  <c r="W1896" i="31"/>
  <c r="N1898" i="31"/>
  <c r="U1898" i="31"/>
  <c r="K1898" i="31"/>
  <c r="M1898" i="31"/>
  <c r="U1888" i="31"/>
  <c r="W1888" i="31"/>
  <c r="U1889" i="31"/>
  <c r="W1889" i="31"/>
  <c r="U1890" i="31"/>
  <c r="W1890" i="31"/>
  <c r="U1891" i="31"/>
  <c r="W1891" i="31"/>
  <c r="U1892" i="31"/>
  <c r="W1892" i="31"/>
  <c r="U1893" i="31"/>
  <c r="W1893" i="31"/>
  <c r="U1894" i="31"/>
  <c r="W1894" i="31"/>
  <c r="U1895" i="31"/>
  <c r="W1895" i="31"/>
  <c r="X1897" i="31"/>
  <c r="V1897" i="31"/>
  <c r="L1897" i="31"/>
  <c r="W1897" i="31"/>
  <c r="U1899" i="31"/>
  <c r="U1900" i="31"/>
  <c r="L1827" i="31" l="1"/>
  <c r="N1821" i="31"/>
  <c r="L1819" i="31"/>
  <c r="S1715" i="31"/>
  <c r="R1731" i="31"/>
  <c r="V1731" i="31" s="1"/>
  <c r="AO1731" i="31" s="1"/>
  <c r="S1731" i="31"/>
  <c r="R1727" i="31"/>
  <c r="V1727" i="31" s="1"/>
  <c r="AO1727" i="31" s="1"/>
  <c r="S1727" i="31"/>
  <c r="R1723" i="31"/>
  <c r="V1723" i="31" s="1"/>
  <c r="AO1723" i="31" s="1"/>
  <c r="S1723" i="31"/>
  <c r="R1719" i="31"/>
  <c r="V1719" i="31" s="1"/>
  <c r="AO1719" i="31" s="1"/>
  <c r="S1719" i="31"/>
  <c r="S159" i="31"/>
  <c r="AK159" i="31" s="1"/>
  <c r="S63" i="31"/>
  <c r="AK63" i="31" s="1"/>
  <c r="L1586" i="31"/>
  <c r="AO1586" i="31" s="1"/>
  <c r="L503" i="31"/>
  <c r="L442" i="31"/>
  <c r="N436" i="31"/>
  <c r="N431" i="31"/>
  <c r="L416" i="31"/>
  <c r="L412" i="31"/>
  <c r="N397" i="31"/>
  <c r="N384" i="31"/>
  <c r="N338" i="31"/>
  <c r="AQ338" i="31" s="1"/>
  <c r="N315" i="31"/>
  <c r="N308" i="31"/>
  <c r="AQ308" i="31" s="1"/>
  <c r="N291" i="31"/>
  <c r="N262" i="31"/>
  <c r="N250" i="31"/>
  <c r="AQ250" i="31" s="1"/>
  <c r="N238" i="31"/>
  <c r="AQ238" i="31" s="1"/>
  <c r="L236" i="31"/>
  <c r="L227" i="31"/>
  <c r="L220" i="31"/>
  <c r="AO220" i="31" s="1"/>
  <c r="N209" i="31"/>
  <c r="N183" i="31"/>
  <c r="AQ183" i="31" s="1"/>
  <c r="N181" i="31"/>
  <c r="AQ181" i="31" s="1"/>
  <c r="N175" i="31"/>
  <c r="AQ175" i="31" s="1"/>
  <c r="N171" i="31"/>
  <c r="AQ171" i="31" s="1"/>
  <c r="L340" i="31"/>
  <c r="L314" i="31"/>
  <c r="N1803" i="31"/>
  <c r="AQ1803" i="31" s="1"/>
  <c r="N1606" i="31"/>
  <c r="AQ1606" i="31" s="1"/>
  <c r="N1608" i="31"/>
  <c r="AQ1608" i="31" s="1"/>
  <c r="N1600" i="31"/>
  <c r="AQ1600" i="31" s="1"/>
  <c r="K1387" i="31"/>
  <c r="AN1387" i="31" s="1"/>
  <c r="K1466" i="31"/>
  <c r="AN1466" i="31" s="1"/>
  <c r="K1464" i="31"/>
  <c r="AN1464" i="31" s="1"/>
  <c r="K1153" i="31"/>
  <c r="AN1153" i="31" s="1"/>
  <c r="N1324" i="31"/>
  <c r="AQ1324" i="31" s="1"/>
  <c r="N1281" i="31"/>
  <c r="AQ1281" i="31" s="1"/>
  <c r="N1189" i="31"/>
  <c r="AQ1189" i="31" s="1"/>
  <c r="N1133" i="31"/>
  <c r="AQ1133" i="31" s="1"/>
  <c r="N625" i="31"/>
  <c r="N621" i="31"/>
  <c r="AQ621" i="31" s="1"/>
  <c r="N619" i="31"/>
  <c r="AQ619" i="31" s="1"/>
  <c r="N613" i="31"/>
  <c r="AQ613" i="31" s="1"/>
  <c r="N611" i="31"/>
  <c r="AQ611" i="31" s="1"/>
  <c r="N722" i="31"/>
  <c r="AQ722" i="31" s="1"/>
  <c r="N684" i="31"/>
  <c r="AQ684" i="31" s="1"/>
  <c r="N615" i="31"/>
  <c r="AQ615" i="31" s="1"/>
  <c r="N533" i="31"/>
  <c r="N399" i="31"/>
  <c r="N1833" i="31"/>
  <c r="N1817" i="31"/>
  <c r="K1879" i="31"/>
  <c r="K1862" i="31"/>
  <c r="K1866" i="31"/>
  <c r="K1733" i="31"/>
  <c r="M1730" i="31"/>
  <c r="M1728" i="31"/>
  <c r="M1726" i="31"/>
  <c r="M1724" i="31"/>
  <c r="M1722" i="31"/>
  <c r="M1720" i="31"/>
  <c r="M1718" i="31"/>
  <c r="M1714" i="31"/>
  <c r="M1708" i="31"/>
  <c r="M1456" i="31"/>
  <c r="K1312" i="31"/>
  <c r="K1269" i="31"/>
  <c r="K1265" i="31"/>
  <c r="K1392" i="31"/>
  <c r="K1388" i="31"/>
  <c r="K1303" i="31"/>
  <c r="K1299" i="31"/>
  <c r="K1295" i="31"/>
  <c r="M1123" i="31"/>
  <c r="K1122" i="31"/>
  <c r="K1120" i="31"/>
  <c r="M1056" i="31"/>
  <c r="M1051" i="31"/>
  <c r="K1050" i="31"/>
  <c r="K1048" i="31"/>
  <c r="K1046" i="31"/>
  <c r="K1044" i="31"/>
  <c r="K1042" i="31"/>
  <c r="O1042" i="31" s="1"/>
  <c r="K1040" i="31"/>
  <c r="K1038" i="31"/>
  <c r="O1038" i="31" s="1"/>
  <c r="M1021" i="31"/>
  <c r="K1020" i="31"/>
  <c r="K1018" i="31"/>
  <c r="O1018" i="31" s="1"/>
  <c r="M1013" i="31"/>
  <c r="M1009" i="31"/>
  <c r="M1007" i="31"/>
  <c r="Y1007" i="31"/>
  <c r="Z1007" i="31" s="1"/>
  <c r="K994" i="31"/>
  <c r="K992" i="31"/>
  <c r="K990" i="31"/>
  <c r="K986" i="31"/>
  <c r="K984" i="31"/>
  <c r="K982" i="31"/>
  <c r="K980" i="31"/>
  <c r="K978" i="31"/>
  <c r="K976" i="31"/>
  <c r="K974" i="31"/>
  <c r="K972" i="31"/>
  <c r="K970" i="31"/>
  <c r="K968" i="31"/>
  <c r="K966" i="31"/>
  <c r="K964" i="31"/>
  <c r="K962" i="31"/>
  <c r="K960" i="31"/>
  <c r="K958" i="31"/>
  <c r="K956" i="31"/>
  <c r="K954" i="31"/>
  <c r="K952" i="31"/>
  <c r="K950" i="31"/>
  <c r="M928" i="31"/>
  <c r="Y928" i="31"/>
  <c r="Z928" i="31" s="1"/>
  <c r="M926" i="31"/>
  <c r="M924" i="31"/>
  <c r="Y924" i="31"/>
  <c r="Z924" i="31" s="1"/>
  <c r="M922" i="31"/>
  <c r="M915" i="31"/>
  <c r="K914" i="31"/>
  <c r="K912" i="31"/>
  <c r="K910" i="31"/>
  <c r="K908" i="31"/>
  <c r="K906" i="31"/>
  <c r="M903" i="31"/>
  <c r="K902" i="31"/>
  <c r="K900" i="31"/>
  <c r="K898" i="31"/>
  <c r="K896" i="31"/>
  <c r="K894" i="31"/>
  <c r="K892" i="31"/>
  <c r="K890" i="31"/>
  <c r="M883" i="31"/>
  <c r="M876" i="31"/>
  <c r="M868" i="31"/>
  <c r="M838" i="31"/>
  <c r="Y838" i="31"/>
  <c r="Z838" i="31" s="1"/>
  <c r="M834" i="31"/>
  <c r="Y834" i="31"/>
  <c r="Z834" i="31" s="1"/>
  <c r="M1120" i="31"/>
  <c r="M1050" i="31"/>
  <c r="M1046" i="31"/>
  <c r="M1018" i="31"/>
  <c r="M927" i="31"/>
  <c r="K871" i="31"/>
  <c r="M779" i="31"/>
  <c r="M775" i="31"/>
  <c r="M756" i="31"/>
  <c r="M752" i="31"/>
  <c r="M740" i="31"/>
  <c r="M736" i="31"/>
  <c r="M724" i="31"/>
  <c r="M715" i="31"/>
  <c r="K859" i="31"/>
  <c r="S172" i="31"/>
  <c r="AK172" i="31" s="1"/>
  <c r="S75" i="31"/>
  <c r="AK75" i="31" s="1"/>
  <c r="L1899" i="31"/>
  <c r="AO1899" i="31" s="1"/>
  <c r="L1895" i="31"/>
  <c r="AO1895" i="31" s="1"/>
  <c r="L1893" i="31"/>
  <c r="AO1893" i="31" s="1"/>
  <c r="L1891" i="31"/>
  <c r="AO1891" i="31" s="1"/>
  <c r="L1889" i="31"/>
  <c r="AO1889" i="31" s="1"/>
  <c r="L1882" i="31"/>
  <c r="AO1882" i="31" s="1"/>
  <c r="L1894" i="31"/>
  <c r="AO1894" i="31" s="1"/>
  <c r="L1856" i="31"/>
  <c r="AO1856" i="31" s="1"/>
  <c r="K1897" i="31"/>
  <c r="AN1897" i="31" s="1"/>
  <c r="K1875" i="31"/>
  <c r="AN1875" i="31" s="1"/>
  <c r="N1848" i="31"/>
  <c r="AQ1848" i="31" s="1"/>
  <c r="N1841" i="31"/>
  <c r="AQ1841" i="31" s="1"/>
  <c r="L1892" i="31"/>
  <c r="AO1892" i="31" s="1"/>
  <c r="L1888" i="31"/>
  <c r="AO1888" i="31" s="1"/>
  <c r="L1857" i="31"/>
  <c r="AO1857" i="31" s="1"/>
  <c r="N1790" i="31"/>
  <c r="L1742" i="31"/>
  <c r="AO1742" i="31" s="1"/>
  <c r="L1740" i="31"/>
  <c r="AO1740" i="31" s="1"/>
  <c r="L1738" i="31"/>
  <c r="AO1738" i="31" s="1"/>
  <c r="L1736" i="31"/>
  <c r="AO1736" i="31" s="1"/>
  <c r="L1734" i="31"/>
  <c r="AO1734" i="31" s="1"/>
  <c r="K1756" i="31"/>
  <c r="AN1756" i="31" s="1"/>
  <c r="N1749" i="31"/>
  <c r="N1747" i="31"/>
  <c r="AQ1747" i="31" s="1"/>
  <c r="N1745" i="31"/>
  <c r="AQ1745" i="31" s="1"/>
  <c r="N1731" i="31"/>
  <c r="AQ1731" i="31" s="1"/>
  <c r="N1598" i="31"/>
  <c r="AQ1598" i="31" s="1"/>
  <c r="N1596" i="31"/>
  <c r="AQ1596" i="31" s="1"/>
  <c r="N1592" i="31"/>
  <c r="AQ1592" i="31" s="1"/>
  <c r="N1588" i="31"/>
  <c r="AQ1588" i="31" s="1"/>
  <c r="N1584" i="31"/>
  <c r="AQ1584" i="31" s="1"/>
  <c r="N1580" i="31"/>
  <c r="AQ1580" i="31" s="1"/>
  <c r="N1576" i="31"/>
  <c r="AQ1576" i="31" s="1"/>
  <c r="N1572" i="31"/>
  <c r="AQ1572" i="31" s="1"/>
  <c r="N1568" i="31"/>
  <c r="AQ1568" i="31" s="1"/>
  <c r="N1564" i="31"/>
  <c r="AQ1564" i="31" s="1"/>
  <c r="N1560" i="31"/>
  <c r="AQ1560" i="31" s="1"/>
  <c r="N1518" i="31"/>
  <c r="AQ1518" i="31" s="1"/>
  <c r="N1514" i="31"/>
  <c r="AQ1514" i="31" s="1"/>
  <c r="N1438" i="31"/>
  <c r="AQ1438" i="31" s="1"/>
  <c r="N1423" i="31"/>
  <c r="L1405" i="31"/>
  <c r="AO1405" i="31" s="1"/>
  <c r="L1403" i="31"/>
  <c r="AO1403" i="31" s="1"/>
  <c r="L1401" i="31"/>
  <c r="AO1401" i="31" s="1"/>
  <c r="L1399" i="31"/>
  <c r="AO1399" i="31" s="1"/>
  <c r="L1395" i="31"/>
  <c r="AO1395" i="31" s="1"/>
  <c r="K1651" i="31"/>
  <c r="AN1651" i="31" s="1"/>
  <c r="K1644" i="31"/>
  <c r="AN1644" i="31" s="1"/>
  <c r="L1590" i="31"/>
  <c r="AO1590" i="31" s="1"/>
  <c r="N1555" i="31"/>
  <c r="AQ1555" i="31" s="1"/>
  <c r="N1553" i="31"/>
  <c r="AQ1553" i="31" s="1"/>
  <c r="N1551" i="31"/>
  <c r="AQ1551" i="31" s="1"/>
  <c r="N1549" i="31"/>
  <c r="AQ1549" i="31" s="1"/>
  <c r="N1547" i="31"/>
  <c r="AQ1547" i="31" s="1"/>
  <c r="N1545" i="31"/>
  <c r="AQ1545" i="31" s="1"/>
  <c r="N1543" i="31"/>
  <c r="AQ1543" i="31" s="1"/>
  <c r="N1541" i="31"/>
  <c r="AQ1541" i="31" s="1"/>
  <c r="N1539" i="31"/>
  <c r="AQ1539" i="31" s="1"/>
  <c r="N1537" i="31"/>
  <c r="AQ1537" i="31" s="1"/>
  <c r="N1535" i="31"/>
  <c r="AQ1535" i="31" s="1"/>
  <c r="N1533" i="31"/>
  <c r="AQ1533" i="31" s="1"/>
  <c r="N1531" i="31"/>
  <c r="AQ1531" i="31" s="1"/>
  <c r="N1528" i="31"/>
  <c r="AQ1528" i="31" s="1"/>
  <c r="N1526" i="31"/>
  <c r="AQ1526" i="31" s="1"/>
  <c r="N1524" i="31"/>
  <c r="AQ1524" i="31" s="1"/>
  <c r="N1522" i="31"/>
  <c r="AQ1522" i="31" s="1"/>
  <c r="K1452" i="31"/>
  <c r="AN1452" i="31" s="1"/>
  <c r="L1350" i="31"/>
  <c r="AO1350" i="31" s="1"/>
  <c r="L1348" i="31"/>
  <c r="AO1348" i="31" s="1"/>
  <c r="L1346" i="31"/>
  <c r="AO1346" i="31" s="1"/>
  <c r="L1344" i="31"/>
  <c r="AO1344" i="31" s="1"/>
  <c r="L1342" i="31"/>
  <c r="AO1342" i="31" s="1"/>
  <c r="L1324" i="31"/>
  <c r="AO1324" i="31" s="1"/>
  <c r="L1319" i="31"/>
  <c r="AO1319" i="31" s="1"/>
  <c r="L1317" i="31"/>
  <c r="AO1317" i="31" s="1"/>
  <c r="L1259" i="31"/>
  <c r="AO1259" i="31" s="1"/>
  <c r="L1257" i="31"/>
  <c r="AO1257" i="31" s="1"/>
  <c r="L1255" i="31"/>
  <c r="AO1255" i="31" s="1"/>
  <c r="L1253" i="31"/>
  <c r="AO1253" i="31" s="1"/>
  <c r="L1251" i="31"/>
  <c r="AO1251" i="31" s="1"/>
  <c r="L1249" i="31"/>
  <c r="AO1249" i="31" s="1"/>
  <c r="L1206" i="31"/>
  <c r="AO1206" i="31" s="1"/>
  <c r="L1203" i="31"/>
  <c r="AO1203" i="31" s="1"/>
  <c r="L1200" i="31"/>
  <c r="AO1200" i="31" s="1"/>
  <c r="L1194" i="31"/>
  <c r="AO1194" i="31" s="1"/>
  <c r="L1193" i="31"/>
  <c r="AO1193" i="31" s="1"/>
  <c r="L1191" i="31"/>
  <c r="AO1191" i="31" s="1"/>
  <c r="L1189" i="31"/>
  <c r="AO1189" i="31" s="1"/>
  <c r="L1187" i="31"/>
  <c r="AO1187" i="31" s="1"/>
  <c r="L1185" i="31"/>
  <c r="AO1185" i="31" s="1"/>
  <c r="L1183" i="31"/>
  <c r="AO1183" i="31" s="1"/>
  <c r="L1180" i="31"/>
  <c r="AO1180" i="31" s="1"/>
  <c r="L1179" i="31"/>
  <c r="AO1179" i="31" s="1"/>
  <c r="L1176" i="31"/>
  <c r="AO1176" i="31" s="1"/>
  <c r="L1175" i="31"/>
  <c r="AO1175" i="31" s="1"/>
  <c r="L1172" i="31"/>
  <c r="L1169" i="31"/>
  <c r="AO1169" i="31" s="1"/>
  <c r="L1167" i="31"/>
  <c r="AO1167" i="31" s="1"/>
  <c r="L1165" i="31"/>
  <c r="AO1165" i="31" s="1"/>
  <c r="L1163" i="31"/>
  <c r="AO1163" i="31" s="1"/>
  <c r="L1161" i="31"/>
  <c r="AO1161" i="31" s="1"/>
  <c r="N1513" i="31"/>
  <c r="AQ1513" i="31" s="1"/>
  <c r="K1462" i="31"/>
  <c r="AN1462" i="31" s="1"/>
  <c r="N1377" i="31"/>
  <c r="AQ1377" i="31" s="1"/>
  <c r="N1375" i="31"/>
  <c r="AQ1375" i="31" s="1"/>
  <c r="N1373" i="31"/>
  <c r="AQ1373" i="31" s="1"/>
  <c r="N1358" i="31"/>
  <c r="N1328" i="31"/>
  <c r="N1320" i="31"/>
  <c r="N1316" i="31"/>
  <c r="AQ1316" i="31" s="1"/>
  <c r="N1357" i="31"/>
  <c r="N1355" i="31"/>
  <c r="N1276" i="31"/>
  <c r="N1260" i="31"/>
  <c r="AQ1260" i="31" s="1"/>
  <c r="N1256" i="31"/>
  <c r="AQ1256" i="31" s="1"/>
  <c r="N1252" i="31"/>
  <c r="AQ1252" i="31" s="1"/>
  <c r="N1033" i="31"/>
  <c r="AQ1033" i="31" s="1"/>
  <c r="N1029" i="31"/>
  <c r="AQ1029" i="31" s="1"/>
  <c r="N1027" i="31"/>
  <c r="N1023" i="31"/>
  <c r="AQ1023" i="31" s="1"/>
  <c r="N1003" i="31"/>
  <c r="AQ1003" i="31" s="1"/>
  <c r="N999" i="31"/>
  <c r="AQ999" i="31" s="1"/>
  <c r="N995" i="31"/>
  <c r="AQ995" i="31" s="1"/>
  <c r="N934" i="31"/>
  <c r="AQ934" i="31" s="1"/>
  <c r="N930" i="31"/>
  <c r="AQ930" i="31" s="1"/>
  <c r="N886" i="31"/>
  <c r="AQ886" i="31" s="1"/>
  <c r="N884" i="31"/>
  <c r="N882" i="31"/>
  <c r="N696" i="31"/>
  <c r="AQ696" i="31" s="1"/>
  <c r="N690" i="31"/>
  <c r="AQ690" i="31" s="1"/>
  <c r="L616" i="31"/>
  <c r="AO616" i="31" s="1"/>
  <c r="L614" i="31"/>
  <c r="AO614" i="31" s="1"/>
  <c r="L612" i="31"/>
  <c r="AO612" i="31" s="1"/>
  <c r="L610" i="31"/>
  <c r="AO610" i="31" s="1"/>
  <c r="N1110" i="31"/>
  <c r="AQ1110" i="31" s="1"/>
  <c r="N1108" i="31"/>
  <c r="N1104" i="31"/>
  <c r="AQ1104" i="31" s="1"/>
  <c r="N1100" i="31"/>
  <c r="AQ1100" i="31" s="1"/>
  <c r="N1096" i="31"/>
  <c r="AQ1096" i="31" s="1"/>
  <c r="N1092" i="31"/>
  <c r="AQ1092" i="31" s="1"/>
  <c r="N1088" i="31"/>
  <c r="AQ1088" i="31" s="1"/>
  <c r="N1084" i="31"/>
  <c r="AQ1084" i="31" s="1"/>
  <c r="N1080" i="31"/>
  <c r="AQ1080" i="31" s="1"/>
  <c r="N1076" i="31"/>
  <c r="AQ1076" i="31" s="1"/>
  <c r="N1072" i="31"/>
  <c r="AQ1072" i="31" s="1"/>
  <c r="N1068" i="31"/>
  <c r="AQ1068" i="31" s="1"/>
  <c r="N1064" i="31"/>
  <c r="AQ1064" i="31" s="1"/>
  <c r="N1060" i="31"/>
  <c r="AQ1060" i="31" s="1"/>
  <c r="N1054" i="31"/>
  <c r="AQ1054" i="31" s="1"/>
  <c r="N1052" i="31"/>
  <c r="N945" i="31"/>
  <c r="AQ945" i="31" s="1"/>
  <c r="N857" i="31"/>
  <c r="AQ857" i="31" s="1"/>
  <c r="N694" i="31"/>
  <c r="AQ694" i="31" s="1"/>
  <c r="L441" i="31"/>
  <c r="N1604" i="31"/>
  <c r="AQ1604" i="31" s="1"/>
  <c r="N1285" i="31"/>
  <c r="AQ1285" i="31" s="1"/>
  <c r="N1193" i="31"/>
  <c r="AQ1193" i="31" s="1"/>
  <c r="N1185" i="31"/>
  <c r="AQ1185" i="31" s="1"/>
  <c r="N1024" i="31"/>
  <c r="AQ1024" i="31" s="1"/>
  <c r="K961" i="31"/>
  <c r="AN961" i="31" s="1"/>
  <c r="K928" i="31"/>
  <c r="AN928" i="31" s="1"/>
  <c r="K899" i="31"/>
  <c r="AN899" i="31" s="1"/>
  <c r="K737" i="31"/>
  <c r="AN737" i="31" s="1"/>
  <c r="K710" i="31"/>
  <c r="AN710" i="31" s="1"/>
  <c r="N640" i="31"/>
  <c r="AQ640" i="31" s="1"/>
  <c r="N638" i="31"/>
  <c r="AQ638" i="31" s="1"/>
  <c r="N201" i="31"/>
  <c r="N718" i="31"/>
  <c r="AQ718" i="31" s="1"/>
  <c r="N680" i="31"/>
  <c r="AQ680" i="31" s="1"/>
  <c r="N636" i="31"/>
  <c r="AQ636" i="31" s="1"/>
  <c r="N483" i="31"/>
  <c r="AQ483" i="31" s="1"/>
  <c r="N281" i="31"/>
  <c r="N241" i="31"/>
  <c r="N159" i="31"/>
  <c r="N109" i="31"/>
  <c r="AQ109" i="31" s="1"/>
  <c r="N1897" i="31"/>
  <c r="L1896" i="31"/>
  <c r="L1867" i="31"/>
  <c r="K1900" i="31"/>
  <c r="S1900" i="31"/>
  <c r="M1897" i="31"/>
  <c r="M1895" i="31"/>
  <c r="K1893" i="31"/>
  <c r="M1892" i="31"/>
  <c r="K1891" i="31"/>
  <c r="K1889" i="31"/>
  <c r="K1882" i="31"/>
  <c r="K1880" i="31"/>
  <c r="K1877" i="31"/>
  <c r="M1876" i="31"/>
  <c r="M1874" i="31"/>
  <c r="K1873" i="31"/>
  <c r="M1872" i="31"/>
  <c r="K1871" i="31"/>
  <c r="M1884" i="31"/>
  <c r="M1881" i="31"/>
  <c r="M1875" i="31"/>
  <c r="AO1868" i="31"/>
  <c r="K1865" i="31"/>
  <c r="K1863" i="31"/>
  <c r="N1867" i="31"/>
  <c r="O1867" i="31" s="1"/>
  <c r="M1861" i="31"/>
  <c r="K1856" i="31"/>
  <c r="K1851" i="31"/>
  <c r="M1850" i="31"/>
  <c r="K1849" i="31"/>
  <c r="K1847" i="31"/>
  <c r="M1854" i="31"/>
  <c r="M1862" i="31"/>
  <c r="M1844" i="31"/>
  <c r="K1830" i="31"/>
  <c r="K1826" i="31"/>
  <c r="K1822" i="31"/>
  <c r="K1818" i="31"/>
  <c r="M1779" i="31"/>
  <c r="K1816" i="31"/>
  <c r="K1812" i="31"/>
  <c r="M1809" i="31"/>
  <c r="Y1809" i="31"/>
  <c r="Z1809" i="31" s="1"/>
  <c r="M1792" i="31"/>
  <c r="K1788" i="31"/>
  <c r="M1785" i="31"/>
  <c r="O1785" i="31" s="1"/>
  <c r="K1784" i="31"/>
  <c r="K1779" i="31"/>
  <c r="M1762" i="31"/>
  <c r="O1762" i="31" s="1"/>
  <c r="Y1762" i="31"/>
  <c r="Z1762" i="31" s="1"/>
  <c r="M1760" i="31"/>
  <c r="M1756" i="31"/>
  <c r="O1756" i="31" s="1"/>
  <c r="Y1756" i="31"/>
  <c r="Z1756" i="31" s="1"/>
  <c r="M1752" i="31"/>
  <c r="O1752" i="31" s="1"/>
  <c r="M1818" i="31"/>
  <c r="K1757" i="31"/>
  <c r="K1753" i="31"/>
  <c r="M1757" i="31"/>
  <c r="M1759" i="31"/>
  <c r="M1733" i="31"/>
  <c r="M1703" i="31"/>
  <c r="O1703" i="31" s="1"/>
  <c r="M1699" i="31"/>
  <c r="M1695" i="31"/>
  <c r="O1695" i="31" s="1"/>
  <c r="Y1695" i="31"/>
  <c r="Z1695" i="31" s="1"/>
  <c r="M1691" i="31"/>
  <c r="O1691" i="31" s="1"/>
  <c r="Y1691" i="31"/>
  <c r="Z1691" i="31" s="1"/>
  <c r="M1687" i="31"/>
  <c r="O1687" i="31"/>
  <c r="Y1687" i="31"/>
  <c r="Z1687" i="31" s="1"/>
  <c r="M1683" i="31"/>
  <c r="O1683" i="31" s="1"/>
  <c r="Y1683" i="31"/>
  <c r="Z1683" i="31" s="1"/>
  <c r="M1679" i="31"/>
  <c r="O1679" i="31" s="1"/>
  <c r="Y1679" i="31"/>
  <c r="Z1679" i="31" s="1"/>
  <c r="M1675" i="31"/>
  <c r="O1675" i="31" s="1"/>
  <c r="Y1675" i="31"/>
  <c r="Z1675" i="31" s="1"/>
  <c r="M1671" i="31"/>
  <c r="O1671" i="31"/>
  <c r="Y1671" i="31"/>
  <c r="Z1671" i="31" s="1"/>
  <c r="M1667" i="31"/>
  <c r="O1667" i="31" s="1"/>
  <c r="Y1667" i="31"/>
  <c r="Z1667" i="31" s="1"/>
  <c r="M1663" i="31"/>
  <c r="Y1663" i="31"/>
  <c r="Z1663" i="31" s="1"/>
  <c r="M1659" i="31"/>
  <c r="Y1659" i="31"/>
  <c r="Z1659" i="31" s="1"/>
  <c r="M1655" i="31"/>
  <c r="O1655" i="31" s="1"/>
  <c r="Y1655" i="31"/>
  <c r="Z1655" i="31" s="1"/>
  <c r="M1651" i="31"/>
  <c r="Y1651" i="31"/>
  <c r="Z1651" i="31" s="1"/>
  <c r="M1647" i="31"/>
  <c r="Y1647" i="31"/>
  <c r="Z1647" i="31" s="1"/>
  <c r="M1645" i="31"/>
  <c r="O1645" i="31" s="1"/>
  <c r="M1642" i="31"/>
  <c r="O1642" i="31" s="1"/>
  <c r="Y1642" i="31"/>
  <c r="Z1642" i="31" s="1"/>
  <c r="M1638" i="31"/>
  <c r="O1638" i="31" s="1"/>
  <c r="Y1638" i="31"/>
  <c r="Z1638" i="31" s="1"/>
  <c r="M1634" i="31"/>
  <c r="O1634" i="31" s="1"/>
  <c r="Y1634" i="31"/>
  <c r="Z1634" i="31" s="1"/>
  <c r="R1594" i="31"/>
  <c r="R1584" i="31"/>
  <c r="M1698" i="31"/>
  <c r="M1694" i="31"/>
  <c r="M1690" i="31"/>
  <c r="M1686" i="31"/>
  <c r="M1682" i="31"/>
  <c r="M1678" i="31"/>
  <c r="K1643" i="31"/>
  <c r="K1639" i="31"/>
  <c r="K1635" i="31"/>
  <c r="K1698" i="31"/>
  <c r="K1694" i="31"/>
  <c r="K1690" i="31"/>
  <c r="K1686" i="31"/>
  <c r="K1682" i="31"/>
  <c r="K1678" i="31"/>
  <c r="K1674" i="31"/>
  <c r="K1670" i="31"/>
  <c r="K1666" i="31"/>
  <c r="K1662" i="31"/>
  <c r="K1658" i="31"/>
  <c r="K1654" i="31"/>
  <c r="K1650" i="31"/>
  <c r="R1440" i="31"/>
  <c r="R1425" i="31"/>
  <c r="R1413" i="31"/>
  <c r="R1407" i="31"/>
  <c r="T1308" i="31"/>
  <c r="X1308" i="31" s="1"/>
  <c r="AQ1308" i="31" s="1"/>
  <c r="S1279" i="31"/>
  <c r="S1201" i="31"/>
  <c r="S1173" i="31"/>
  <c r="M1480" i="31"/>
  <c r="O1480" i="31"/>
  <c r="K1479" i="31"/>
  <c r="K1477" i="31"/>
  <c r="K1475" i="31"/>
  <c r="K1473" i="31"/>
  <c r="K1471" i="31"/>
  <c r="K1469" i="31"/>
  <c r="K1467" i="31"/>
  <c r="K1463" i="31"/>
  <c r="K1461" i="31"/>
  <c r="K1459" i="31"/>
  <c r="K1457" i="31"/>
  <c r="K1455" i="31"/>
  <c r="K1453" i="31"/>
  <c r="K1451" i="31"/>
  <c r="K1449" i="31"/>
  <c r="K1447" i="31"/>
  <c r="K1445" i="31"/>
  <c r="K1443" i="31"/>
  <c r="K1441" i="31"/>
  <c r="K1436" i="31"/>
  <c r="K1434" i="31"/>
  <c r="O1434" i="31" s="1"/>
  <c r="K1432" i="31"/>
  <c r="K1426" i="31"/>
  <c r="K1424" i="31"/>
  <c r="K1419" i="31"/>
  <c r="K1417" i="31"/>
  <c r="K1415" i="31"/>
  <c r="M1391" i="31"/>
  <c r="O1391" i="31" s="1"/>
  <c r="Y1391" i="31"/>
  <c r="Z1391" i="31" s="1"/>
  <c r="M1387" i="31"/>
  <c r="Y1387" i="31"/>
  <c r="Z1387" i="31" s="1"/>
  <c r="M1384" i="31"/>
  <c r="M1382" i="31"/>
  <c r="O1382" i="31" s="1"/>
  <c r="AO1378" i="31"/>
  <c r="M1370" i="31"/>
  <c r="O1370" i="31" s="1"/>
  <c r="Y1370" i="31"/>
  <c r="Z1370" i="31" s="1"/>
  <c r="M1336" i="31"/>
  <c r="O1336" i="31"/>
  <c r="M1332" i="31"/>
  <c r="O1332" i="31"/>
  <c r="M1311" i="31"/>
  <c r="O1311" i="31"/>
  <c r="Y1311" i="31"/>
  <c r="Z1311" i="31" s="1"/>
  <c r="M1302" i="31"/>
  <c r="Y1302" i="31"/>
  <c r="Z1302" i="31" s="1"/>
  <c r="M1298" i="31"/>
  <c r="O1298" i="31" s="1"/>
  <c r="Y1298" i="31"/>
  <c r="Z1298" i="31" s="1"/>
  <c r="M1294" i="31"/>
  <c r="Y1294" i="31"/>
  <c r="Z1294" i="31" s="1"/>
  <c r="M1272" i="31"/>
  <c r="O1272" i="31"/>
  <c r="Y1272" i="31"/>
  <c r="Z1272" i="31" s="1"/>
  <c r="M1268" i="31"/>
  <c r="O1268" i="31" s="1"/>
  <c r="Y1268" i="31"/>
  <c r="Z1268" i="31" s="1"/>
  <c r="M1264" i="31"/>
  <c r="O1264" i="31" s="1"/>
  <c r="Y1264" i="31"/>
  <c r="Z1264" i="31" s="1"/>
  <c r="M1244" i="31"/>
  <c r="M1240" i="31"/>
  <c r="M1236" i="31"/>
  <c r="M1230" i="31"/>
  <c r="M1226" i="31"/>
  <c r="M1222" i="31"/>
  <c r="M1218" i="31"/>
  <c r="M1479" i="31"/>
  <c r="M1475" i="31"/>
  <c r="M1471" i="31"/>
  <c r="M1469" i="31"/>
  <c r="M1463" i="31"/>
  <c r="M1459" i="31"/>
  <c r="M1453" i="31"/>
  <c r="M1449" i="31"/>
  <c r="M1445" i="31"/>
  <c r="M1441" i="31"/>
  <c r="M1436" i="31"/>
  <c r="M1424" i="31"/>
  <c r="M1417" i="31"/>
  <c r="K1327" i="31"/>
  <c r="K1314" i="31"/>
  <c r="K1310" i="31"/>
  <c r="K1277" i="31"/>
  <c r="K1271" i="31"/>
  <c r="K1267" i="31"/>
  <c r="K1263" i="31"/>
  <c r="K1205" i="31"/>
  <c r="M1159" i="31"/>
  <c r="O1159" i="31"/>
  <c r="M1155" i="31"/>
  <c r="O1155" i="31"/>
  <c r="M1151" i="31"/>
  <c r="O1151" i="31"/>
  <c r="M1149" i="31"/>
  <c r="M1148" i="31"/>
  <c r="O1148" i="31" s="1"/>
  <c r="M1146" i="31"/>
  <c r="M1144" i="31"/>
  <c r="M1136" i="31"/>
  <c r="M1131" i="31"/>
  <c r="O1131" i="31" s="1"/>
  <c r="Y1131" i="31"/>
  <c r="Z1131" i="31" s="1"/>
  <c r="M1129" i="31"/>
  <c r="S1118" i="31"/>
  <c r="R1075" i="31"/>
  <c r="R1055" i="31"/>
  <c r="R948" i="31"/>
  <c r="R916" i="31"/>
  <c r="R907" i="31"/>
  <c r="R893" i="31"/>
  <c r="K1390" i="31"/>
  <c r="K1369" i="31"/>
  <c r="K1337" i="31"/>
  <c r="K1305" i="31"/>
  <c r="K1301" i="31"/>
  <c r="K1297" i="31"/>
  <c r="K1293" i="31"/>
  <c r="K1213" i="31"/>
  <c r="K1202" i="31"/>
  <c r="K1127" i="31"/>
  <c r="M1117" i="31"/>
  <c r="K1116" i="31"/>
  <c r="M1116" i="31"/>
  <c r="M1010" i="31"/>
  <c r="M992" i="31"/>
  <c r="M988" i="31"/>
  <c r="M984" i="31"/>
  <c r="M980" i="31"/>
  <c r="M974" i="31"/>
  <c r="M970" i="31"/>
  <c r="M966" i="31"/>
  <c r="M960" i="31"/>
  <c r="M956" i="31"/>
  <c r="M952" i="31"/>
  <c r="M929" i="31"/>
  <c r="M912" i="31"/>
  <c r="M908" i="31"/>
  <c r="M906" i="31"/>
  <c r="M900" i="31"/>
  <c r="M896" i="31"/>
  <c r="K839" i="31"/>
  <c r="K835" i="31"/>
  <c r="M646" i="31"/>
  <c r="M642" i="31"/>
  <c r="M632" i="31"/>
  <c r="M626" i="31"/>
  <c r="M609" i="31"/>
  <c r="M607" i="31"/>
  <c r="M603" i="31"/>
  <c r="M590" i="31"/>
  <c r="M554" i="31"/>
  <c r="M494" i="31"/>
  <c r="M341" i="31"/>
  <c r="AO9" i="31"/>
  <c r="K783" i="31"/>
  <c r="M780" i="31"/>
  <c r="K779" i="31"/>
  <c r="M776" i="31"/>
  <c r="O776" i="31"/>
  <c r="K775" i="31"/>
  <c r="M772" i="31"/>
  <c r="M770" i="31"/>
  <c r="M768" i="31"/>
  <c r="O768" i="31" s="1"/>
  <c r="K767" i="31"/>
  <c r="K762" i="31"/>
  <c r="M759" i="31"/>
  <c r="K758" i="31"/>
  <c r="M755" i="31"/>
  <c r="O755" i="31" s="1"/>
  <c r="K754" i="31"/>
  <c r="M751" i="31"/>
  <c r="K750" i="31"/>
  <c r="M747" i="31"/>
  <c r="O747" i="31" s="1"/>
  <c r="K746" i="31"/>
  <c r="M743" i="31"/>
  <c r="K742" i="31"/>
  <c r="M739" i="31"/>
  <c r="O739" i="31" s="1"/>
  <c r="K738" i="31"/>
  <c r="M735" i="31"/>
  <c r="K734" i="31"/>
  <c r="M731" i="31"/>
  <c r="O731" i="31" s="1"/>
  <c r="K730" i="31"/>
  <c r="M727" i="31"/>
  <c r="K726" i="31"/>
  <c r="K715" i="31"/>
  <c r="M710" i="31"/>
  <c r="O710" i="31"/>
  <c r="K709" i="31"/>
  <c r="M706" i="31"/>
  <c r="O706" i="31" s="1"/>
  <c r="K705" i="31"/>
  <c r="M702" i="31"/>
  <c r="O702" i="31" s="1"/>
  <c r="K701" i="31"/>
  <c r="M698" i="31"/>
  <c r="M688" i="31"/>
  <c r="O688" i="31" s="1"/>
  <c r="M686" i="31"/>
  <c r="O686" i="31" s="1"/>
  <c r="K674" i="31"/>
  <c r="K668" i="31"/>
  <c r="M649" i="31"/>
  <c r="O649" i="31" s="1"/>
  <c r="K648" i="31"/>
  <c r="M645" i="31"/>
  <c r="K644" i="31"/>
  <c r="K632" i="31"/>
  <c r="K628" i="31"/>
  <c r="K609" i="31"/>
  <c r="M606" i="31"/>
  <c r="O606" i="31" s="1"/>
  <c r="K605" i="31"/>
  <c r="M581" i="31"/>
  <c r="M576" i="31"/>
  <c r="S230" i="31"/>
  <c r="AK230" i="31" s="1"/>
  <c r="T227" i="31"/>
  <c r="R174" i="31"/>
  <c r="R166" i="31"/>
  <c r="R163" i="31"/>
  <c r="S156" i="31"/>
  <c r="AK156" i="31" s="1"/>
  <c r="R151" i="31"/>
  <c r="R149" i="31"/>
  <c r="S110" i="31"/>
  <c r="AK110" i="31" s="1"/>
  <c r="Y44" i="31"/>
  <c r="Z44" i="31" s="1"/>
  <c r="T9" i="31"/>
  <c r="X9" i="31" s="1"/>
  <c r="AQ9" i="31" s="1"/>
  <c r="AE2" i="31"/>
  <c r="M195" i="31"/>
  <c r="L1873" i="31"/>
  <c r="AO1873" i="31" s="1"/>
  <c r="L1871" i="31"/>
  <c r="AO1871" i="31" s="1"/>
  <c r="L1863" i="31"/>
  <c r="AO1863" i="31" s="1"/>
  <c r="L1849" i="31"/>
  <c r="AO1849" i="31" s="1"/>
  <c r="L1847" i="31"/>
  <c r="AO1847" i="31" s="1"/>
  <c r="L1845" i="31"/>
  <c r="AO1845" i="31" s="1"/>
  <c r="L1842" i="31"/>
  <c r="AO1842" i="31" s="1"/>
  <c r="L1807" i="31"/>
  <c r="AO1807" i="31" s="1"/>
  <c r="L1805" i="31"/>
  <c r="AO1805" i="31" s="1"/>
  <c r="L1803" i="31"/>
  <c r="AO1803" i="31" s="1"/>
  <c r="N1894" i="31"/>
  <c r="AQ1894" i="31" s="1"/>
  <c r="N1874" i="31"/>
  <c r="N1872" i="31"/>
  <c r="AQ1872" i="31" s="1"/>
  <c r="N1870" i="31"/>
  <c r="AQ1870" i="31" s="1"/>
  <c r="L1869" i="31"/>
  <c r="AO1869" i="31" s="1"/>
  <c r="N1857" i="31"/>
  <c r="AQ1857" i="31" s="1"/>
  <c r="N1850" i="31"/>
  <c r="AQ1850" i="31" s="1"/>
  <c r="N1846" i="31"/>
  <c r="AQ1846" i="31" s="1"/>
  <c r="N1843" i="31"/>
  <c r="N1839" i="31"/>
  <c r="N1813" i="31"/>
  <c r="L1806" i="31"/>
  <c r="AO1806" i="31" s="1"/>
  <c r="N1892" i="31"/>
  <c r="AQ1892" i="31" s="1"/>
  <c r="N1890" i="31"/>
  <c r="AQ1890" i="31" s="1"/>
  <c r="N1888" i="31"/>
  <c r="AQ1888" i="31" s="1"/>
  <c r="N1883" i="31"/>
  <c r="AQ1883" i="31" s="1"/>
  <c r="L1876" i="31"/>
  <c r="N1864" i="31"/>
  <c r="AQ1864" i="31" s="1"/>
  <c r="K1861" i="31"/>
  <c r="K1853" i="31"/>
  <c r="AN1853" i="31" s="1"/>
  <c r="L1850" i="31"/>
  <c r="AO1850" i="31" s="1"/>
  <c r="L1846" i="31"/>
  <c r="AO1846" i="31" s="1"/>
  <c r="K1833" i="31"/>
  <c r="AN1833" i="31" s="1"/>
  <c r="K1817" i="31"/>
  <c r="AN1817" i="31" s="1"/>
  <c r="K1809" i="31"/>
  <c r="AN1809" i="31" s="1"/>
  <c r="N1808" i="31"/>
  <c r="N1804" i="31"/>
  <c r="AQ1804" i="31" s="1"/>
  <c r="L1801" i="31"/>
  <c r="AO1801" i="31" s="1"/>
  <c r="L1799" i="31"/>
  <c r="AO1799" i="31" s="1"/>
  <c r="L1797" i="31"/>
  <c r="AO1797" i="31" s="1"/>
  <c r="L1795" i="31"/>
  <c r="AO1795" i="31" s="1"/>
  <c r="L1793" i="31"/>
  <c r="AO1793" i="31" s="1"/>
  <c r="L1789" i="31"/>
  <c r="AO1789" i="31" s="1"/>
  <c r="L1780" i="31"/>
  <c r="AO1780" i="31" s="1"/>
  <c r="L1777" i="31"/>
  <c r="AO1777" i="31" s="1"/>
  <c r="L1775" i="31"/>
  <c r="AO1775" i="31" s="1"/>
  <c r="L1773" i="31"/>
  <c r="AO1773" i="31" s="1"/>
  <c r="L1771" i="31"/>
  <c r="AO1771" i="31" s="1"/>
  <c r="L1769" i="31"/>
  <c r="AO1769" i="31" s="1"/>
  <c r="L1767" i="31"/>
  <c r="AO1767" i="31" s="1"/>
  <c r="L1765" i="31"/>
  <c r="AO1765" i="31" s="1"/>
  <c r="L1748" i="31"/>
  <c r="AO1748" i="31" s="1"/>
  <c r="L1746" i="31"/>
  <c r="AO1746" i="31" s="1"/>
  <c r="L1802" i="31"/>
  <c r="AO1802" i="31" s="1"/>
  <c r="N1783" i="31"/>
  <c r="N1776" i="31"/>
  <c r="AQ1776" i="31" s="1"/>
  <c r="N1772" i="31"/>
  <c r="AQ1772" i="31" s="1"/>
  <c r="N1768" i="31"/>
  <c r="AQ1768" i="31" s="1"/>
  <c r="N1764" i="31"/>
  <c r="AQ1764" i="31" s="1"/>
  <c r="N1754" i="31"/>
  <c r="N1743" i="31"/>
  <c r="AQ1743" i="31" s="1"/>
  <c r="N1741" i="31"/>
  <c r="AQ1741" i="31" s="1"/>
  <c r="N1739" i="31"/>
  <c r="AQ1739" i="31" s="1"/>
  <c r="N1737" i="31"/>
  <c r="AQ1737" i="31" s="1"/>
  <c r="N1735" i="31"/>
  <c r="AQ1735" i="31" s="1"/>
  <c r="K1750" i="31"/>
  <c r="AN1750" i="31" s="1"/>
  <c r="K1732" i="31"/>
  <c r="AN1732" i="31" s="1"/>
  <c r="N1713" i="31"/>
  <c r="K1712" i="31"/>
  <c r="AN1712" i="31" s="1"/>
  <c r="N1631" i="31"/>
  <c r="AQ1631" i="31" s="1"/>
  <c r="N1629" i="31"/>
  <c r="AQ1629" i="31" s="1"/>
  <c r="N1625" i="31"/>
  <c r="AQ1625" i="31" s="1"/>
  <c r="N1621" i="31"/>
  <c r="AQ1621" i="31" s="1"/>
  <c r="N1617" i="31"/>
  <c r="AQ1617" i="31" s="1"/>
  <c r="N1613" i="31"/>
  <c r="AQ1613" i="31" s="1"/>
  <c r="N1609" i="31"/>
  <c r="AQ1609" i="31" s="1"/>
  <c r="N1605" i="31"/>
  <c r="AQ1605" i="31" s="1"/>
  <c r="N1601" i="31"/>
  <c r="AQ1601" i="31" s="1"/>
  <c r="L1597" i="31"/>
  <c r="L1595" i="31"/>
  <c r="AO1595" i="31" s="1"/>
  <c r="L1593" i="31"/>
  <c r="AO1593" i="31" s="1"/>
  <c r="L1591" i="31"/>
  <c r="AO1591" i="31" s="1"/>
  <c r="L1589" i="31"/>
  <c r="AO1589" i="31" s="1"/>
  <c r="L1587" i="31"/>
  <c r="AO1587" i="31" s="1"/>
  <c r="L1585" i="31"/>
  <c r="L1583" i="31"/>
  <c r="AO1583" i="31" s="1"/>
  <c r="L1581" i="31"/>
  <c r="AO1581" i="31" s="1"/>
  <c r="L1577" i="31"/>
  <c r="AO1577" i="31" s="1"/>
  <c r="L1575" i="31"/>
  <c r="AO1575" i="31" s="1"/>
  <c r="L1573" i="31"/>
  <c r="AO1573" i="31" s="1"/>
  <c r="L1571" i="31"/>
  <c r="AO1571" i="31" s="1"/>
  <c r="L1569" i="31"/>
  <c r="AO1569" i="31" s="1"/>
  <c r="L1567" i="31"/>
  <c r="AO1567" i="31" s="1"/>
  <c r="L1565" i="31"/>
  <c r="AO1565" i="31" s="1"/>
  <c r="L1563" i="31"/>
  <c r="AO1563" i="31" s="1"/>
  <c r="L1561" i="31"/>
  <c r="AO1561" i="31" s="1"/>
  <c r="L1559" i="31"/>
  <c r="AO1559" i="31" s="1"/>
  <c r="L1556" i="31"/>
  <c r="L1554" i="31"/>
  <c r="AO1554" i="31" s="1"/>
  <c r="L1552" i="31"/>
  <c r="AO1552" i="31" s="1"/>
  <c r="L1550" i="31"/>
  <c r="AO1550" i="31" s="1"/>
  <c r="L1548" i="31"/>
  <c r="AO1548" i="31" s="1"/>
  <c r="L1546" i="31"/>
  <c r="AO1546" i="31" s="1"/>
  <c r="L1544" i="31"/>
  <c r="AO1544" i="31" s="1"/>
  <c r="L1542" i="31"/>
  <c r="AO1542" i="31" s="1"/>
  <c r="L1540" i="31"/>
  <c r="AO1540" i="31" s="1"/>
  <c r="L1538" i="31"/>
  <c r="AO1538" i="31" s="1"/>
  <c r="L1536" i="31"/>
  <c r="AO1536" i="31" s="1"/>
  <c r="L1534" i="31"/>
  <c r="AO1534" i="31" s="1"/>
  <c r="L1532" i="31"/>
  <c r="AO1532" i="31" s="1"/>
  <c r="L1530" i="31"/>
  <c r="L1527" i="31"/>
  <c r="AO1527" i="31" s="1"/>
  <c r="L1525" i="31"/>
  <c r="AO1525" i="31" s="1"/>
  <c r="L1523" i="31"/>
  <c r="AO1523" i="31" s="1"/>
  <c r="L1519" i="31"/>
  <c r="AO1519" i="31" s="1"/>
  <c r="L1517" i="31"/>
  <c r="AO1517" i="31" s="1"/>
  <c r="L1515" i="31"/>
  <c r="AO1515" i="31" s="1"/>
  <c r="L1512" i="31"/>
  <c r="L1510" i="31"/>
  <c r="AO1510" i="31" s="1"/>
  <c r="L1508" i="31"/>
  <c r="AO1508" i="31" s="1"/>
  <c r="L1506" i="31"/>
  <c r="AO1506" i="31" s="1"/>
  <c r="L1504" i="31"/>
  <c r="AO1504" i="31" s="1"/>
  <c r="L1502" i="31"/>
  <c r="AO1502" i="31" s="1"/>
  <c r="L1500" i="31"/>
  <c r="AO1500" i="31" s="1"/>
  <c r="L1498" i="31"/>
  <c r="AO1498" i="31" s="1"/>
  <c r="L1496" i="31"/>
  <c r="AO1496" i="31" s="1"/>
  <c r="L1494" i="31"/>
  <c r="AO1494" i="31" s="1"/>
  <c r="L1492" i="31"/>
  <c r="AO1492" i="31" s="1"/>
  <c r="L1490" i="31"/>
  <c r="AO1490" i="31" s="1"/>
  <c r="L1488" i="31"/>
  <c r="AO1488" i="31" s="1"/>
  <c r="L1486" i="31"/>
  <c r="AO1486" i="31" s="1"/>
  <c r="L1484" i="31"/>
  <c r="AO1484" i="31" s="1"/>
  <c r="L1482" i="31"/>
  <c r="L1439" i="31"/>
  <c r="AO1439" i="31" s="1"/>
  <c r="L1437" i="31"/>
  <c r="AO1437" i="31" s="1"/>
  <c r="L1430" i="31"/>
  <c r="AO1430" i="31" s="1"/>
  <c r="L1428" i="31"/>
  <c r="AO1428" i="31" s="1"/>
  <c r="L1411" i="31"/>
  <c r="AO1411" i="31" s="1"/>
  <c r="L1409" i="31"/>
  <c r="K1663" i="31"/>
  <c r="AN1663" i="31" s="1"/>
  <c r="K1647" i="31"/>
  <c r="AN1647" i="31" s="1"/>
  <c r="K1636" i="31"/>
  <c r="AN1636" i="31" s="1"/>
  <c r="N1594" i="31"/>
  <c r="AQ1594" i="31" s="1"/>
  <c r="N1590" i="31"/>
  <c r="AQ1590" i="31" s="1"/>
  <c r="N1586" i="31"/>
  <c r="AQ1586" i="31" s="1"/>
  <c r="N1582" i="31"/>
  <c r="AQ1582" i="31" s="1"/>
  <c r="N1578" i="31"/>
  <c r="AQ1578" i="31" s="1"/>
  <c r="N1574" i="31"/>
  <c r="AQ1574" i="31" s="1"/>
  <c r="N1570" i="31"/>
  <c r="AQ1570" i="31" s="1"/>
  <c r="N1566" i="31"/>
  <c r="AQ1566" i="31" s="1"/>
  <c r="N1562" i="31"/>
  <c r="AQ1562" i="31" s="1"/>
  <c r="N1558" i="31"/>
  <c r="AQ1558" i="31" s="1"/>
  <c r="N1520" i="31"/>
  <c r="N1516" i="31"/>
  <c r="AQ1516" i="31" s="1"/>
  <c r="N1440" i="31"/>
  <c r="L1386" i="31"/>
  <c r="L1376" i="31"/>
  <c r="AO1376" i="31" s="1"/>
  <c r="L1374" i="31"/>
  <c r="AO1374" i="31" s="1"/>
  <c r="L1372" i="31"/>
  <c r="AO1372" i="31" s="1"/>
  <c r="K1659" i="31"/>
  <c r="AN1659" i="31" s="1"/>
  <c r="K1646" i="31"/>
  <c r="AN1646" i="31" s="1"/>
  <c r="L1629" i="31"/>
  <c r="AO1629" i="31" s="1"/>
  <c r="L1625" i="31"/>
  <c r="AO1625" i="31" s="1"/>
  <c r="L1621" i="31"/>
  <c r="AO1621" i="31" s="1"/>
  <c r="L1617" i="31"/>
  <c r="AO1617" i="31" s="1"/>
  <c r="L1613" i="31"/>
  <c r="AO1613" i="31" s="1"/>
  <c r="L1609" i="31"/>
  <c r="AO1609" i="31" s="1"/>
  <c r="L1605" i="31"/>
  <c r="AO1605" i="31" s="1"/>
  <c r="L1601" i="31"/>
  <c r="AO1601" i="31" s="1"/>
  <c r="L1598" i="31"/>
  <c r="AO1598" i="31" s="1"/>
  <c r="L1592" i="31"/>
  <c r="AO1592" i="31" s="1"/>
  <c r="L1588" i="31"/>
  <c r="AO1588" i="31" s="1"/>
  <c r="L1582" i="31"/>
  <c r="AO1582" i="31" s="1"/>
  <c r="L1578" i="31"/>
  <c r="AO1578" i="31" s="1"/>
  <c r="L1574" i="31"/>
  <c r="AO1574" i="31" s="1"/>
  <c r="L1570" i="31"/>
  <c r="AO1570" i="31" s="1"/>
  <c r="L1566" i="31"/>
  <c r="AO1566" i="31" s="1"/>
  <c r="L1562" i="31"/>
  <c r="AO1562" i="31" s="1"/>
  <c r="L1558" i="31"/>
  <c r="AO1558" i="31" s="1"/>
  <c r="N1557" i="31"/>
  <c r="AQ1557" i="31" s="1"/>
  <c r="K1474" i="31"/>
  <c r="AN1474" i="31" s="1"/>
  <c r="K1416" i="31"/>
  <c r="AN1416" i="31" s="1"/>
  <c r="N1412" i="31"/>
  <c r="AQ1412" i="31" s="1"/>
  <c r="N1410" i="31"/>
  <c r="AQ1410" i="31" s="1"/>
  <c r="N1408" i="31"/>
  <c r="N1404" i="31"/>
  <c r="AQ1404" i="31" s="1"/>
  <c r="N1400" i="31"/>
  <c r="AQ1400" i="31" s="1"/>
  <c r="N1367" i="31"/>
  <c r="N1365" i="31"/>
  <c r="N1363" i="31"/>
  <c r="N1361" i="31"/>
  <c r="N1359" i="31"/>
  <c r="L1349" i="31"/>
  <c r="AO1349" i="31" s="1"/>
  <c r="L1347" i="31"/>
  <c r="AO1347" i="31" s="1"/>
  <c r="L1345" i="31"/>
  <c r="AO1345" i="31" s="1"/>
  <c r="L1343" i="31"/>
  <c r="AO1343" i="31" s="1"/>
  <c r="L1341" i="31"/>
  <c r="AO1341" i="31" s="1"/>
  <c r="L1338" i="31"/>
  <c r="AO1338" i="31" s="1"/>
  <c r="L1285" i="31"/>
  <c r="AO1285" i="31" s="1"/>
  <c r="L1283" i="31"/>
  <c r="AO1283" i="31" s="1"/>
  <c r="L1281" i="31"/>
  <c r="AO1281" i="31" s="1"/>
  <c r="L1278" i="31"/>
  <c r="AO1278" i="31" s="1"/>
  <c r="L1207" i="31"/>
  <c r="AO1207" i="31" s="1"/>
  <c r="L1133" i="31"/>
  <c r="AO1133" i="31" s="1"/>
  <c r="L1520" i="31"/>
  <c r="AO1520" i="31" s="1"/>
  <c r="L1516" i="31"/>
  <c r="AO1516" i="31" s="1"/>
  <c r="N1511" i="31"/>
  <c r="AQ1511" i="31" s="1"/>
  <c r="N1509" i="31"/>
  <c r="AQ1509" i="31" s="1"/>
  <c r="N1507" i="31"/>
  <c r="AQ1507" i="31" s="1"/>
  <c r="N1505" i="31"/>
  <c r="AQ1505" i="31" s="1"/>
  <c r="N1503" i="31"/>
  <c r="AQ1503" i="31" s="1"/>
  <c r="N1501" i="31"/>
  <c r="AQ1501" i="31" s="1"/>
  <c r="N1499" i="31"/>
  <c r="AQ1499" i="31" s="1"/>
  <c r="N1497" i="31"/>
  <c r="AQ1497" i="31" s="1"/>
  <c r="N1495" i="31"/>
  <c r="AQ1495" i="31" s="1"/>
  <c r="N1493" i="31"/>
  <c r="AQ1493" i="31" s="1"/>
  <c r="N1491" i="31"/>
  <c r="AQ1491" i="31" s="1"/>
  <c r="N1489" i="31"/>
  <c r="AQ1489" i="31" s="1"/>
  <c r="N1487" i="31"/>
  <c r="AQ1487" i="31" s="1"/>
  <c r="N1485" i="31"/>
  <c r="AQ1485" i="31" s="1"/>
  <c r="N1483" i="31"/>
  <c r="AQ1483" i="31" s="1"/>
  <c r="K1444" i="31"/>
  <c r="AN1444" i="31" s="1"/>
  <c r="L1404" i="31"/>
  <c r="AO1404" i="31" s="1"/>
  <c r="L1400" i="31"/>
  <c r="AO1400" i="31" s="1"/>
  <c r="K1393" i="31"/>
  <c r="AN1393" i="31" s="1"/>
  <c r="L1385" i="31"/>
  <c r="AO1385" i="31" s="1"/>
  <c r="AQ1358" i="31"/>
  <c r="N1356" i="31"/>
  <c r="N1339" i="31"/>
  <c r="N1325" i="31"/>
  <c r="AQ1325" i="31" s="1"/>
  <c r="AQ1320" i="31"/>
  <c r="N1318" i="31"/>
  <c r="AQ1318" i="31" s="1"/>
  <c r="N1307" i="31"/>
  <c r="AQ1307" i="31" s="1"/>
  <c r="AQ1291" i="31"/>
  <c r="N1289" i="31"/>
  <c r="N1286" i="31"/>
  <c r="AQ1286" i="31" s="1"/>
  <c r="N1282" i="31"/>
  <c r="AQ1282" i="31" s="1"/>
  <c r="N1204" i="31"/>
  <c r="AQ1197" i="31"/>
  <c r="N1195" i="31"/>
  <c r="AQ1195" i="31" s="1"/>
  <c r="N1192" i="31"/>
  <c r="AQ1190" i="31"/>
  <c r="N1188" i="31"/>
  <c r="AQ1186" i="31"/>
  <c r="N1184" i="31"/>
  <c r="AQ1184" i="31" s="1"/>
  <c r="N1182" i="31"/>
  <c r="AQ1182" i="31" s="1"/>
  <c r="AQ1177" i="31"/>
  <c r="AQ1174" i="31"/>
  <c r="N1138" i="31"/>
  <c r="N1134" i="31"/>
  <c r="N1130" i="31"/>
  <c r="L946" i="31"/>
  <c r="AO946" i="31" s="1"/>
  <c r="L944" i="31"/>
  <c r="AO944" i="31" s="1"/>
  <c r="L942" i="31"/>
  <c r="L887" i="31"/>
  <c r="AO887" i="31" s="1"/>
  <c r="L881" i="31"/>
  <c r="AO881" i="31" s="1"/>
  <c r="L856" i="31"/>
  <c r="AO856" i="31" s="1"/>
  <c r="L854" i="31"/>
  <c r="AO854" i="31" s="1"/>
  <c r="L852" i="31"/>
  <c r="AO852" i="31" s="1"/>
  <c r="L850" i="31"/>
  <c r="AO850" i="31" s="1"/>
  <c r="L848" i="31"/>
  <c r="AO848" i="31" s="1"/>
  <c r="L846" i="31"/>
  <c r="AO846" i="31" s="1"/>
  <c r="L844" i="31"/>
  <c r="AO844" i="31" s="1"/>
  <c r="L842" i="31"/>
  <c r="AO842" i="31" s="1"/>
  <c r="L831" i="31"/>
  <c r="AO831" i="31" s="1"/>
  <c r="L829" i="31"/>
  <c r="AO829" i="31" s="1"/>
  <c r="L827" i="31"/>
  <c r="AO827" i="31" s="1"/>
  <c r="L825" i="31"/>
  <c r="AO825" i="31" s="1"/>
  <c r="L823" i="31"/>
  <c r="AO823" i="31" s="1"/>
  <c r="L821" i="31"/>
  <c r="AO821" i="31" s="1"/>
  <c r="L819" i="31"/>
  <c r="AO819" i="31" s="1"/>
  <c r="L817" i="31"/>
  <c r="AO817" i="31" s="1"/>
  <c r="L815" i="31"/>
  <c r="AO815" i="31" s="1"/>
  <c r="L813" i="31"/>
  <c r="AO813" i="31" s="1"/>
  <c r="L811" i="31"/>
  <c r="AO811" i="31" s="1"/>
  <c r="L809" i="31"/>
  <c r="AO809" i="31" s="1"/>
  <c r="L807" i="31"/>
  <c r="AO807" i="31" s="1"/>
  <c r="L805" i="31"/>
  <c r="AO805" i="31" s="1"/>
  <c r="L803" i="31"/>
  <c r="AO803" i="31" s="1"/>
  <c r="L801" i="31"/>
  <c r="AO801" i="31" s="1"/>
  <c r="L799" i="31"/>
  <c r="AO799" i="31" s="1"/>
  <c r="L797" i="31"/>
  <c r="AO797" i="31" s="1"/>
  <c r="L795" i="31"/>
  <c r="AO795" i="31" s="1"/>
  <c r="L793" i="31"/>
  <c r="AO793" i="31" s="1"/>
  <c r="L791" i="31"/>
  <c r="AO791" i="31" s="1"/>
  <c r="L789" i="31"/>
  <c r="AO789" i="31" s="1"/>
  <c r="L787" i="31"/>
  <c r="AO787" i="31" s="1"/>
  <c r="L785" i="31"/>
  <c r="AO785" i="31" s="1"/>
  <c r="L722" i="31"/>
  <c r="AO722" i="31" s="1"/>
  <c r="L720" i="31"/>
  <c r="AO720" i="31" s="1"/>
  <c r="L718" i="31"/>
  <c r="AO718" i="31" s="1"/>
  <c r="L716" i="31"/>
  <c r="AO716" i="31" s="1"/>
  <c r="L713" i="31"/>
  <c r="AO713" i="31" s="1"/>
  <c r="L665" i="31"/>
  <c r="AO665" i="31" s="1"/>
  <c r="L663" i="31"/>
  <c r="AO663" i="31" s="1"/>
  <c r="L661" i="31"/>
  <c r="AO661" i="31" s="1"/>
  <c r="L659" i="31"/>
  <c r="AO659" i="31" s="1"/>
  <c r="L657" i="31"/>
  <c r="AO657" i="31" s="1"/>
  <c r="L655" i="31"/>
  <c r="AO655" i="31" s="1"/>
  <c r="L653" i="31"/>
  <c r="AO653" i="31" s="1"/>
  <c r="L651" i="31"/>
  <c r="AO651" i="31" s="1"/>
  <c r="L640" i="31"/>
  <c r="AO640" i="31" s="1"/>
  <c r="L638" i="31"/>
  <c r="AO638" i="31" s="1"/>
  <c r="L636" i="31"/>
  <c r="AO636" i="31" s="1"/>
  <c r="N1396" i="31"/>
  <c r="AQ1396" i="31" s="1"/>
  <c r="N1368" i="31"/>
  <c r="L1367" i="31"/>
  <c r="AO1367" i="31" s="1"/>
  <c r="N1366" i="31"/>
  <c r="AQ1364" i="31"/>
  <c r="L1363" i="31"/>
  <c r="AO1363" i="31" s="1"/>
  <c r="N1362" i="31"/>
  <c r="AQ1360" i="31"/>
  <c r="L1359" i="31"/>
  <c r="AO1359" i="31" s="1"/>
  <c r="AQ1357" i="31"/>
  <c r="AQ1355" i="31"/>
  <c r="L1325" i="31"/>
  <c r="AO1325" i="31" s="1"/>
  <c r="L1318" i="31"/>
  <c r="AO1318" i="31" s="1"/>
  <c r="L1307" i="31"/>
  <c r="AO1307" i="31" s="1"/>
  <c r="N1292" i="31"/>
  <c r="L1291" i="31"/>
  <c r="AO1291" i="31" s="1"/>
  <c r="N1290" i="31"/>
  <c r="L1286" i="31"/>
  <c r="AO1286" i="31" s="1"/>
  <c r="L1282" i="31"/>
  <c r="AO1282" i="31" s="1"/>
  <c r="N1274" i="31"/>
  <c r="N1258" i="31"/>
  <c r="AQ1258" i="31" s="1"/>
  <c r="N1254" i="31"/>
  <c r="AQ1254" i="31" s="1"/>
  <c r="N1250" i="31"/>
  <c r="AQ1250" i="31" s="1"/>
  <c r="K1244" i="31"/>
  <c r="AN1244" i="31" s="1"/>
  <c r="K1240" i="31"/>
  <c r="AN1240" i="31" s="1"/>
  <c r="K1236" i="31"/>
  <c r="AN1236" i="31" s="1"/>
  <c r="K1235" i="31"/>
  <c r="AN1235" i="31" s="1"/>
  <c r="K1234" i="31"/>
  <c r="AN1234" i="31" s="1"/>
  <c r="K1230" i="31"/>
  <c r="AN1230" i="31" s="1"/>
  <c r="K1226" i="31"/>
  <c r="AN1226" i="31" s="1"/>
  <c r="K1222" i="31"/>
  <c r="AN1222" i="31" s="1"/>
  <c r="K1218" i="31"/>
  <c r="AN1218" i="31" s="1"/>
  <c r="N1214" i="31"/>
  <c r="L1195" i="31"/>
  <c r="AO1195" i="31" s="1"/>
  <c r="L1190" i="31"/>
  <c r="AO1190" i="31" s="1"/>
  <c r="L1186" i="31"/>
  <c r="AO1186" i="31" s="1"/>
  <c r="L1182" i="31"/>
  <c r="AO1182" i="31" s="1"/>
  <c r="AQ1181" i="31"/>
  <c r="N1178" i="31"/>
  <c r="L1177" i="31"/>
  <c r="AO1177" i="31" s="1"/>
  <c r="K1136" i="31"/>
  <c r="AN1136" i="31" s="1"/>
  <c r="N1118" i="31"/>
  <c r="N1035" i="31"/>
  <c r="AQ1035" i="31" s="1"/>
  <c r="N1031" i="31"/>
  <c r="AQ1031" i="31" s="1"/>
  <c r="N1025" i="31"/>
  <c r="AQ1025" i="31" s="1"/>
  <c r="N1005" i="31"/>
  <c r="AQ1005" i="31" s="1"/>
  <c r="N1001" i="31"/>
  <c r="AQ1001" i="31" s="1"/>
  <c r="N997" i="31"/>
  <c r="AQ997" i="31" s="1"/>
  <c r="N936" i="31"/>
  <c r="N932" i="31"/>
  <c r="AQ932" i="31" s="1"/>
  <c r="N904" i="31"/>
  <c r="K903" i="31"/>
  <c r="AN903" i="31" s="1"/>
  <c r="N863" i="31"/>
  <c r="N818" i="31"/>
  <c r="AQ818" i="31" s="1"/>
  <c r="N814" i="31"/>
  <c r="AQ814" i="31" s="1"/>
  <c r="N810" i="31"/>
  <c r="AQ810" i="31" s="1"/>
  <c r="N806" i="31"/>
  <c r="AQ806" i="31" s="1"/>
  <c r="N802" i="31"/>
  <c r="AQ802" i="31" s="1"/>
  <c r="N798" i="31"/>
  <c r="AQ798" i="31" s="1"/>
  <c r="N794" i="31"/>
  <c r="AQ794" i="31" s="1"/>
  <c r="N790" i="31"/>
  <c r="AQ790" i="31" s="1"/>
  <c r="N786" i="31"/>
  <c r="AQ786" i="31" s="1"/>
  <c r="N721" i="31"/>
  <c r="AQ721" i="31" s="1"/>
  <c r="N717" i="31"/>
  <c r="AQ717" i="31" s="1"/>
  <c r="N714" i="31"/>
  <c r="N683" i="31"/>
  <c r="AQ683" i="31" s="1"/>
  <c r="N679" i="31"/>
  <c r="AQ679" i="31" s="1"/>
  <c r="N664" i="31"/>
  <c r="AQ664" i="31" s="1"/>
  <c r="N660" i="31"/>
  <c r="AQ660" i="31" s="1"/>
  <c r="N656" i="31"/>
  <c r="AQ656" i="31" s="1"/>
  <c r="N652" i="31"/>
  <c r="AQ652" i="31" s="1"/>
  <c r="N641" i="31"/>
  <c r="N637" i="31"/>
  <c r="AQ637" i="31" s="1"/>
  <c r="L634" i="31"/>
  <c r="AO634" i="31" s="1"/>
  <c r="N624" i="31"/>
  <c r="AQ624" i="31" s="1"/>
  <c r="N622" i="31"/>
  <c r="AQ622" i="31" s="1"/>
  <c r="N620" i="31"/>
  <c r="AQ620" i="31" s="1"/>
  <c r="N618" i="31"/>
  <c r="AQ618" i="31" s="1"/>
  <c r="N616" i="31"/>
  <c r="AQ616" i="31" s="1"/>
  <c r="N614" i="31"/>
  <c r="AQ614" i="31" s="1"/>
  <c r="N612" i="31"/>
  <c r="AQ612" i="31" s="1"/>
  <c r="N610" i="31"/>
  <c r="AQ610" i="31" s="1"/>
  <c r="AL513" i="31"/>
  <c r="T503" i="31"/>
  <c r="T501" i="31" s="1"/>
  <c r="N493" i="31"/>
  <c r="N480" i="31"/>
  <c r="T480" i="31"/>
  <c r="N454" i="31"/>
  <c r="N441" i="31"/>
  <c r="L426" i="31"/>
  <c r="L414" i="31"/>
  <c r="N411" i="31"/>
  <c r="AQ411" i="31" s="1"/>
  <c r="N410" i="31"/>
  <c r="AQ410" i="31" s="1"/>
  <c r="AL410" i="31"/>
  <c r="N401" i="31"/>
  <c r="AQ401" i="31" s="1"/>
  <c r="N392" i="31"/>
  <c r="AQ392" i="31" s="1"/>
  <c r="AL392" i="31"/>
  <c r="N259" i="31"/>
  <c r="AQ259" i="31" s="1"/>
  <c r="L241" i="31"/>
  <c r="N232" i="31"/>
  <c r="N225" i="31"/>
  <c r="N223" i="31"/>
  <c r="AQ223" i="31" s="1"/>
  <c r="N221" i="31"/>
  <c r="AQ221" i="31" s="1"/>
  <c r="N219" i="31"/>
  <c r="AQ219" i="31" s="1"/>
  <c r="L213" i="31"/>
  <c r="AO213" i="31" s="1"/>
  <c r="N203" i="31"/>
  <c r="L201" i="31"/>
  <c r="AO201" i="31" s="1"/>
  <c r="N186" i="31"/>
  <c r="L184" i="31"/>
  <c r="AO184" i="31" s="1"/>
  <c r="L166" i="31"/>
  <c r="L164" i="31"/>
  <c r="N119" i="31"/>
  <c r="N116" i="31"/>
  <c r="L109" i="31"/>
  <c r="AO109" i="31" s="1"/>
  <c r="N101" i="31"/>
  <c r="L79" i="31"/>
  <c r="AO79" i="31" s="1"/>
  <c r="L77" i="31"/>
  <c r="AO77" i="31" s="1"/>
  <c r="N63" i="31"/>
  <c r="L19" i="31"/>
  <c r="AO19" i="31" s="1"/>
  <c r="N7" i="31"/>
  <c r="K926" i="31"/>
  <c r="AN926" i="31" s="1"/>
  <c r="K889" i="31"/>
  <c r="AN889" i="31" s="1"/>
  <c r="N888" i="31"/>
  <c r="N864" i="31"/>
  <c r="L863" i="31"/>
  <c r="AO863" i="31" s="1"/>
  <c r="N855" i="31"/>
  <c r="AQ855" i="31" s="1"/>
  <c r="N851" i="31"/>
  <c r="AQ851" i="31" s="1"/>
  <c r="N845" i="31"/>
  <c r="AQ845" i="31" s="1"/>
  <c r="L816" i="31"/>
  <c r="AO816" i="31" s="1"/>
  <c r="L810" i="31"/>
  <c r="AO810" i="31" s="1"/>
  <c r="L804" i="31"/>
  <c r="AO804" i="31" s="1"/>
  <c r="L800" i="31"/>
  <c r="AO800" i="31" s="1"/>
  <c r="L794" i="31"/>
  <c r="AO794" i="31" s="1"/>
  <c r="L786" i="31"/>
  <c r="AO786" i="31" s="1"/>
  <c r="K780" i="31"/>
  <c r="AN780" i="31" s="1"/>
  <c r="K772" i="31"/>
  <c r="AN772" i="31" s="1"/>
  <c r="N771" i="31"/>
  <c r="K770" i="31"/>
  <c r="AN770" i="31" s="1"/>
  <c r="K751" i="31"/>
  <c r="AN751" i="31" s="1"/>
  <c r="K743" i="31"/>
  <c r="AN743" i="31" s="1"/>
  <c r="K735" i="31"/>
  <c r="AN735" i="31" s="1"/>
  <c r="K727" i="31"/>
  <c r="AN727" i="31" s="1"/>
  <c r="L721" i="31"/>
  <c r="AO721" i="31" s="1"/>
  <c r="L717" i="31"/>
  <c r="AO717" i="31" s="1"/>
  <c r="N700" i="31"/>
  <c r="N692" i="31"/>
  <c r="AQ692" i="31" s="1"/>
  <c r="L683" i="31"/>
  <c r="AO683" i="31" s="1"/>
  <c r="K673" i="31"/>
  <c r="AN673" i="31" s="1"/>
  <c r="N672" i="31"/>
  <c r="L664" i="31"/>
  <c r="AO664" i="31" s="1"/>
  <c r="L660" i="31"/>
  <c r="AO660" i="31" s="1"/>
  <c r="L656" i="31"/>
  <c r="AO656" i="31" s="1"/>
  <c r="K645" i="31"/>
  <c r="AN645" i="31" s="1"/>
  <c r="L639" i="31"/>
  <c r="AO639" i="31" s="1"/>
  <c r="L635" i="31"/>
  <c r="AO635" i="31" s="1"/>
  <c r="L633" i="31"/>
  <c r="AO633" i="31" s="1"/>
  <c r="L624" i="31"/>
  <c r="AO624" i="31" s="1"/>
  <c r="L622" i="31"/>
  <c r="AO622" i="31" s="1"/>
  <c r="L620" i="31"/>
  <c r="AO620" i="31" s="1"/>
  <c r="L618" i="31"/>
  <c r="AO618" i="31" s="1"/>
  <c r="L521" i="31"/>
  <c r="AJ513" i="31"/>
  <c r="R503" i="31"/>
  <c r="AJ503" i="31" s="1"/>
  <c r="L223" i="31"/>
  <c r="AO223" i="31" s="1"/>
  <c r="L151" i="31"/>
  <c r="L1356" i="31"/>
  <c r="AO1356" i="31" s="1"/>
  <c r="N1173" i="31"/>
  <c r="AQ1173" i="31" s="1"/>
  <c r="N1170" i="31"/>
  <c r="AQ1170" i="31" s="1"/>
  <c r="N1168" i="31"/>
  <c r="AQ1168" i="31" s="1"/>
  <c r="N1166" i="31"/>
  <c r="AQ1166" i="31" s="1"/>
  <c r="N1164" i="31"/>
  <c r="AQ1164" i="31" s="1"/>
  <c r="N1162" i="31"/>
  <c r="AQ1162" i="31" s="1"/>
  <c r="N1147" i="31"/>
  <c r="L1138" i="31"/>
  <c r="AO1138" i="31" s="1"/>
  <c r="N1114" i="31"/>
  <c r="AQ1114" i="31" s="1"/>
  <c r="K1113" i="31"/>
  <c r="AN1113" i="31" s="1"/>
  <c r="N1106" i="31"/>
  <c r="AQ1106" i="31" s="1"/>
  <c r="N1102" i="31"/>
  <c r="AQ1102" i="31" s="1"/>
  <c r="N1098" i="31"/>
  <c r="AQ1098" i="31" s="1"/>
  <c r="N1094" i="31"/>
  <c r="AQ1094" i="31" s="1"/>
  <c r="N1090" i="31"/>
  <c r="AQ1090" i="31" s="1"/>
  <c r="N1086" i="31"/>
  <c r="AQ1086" i="31" s="1"/>
  <c r="N1082" i="31"/>
  <c r="AQ1082" i="31" s="1"/>
  <c r="N1078" i="31"/>
  <c r="AQ1078" i="31" s="1"/>
  <c r="N1074" i="31"/>
  <c r="AQ1074" i="31" s="1"/>
  <c r="N1070" i="31"/>
  <c r="AQ1070" i="31" s="1"/>
  <c r="N1066" i="31"/>
  <c r="AQ1066" i="31" s="1"/>
  <c r="N1062" i="31"/>
  <c r="AQ1062" i="31" s="1"/>
  <c r="N1058" i="31"/>
  <c r="AQ1058" i="31" s="1"/>
  <c r="L1033" i="31"/>
  <c r="AO1033" i="31" s="1"/>
  <c r="L1029" i="31"/>
  <c r="AO1029" i="31" s="1"/>
  <c r="L1023" i="31"/>
  <c r="AO1023" i="31" s="1"/>
  <c r="L1003" i="31"/>
  <c r="AO1003" i="31" s="1"/>
  <c r="L999" i="31"/>
  <c r="AO999" i="31" s="1"/>
  <c r="L995" i="31"/>
  <c r="AO995" i="31" s="1"/>
  <c r="N947" i="31"/>
  <c r="N943" i="31"/>
  <c r="AQ943" i="31" s="1"/>
  <c r="L932" i="31"/>
  <c r="AO932" i="31" s="1"/>
  <c r="L806" i="31"/>
  <c r="AO806" i="31" s="1"/>
  <c r="L790" i="31"/>
  <c r="AO790" i="31" s="1"/>
  <c r="L679" i="31"/>
  <c r="AO679" i="31" s="1"/>
  <c r="L654" i="31"/>
  <c r="AO654" i="31" s="1"/>
  <c r="R501" i="31"/>
  <c r="V443" i="31"/>
  <c r="L250" i="31"/>
  <c r="AO250" i="31" s="1"/>
  <c r="T186" i="31"/>
  <c r="AL186" i="31" s="1"/>
  <c r="L183" i="31"/>
  <c r="AO183" i="31" s="1"/>
  <c r="L181" i="31"/>
  <c r="AO181" i="31" s="1"/>
  <c r="L1887" i="31"/>
  <c r="O1862" i="31"/>
  <c r="O1831" i="31"/>
  <c r="O1827" i="31"/>
  <c r="O1823" i="31"/>
  <c r="O1819" i="31"/>
  <c r="R1811" i="31"/>
  <c r="T1811" i="31" s="1"/>
  <c r="X1811" i="31" s="1"/>
  <c r="AQ1811" i="31" s="1"/>
  <c r="R1808" i="31"/>
  <c r="O1759" i="31"/>
  <c r="O1708" i="31"/>
  <c r="S1130" i="31"/>
  <c r="S1125" i="31"/>
  <c r="O1009" i="31"/>
  <c r="O1007" i="31"/>
  <c r="O992" i="31"/>
  <c r="O984" i="31"/>
  <c r="O980" i="31"/>
  <c r="O974" i="31"/>
  <c r="O970" i="31"/>
  <c r="O966" i="31"/>
  <c r="O960" i="31"/>
  <c r="O956" i="31"/>
  <c r="O952" i="31"/>
  <c r="O928" i="31"/>
  <c r="O926" i="31"/>
  <c r="O924" i="31"/>
  <c r="O912" i="31"/>
  <c r="O908" i="31"/>
  <c r="O900" i="31"/>
  <c r="O896" i="31"/>
  <c r="O876" i="31"/>
  <c r="O868" i="31"/>
  <c r="O838" i="31"/>
  <c r="O834" i="31"/>
  <c r="T771" i="31"/>
  <c r="X771" i="31" s="1"/>
  <c r="AQ771" i="31" s="1"/>
  <c r="T672" i="31"/>
  <c r="X672" i="31" s="1"/>
  <c r="S667" i="31"/>
  <c r="S584" i="31"/>
  <c r="AK584" i="31" s="1"/>
  <c r="S582" i="31"/>
  <c r="AK582" i="31" s="1"/>
  <c r="S578" i="31"/>
  <c r="AK578" i="31" s="1"/>
  <c r="S314" i="31"/>
  <c r="AK314" i="31" s="1"/>
  <c r="AO443" i="31"/>
  <c r="R241" i="31"/>
  <c r="AJ241" i="31" s="1"/>
  <c r="T232" i="31"/>
  <c r="S150" i="31"/>
  <c r="AK150" i="31" s="1"/>
  <c r="R65" i="31"/>
  <c r="T63" i="31"/>
  <c r="X63" i="31" s="1"/>
  <c r="AQ63" i="31" s="1"/>
  <c r="AF3" i="31"/>
  <c r="AN1861" i="31"/>
  <c r="L1890" i="31"/>
  <c r="AO1890" i="31" s="1"/>
  <c r="L1883" i="31"/>
  <c r="N1869" i="31"/>
  <c r="AQ1869" i="31" s="1"/>
  <c r="L1848" i="31"/>
  <c r="AO1848" i="31" s="1"/>
  <c r="L1841" i="31"/>
  <c r="AO1841" i="31" s="1"/>
  <c r="K1825" i="31"/>
  <c r="AN1825" i="31" s="1"/>
  <c r="N1801" i="31"/>
  <c r="AQ1801" i="31" s="1"/>
  <c r="L1774" i="31"/>
  <c r="AO1774" i="31" s="1"/>
  <c r="L1770" i="31"/>
  <c r="AO1770" i="31" s="1"/>
  <c r="L1766" i="31"/>
  <c r="AO1766" i="31" s="1"/>
  <c r="K1744" i="31"/>
  <c r="AN1744" i="31" s="1"/>
  <c r="K1716" i="31"/>
  <c r="AN1716" i="31" s="1"/>
  <c r="L1631" i="31"/>
  <c r="AO1631" i="31" s="1"/>
  <c r="L1627" i="31"/>
  <c r="AO1627" i="31" s="1"/>
  <c r="L1623" i="31"/>
  <c r="AO1623" i="31" s="1"/>
  <c r="L1619" i="31"/>
  <c r="AO1619" i="31" s="1"/>
  <c r="L1615" i="31"/>
  <c r="AO1615" i="31" s="1"/>
  <c r="L1611" i="31"/>
  <c r="AO1611" i="31" s="1"/>
  <c r="L1607" i="31"/>
  <c r="AO1607" i="31" s="1"/>
  <c r="L1603" i="31"/>
  <c r="AO1603" i="31" s="1"/>
  <c r="L1599" i="31"/>
  <c r="AO1599" i="31" s="1"/>
  <c r="L1596" i="31"/>
  <c r="AO1596" i="31" s="1"/>
  <c r="L1576" i="31"/>
  <c r="AO1576" i="31" s="1"/>
  <c r="L1572" i="31"/>
  <c r="AO1572" i="31" s="1"/>
  <c r="L1568" i="31"/>
  <c r="AO1568" i="31" s="1"/>
  <c r="L1564" i="31"/>
  <c r="AO1564" i="31" s="1"/>
  <c r="L1560" i="31"/>
  <c r="AO1560" i="31" s="1"/>
  <c r="L1438" i="31"/>
  <c r="AO1438" i="31" s="1"/>
  <c r="T1406" i="31"/>
  <c r="K1384" i="31"/>
  <c r="AN1384" i="31" s="1"/>
  <c r="AQ1367" i="31"/>
  <c r="AQ1365" i="31"/>
  <c r="AQ1363" i="31"/>
  <c r="AQ1361" i="31"/>
  <c r="AQ1359" i="31"/>
  <c r="L1518" i="31"/>
  <c r="AO1518" i="31" s="1"/>
  <c r="L1514" i="31"/>
  <c r="AO1514" i="31" s="1"/>
  <c r="L1505" i="31"/>
  <c r="AO1505" i="31" s="1"/>
  <c r="L1503" i="31"/>
  <c r="AO1503" i="31" s="1"/>
  <c r="L1501" i="31"/>
  <c r="AO1501" i="31" s="1"/>
  <c r="L1499" i="31"/>
  <c r="AO1499" i="31" s="1"/>
  <c r="L1497" i="31"/>
  <c r="AO1497" i="31" s="1"/>
  <c r="L1495" i="31"/>
  <c r="AO1495" i="31" s="1"/>
  <c r="L1493" i="31"/>
  <c r="AO1493" i="31" s="1"/>
  <c r="L1491" i="31"/>
  <c r="AO1491" i="31" s="1"/>
  <c r="L1489" i="31"/>
  <c r="AO1489" i="31" s="1"/>
  <c r="L1487" i="31"/>
  <c r="AO1487" i="31" s="1"/>
  <c r="L1485" i="31"/>
  <c r="AO1485" i="31" s="1"/>
  <c r="L1483" i="31"/>
  <c r="AO1483" i="31" s="1"/>
  <c r="L1402" i="31"/>
  <c r="AO1402" i="31" s="1"/>
  <c r="AQ1356" i="31"/>
  <c r="K1315" i="31"/>
  <c r="AN1315" i="31" s="1"/>
  <c r="AQ1289" i="31"/>
  <c r="AQ1192" i="31"/>
  <c r="AQ1188" i="31"/>
  <c r="AQ1366" i="31"/>
  <c r="L1365" i="31"/>
  <c r="AO1365" i="31" s="1"/>
  <c r="AQ1362" i="31"/>
  <c r="L1361" i="31"/>
  <c r="AO1361" i="31" s="1"/>
  <c r="L1358" i="31"/>
  <c r="AO1358" i="31" s="1"/>
  <c r="L1320" i="31"/>
  <c r="AO1320" i="31" s="1"/>
  <c r="L1316" i="31"/>
  <c r="AO1316" i="31" s="1"/>
  <c r="K1302" i="31"/>
  <c r="AN1302" i="31" s="1"/>
  <c r="K1294" i="31"/>
  <c r="AN1294" i="31" s="1"/>
  <c r="AQ1290" i="31"/>
  <c r="L1289" i="31"/>
  <c r="AO1289" i="31" s="1"/>
  <c r="L1284" i="31"/>
  <c r="AO1284" i="31" s="1"/>
  <c r="K1248" i="31"/>
  <c r="AN1248" i="31" s="1"/>
  <c r="L1192" i="31"/>
  <c r="AO1192" i="31" s="1"/>
  <c r="L1188" i="31"/>
  <c r="AO1188" i="31" s="1"/>
  <c r="L1184" i="31"/>
  <c r="AO1184" i="31" s="1"/>
  <c r="AQ1178" i="31"/>
  <c r="L1124" i="31"/>
  <c r="AO1124" i="31" s="1"/>
  <c r="AQ863" i="31"/>
  <c r="N314" i="31"/>
  <c r="AQ314" i="31" s="1"/>
  <c r="AL314" i="31"/>
  <c r="X186" i="31"/>
  <c r="AQ186" i="31" s="1"/>
  <c r="K917" i="31"/>
  <c r="AN917" i="31" s="1"/>
  <c r="K915" i="31"/>
  <c r="AN915" i="31" s="1"/>
  <c r="L904" i="31"/>
  <c r="AO904" i="31" s="1"/>
  <c r="K885" i="31"/>
  <c r="AN885" i="31" s="1"/>
  <c r="K883" i="31"/>
  <c r="AN883" i="31" s="1"/>
  <c r="K866" i="31"/>
  <c r="AN866" i="31" s="1"/>
  <c r="K840" i="31"/>
  <c r="AN840" i="31" s="1"/>
  <c r="L818" i="31"/>
  <c r="AO818" i="31" s="1"/>
  <c r="L812" i="31"/>
  <c r="AO812" i="31" s="1"/>
  <c r="L808" i="31"/>
  <c r="AO808" i="31" s="1"/>
  <c r="L802" i="31"/>
  <c r="AO802" i="31" s="1"/>
  <c r="L796" i="31"/>
  <c r="AO796" i="31" s="1"/>
  <c r="L792" i="31"/>
  <c r="AO792" i="31" s="1"/>
  <c r="L784" i="31"/>
  <c r="AO784" i="31" s="1"/>
  <c r="L719" i="31"/>
  <c r="AO719" i="31" s="1"/>
  <c r="L712" i="31"/>
  <c r="AO712" i="31" s="1"/>
  <c r="L681" i="31"/>
  <c r="AO681" i="31" s="1"/>
  <c r="L662" i="31"/>
  <c r="AO662" i="31" s="1"/>
  <c r="L658" i="31"/>
  <c r="AO658" i="31" s="1"/>
  <c r="L652" i="31"/>
  <c r="AO652" i="31" s="1"/>
  <c r="L637" i="31"/>
  <c r="AO637" i="31" s="1"/>
  <c r="L1174" i="31"/>
  <c r="AO1174" i="31" s="1"/>
  <c r="L1173" i="31"/>
  <c r="L1170" i="31"/>
  <c r="AO1170" i="31" s="1"/>
  <c r="L1168" i="31"/>
  <c r="AO1168" i="31" s="1"/>
  <c r="L1166" i="31"/>
  <c r="AO1166" i="31" s="1"/>
  <c r="L1164" i="31"/>
  <c r="AO1164" i="31" s="1"/>
  <c r="L1162" i="31"/>
  <c r="AO1162" i="31" s="1"/>
  <c r="K1123" i="31"/>
  <c r="AN1123" i="31" s="1"/>
  <c r="K1109" i="31"/>
  <c r="AN1109" i="31" s="1"/>
  <c r="K1053" i="31"/>
  <c r="AN1053" i="31" s="1"/>
  <c r="K1051" i="31"/>
  <c r="AN1051" i="31" s="1"/>
  <c r="K1043" i="31"/>
  <c r="AN1043" i="31" s="1"/>
  <c r="L1035" i="31"/>
  <c r="AO1035" i="31" s="1"/>
  <c r="L1031" i="31"/>
  <c r="AO1031" i="31" s="1"/>
  <c r="L1025" i="31"/>
  <c r="AO1025" i="31" s="1"/>
  <c r="K1019" i="31"/>
  <c r="AN1019" i="31" s="1"/>
  <c r="L1005" i="31"/>
  <c r="AO1005" i="31" s="1"/>
  <c r="L1001" i="31"/>
  <c r="AO1001" i="31" s="1"/>
  <c r="L997" i="31"/>
  <c r="AO997" i="31" s="1"/>
  <c r="K991" i="31"/>
  <c r="AN991" i="31" s="1"/>
  <c r="K983" i="31"/>
  <c r="AN983" i="31" s="1"/>
  <c r="K975" i="31"/>
  <c r="AN975" i="31" s="1"/>
  <c r="K967" i="31"/>
  <c r="AN967" i="31" s="1"/>
  <c r="K959" i="31"/>
  <c r="AN959" i="31" s="1"/>
  <c r="K951" i="31"/>
  <c r="AN951" i="31" s="1"/>
  <c r="N941" i="31"/>
  <c r="AQ941" i="31" s="1"/>
  <c r="K940" i="31"/>
  <c r="AN940" i="31" s="1"/>
  <c r="L934" i="31"/>
  <c r="AO934" i="31" s="1"/>
  <c r="L930" i="31"/>
  <c r="AO930" i="31" s="1"/>
  <c r="N920" i="31"/>
  <c r="AQ920" i="31" s="1"/>
  <c r="K897" i="31"/>
  <c r="AN897" i="31" s="1"/>
  <c r="N847" i="31"/>
  <c r="AQ847" i="31" s="1"/>
  <c r="L814" i="31"/>
  <c r="AO814" i="31" s="1"/>
  <c r="L798" i="31"/>
  <c r="AO798" i="31" s="1"/>
  <c r="L788" i="31"/>
  <c r="AO788" i="31" s="1"/>
  <c r="K759" i="31"/>
  <c r="AN759" i="31" s="1"/>
  <c r="K708" i="31"/>
  <c r="AN708" i="31" s="1"/>
  <c r="L677" i="31"/>
  <c r="AO677" i="31" s="1"/>
  <c r="N670" i="31"/>
  <c r="AQ670" i="31" s="1"/>
  <c r="K669" i="31"/>
  <c r="AN669" i="31" s="1"/>
  <c r="L666" i="31"/>
  <c r="AO666" i="31" s="1"/>
  <c r="N634" i="31"/>
  <c r="AQ634" i="31" s="1"/>
  <c r="L119" i="31"/>
  <c r="AO119" i="31" s="1"/>
  <c r="L16" i="31"/>
  <c r="AO16" i="31" s="1"/>
  <c r="S1811" i="31"/>
  <c r="V1811" i="31"/>
  <c r="AO1811" i="31" s="1"/>
  <c r="S1808" i="31"/>
  <c r="T1808" i="31"/>
  <c r="X1808" i="31" s="1"/>
  <c r="AQ1808" i="31" s="1"/>
  <c r="V1808" i="31"/>
  <c r="AO1808" i="31" s="1"/>
  <c r="T241" i="31"/>
  <c r="S241" i="31"/>
  <c r="AK241" i="31" s="1"/>
  <c r="AL232" i="31"/>
  <c r="X232" i="31"/>
  <c r="AQ232" i="31" s="1"/>
  <c r="T65" i="31"/>
  <c r="AJ65" i="31"/>
  <c r="S65" i="31"/>
  <c r="AK65" i="31" s="1"/>
  <c r="V65" i="31"/>
  <c r="AO65" i="31" s="1"/>
  <c r="AL63" i="31"/>
  <c r="S1597" i="31"/>
  <c r="W1597" i="31" s="1"/>
  <c r="Y1597" i="31" s="1"/>
  <c r="Z1597" i="31" s="1"/>
  <c r="S1594" i="31"/>
  <c r="R1597" i="31"/>
  <c r="V1597" i="31" s="1"/>
  <c r="AO1597" i="31" s="1"/>
  <c r="V1594" i="31"/>
  <c r="AO1594" i="31" s="1"/>
  <c r="S1585" i="31"/>
  <c r="S1584" i="31"/>
  <c r="R1585" i="31"/>
  <c r="V1585" i="31" s="1"/>
  <c r="AO1585" i="31" s="1"/>
  <c r="V1584" i="31"/>
  <c r="AO1584" i="31" s="1"/>
  <c r="S1440" i="31"/>
  <c r="T1440" i="31"/>
  <c r="X1440" i="31" s="1"/>
  <c r="AQ1440" i="31" s="1"/>
  <c r="V1440" i="31"/>
  <c r="AO1440" i="31" s="1"/>
  <c r="S1425" i="31"/>
  <c r="T1425" i="31"/>
  <c r="X1425" i="31" s="1"/>
  <c r="AQ1425" i="31" s="1"/>
  <c r="V1425" i="31"/>
  <c r="AO1425" i="31" s="1"/>
  <c r="S1413" i="31"/>
  <c r="T1413" i="31"/>
  <c r="X1413" i="31" s="1"/>
  <c r="AQ1413" i="31" s="1"/>
  <c r="V1413" i="31"/>
  <c r="AO1413" i="31" s="1"/>
  <c r="R1409" i="31"/>
  <c r="V1409" i="31" s="1"/>
  <c r="AO1409" i="31" s="1"/>
  <c r="S1407" i="31"/>
  <c r="S1409" i="31" s="1"/>
  <c r="V1407" i="31"/>
  <c r="AO1407" i="31" s="1"/>
  <c r="S1075" i="31"/>
  <c r="S1076" i="31" s="1"/>
  <c r="R1076" i="31"/>
  <c r="V1076" i="31" s="1"/>
  <c r="AO1076" i="31" s="1"/>
  <c r="V1075" i="31"/>
  <c r="AO1075" i="31" s="1"/>
  <c r="S1055" i="31"/>
  <c r="S1053" i="31" s="1"/>
  <c r="R1053" i="31"/>
  <c r="T1055" i="31"/>
  <c r="V1055" i="31"/>
  <c r="AO1055" i="31" s="1"/>
  <c r="S948" i="31"/>
  <c r="T948" i="31"/>
  <c r="X948" i="31" s="1"/>
  <c r="AQ948" i="31" s="1"/>
  <c r="V948" i="31"/>
  <c r="AO948" i="31" s="1"/>
  <c r="S916" i="31"/>
  <c r="T916" i="31"/>
  <c r="X916" i="31" s="1"/>
  <c r="AQ916" i="31" s="1"/>
  <c r="V916" i="31"/>
  <c r="AO916" i="31" s="1"/>
  <c r="S907" i="31"/>
  <c r="T907" i="31"/>
  <c r="X907" i="31" s="1"/>
  <c r="AQ907" i="31" s="1"/>
  <c r="V907" i="31"/>
  <c r="AO907" i="31" s="1"/>
  <c r="S893" i="31"/>
  <c r="T893" i="31"/>
  <c r="X893" i="31" s="1"/>
  <c r="AQ893" i="31" s="1"/>
  <c r="V893" i="31"/>
  <c r="AO893" i="31" s="1"/>
  <c r="AL227" i="31"/>
  <c r="X227" i="31"/>
  <c r="AQ227" i="31" s="1"/>
  <c r="AJ174" i="31"/>
  <c r="V174" i="31"/>
  <c r="AO174" i="31" s="1"/>
  <c r="AJ166" i="31"/>
  <c r="V166" i="31"/>
  <c r="AO166" i="31" s="1"/>
  <c r="AJ163" i="31"/>
  <c r="V163" i="31"/>
  <c r="AO163" i="31" s="1"/>
  <c r="AJ151" i="31"/>
  <c r="V151" i="31"/>
  <c r="AO151" i="31" s="1"/>
  <c r="AJ149" i="31"/>
  <c r="V149" i="31"/>
  <c r="AO149" i="31" s="1"/>
  <c r="AN1900" i="31"/>
  <c r="M1899" i="31"/>
  <c r="AN1893" i="31"/>
  <c r="Y1893" i="31"/>
  <c r="Z1893" i="31" s="1"/>
  <c r="AN1891" i="31"/>
  <c r="Y1891" i="31"/>
  <c r="Z1891" i="31" s="1"/>
  <c r="M1888" i="31"/>
  <c r="Y1896" i="31"/>
  <c r="Z1896" i="31" s="1"/>
  <c r="AQ1886" i="31"/>
  <c r="M1883" i="31"/>
  <c r="AN1882" i="31"/>
  <c r="Y1882" i="31"/>
  <c r="Z1882" i="31" s="1"/>
  <c r="AN1877" i="31"/>
  <c r="AP1872" i="31"/>
  <c r="M1870" i="31"/>
  <c r="Y1869" i="31"/>
  <c r="Z1869" i="31" s="1"/>
  <c r="K1869" i="31"/>
  <c r="W1868" i="31"/>
  <c r="S1868" i="31"/>
  <c r="M1868" i="31"/>
  <c r="AQ1887" i="31"/>
  <c r="AO1884" i="31"/>
  <c r="Y1884" i="31"/>
  <c r="Z1884" i="31" s="1"/>
  <c r="S1877" i="31"/>
  <c r="W1877" i="31" s="1"/>
  <c r="T1877" i="31"/>
  <c r="X1877" i="31" s="1"/>
  <c r="AQ1877" i="31" s="1"/>
  <c r="R1874" i="31"/>
  <c r="M1864" i="31"/>
  <c r="AN1863" i="31"/>
  <c r="Y1863" i="31"/>
  <c r="Z1863" i="31" s="1"/>
  <c r="S1880" i="31"/>
  <c r="W1880" i="31" s="1"/>
  <c r="T1880" i="31"/>
  <c r="X1880" i="31" s="1"/>
  <c r="AQ1880" i="31" s="1"/>
  <c r="R1865" i="31"/>
  <c r="V1865" i="31" s="1"/>
  <c r="AO1865" i="31" s="1"/>
  <c r="S1865" i="31"/>
  <c r="R1900" i="31"/>
  <c r="V1900" i="31" s="1"/>
  <c r="AQ1859" i="31"/>
  <c r="AP1850" i="31"/>
  <c r="M1848" i="31"/>
  <c r="M1846" i="31"/>
  <c r="Y1845" i="31"/>
  <c r="Z1845" i="31" s="1"/>
  <c r="K1845" i="31"/>
  <c r="K1843" i="31"/>
  <c r="AN1843" i="31" s="1"/>
  <c r="W1900" i="31"/>
  <c r="M1900" i="31"/>
  <c r="N1900" i="31"/>
  <c r="K1899" i="31"/>
  <c r="AP1897" i="31"/>
  <c r="AQ1897" i="31"/>
  <c r="Y1895" i="31"/>
  <c r="Z1895" i="31" s="1"/>
  <c r="K1895" i="31"/>
  <c r="O1895" i="31" s="1"/>
  <c r="Y1894" i="31"/>
  <c r="Z1894" i="31" s="1"/>
  <c r="K1894" i="31"/>
  <c r="M1893" i="31"/>
  <c r="AP1893" i="31" s="1"/>
  <c r="Y1892" i="31"/>
  <c r="Z1892" i="31" s="1"/>
  <c r="K1892" i="31"/>
  <c r="O1892" i="31" s="1"/>
  <c r="M1891" i="31"/>
  <c r="AP1891" i="31" s="1"/>
  <c r="Y1890" i="31"/>
  <c r="Z1890" i="31" s="1"/>
  <c r="K1890" i="31"/>
  <c r="M1889" i="31"/>
  <c r="O1889" i="31" s="1"/>
  <c r="Y1888" i="31"/>
  <c r="Z1888" i="31" s="1"/>
  <c r="K1888" i="31"/>
  <c r="O1888" i="31" s="1"/>
  <c r="AN1898" i="31"/>
  <c r="K1896" i="31"/>
  <c r="AO1896" i="31"/>
  <c r="M1886" i="31"/>
  <c r="O1886" i="31" s="1"/>
  <c r="AO1886" i="31"/>
  <c r="K1883" i="31"/>
  <c r="Q1883" i="31"/>
  <c r="M1882" i="31"/>
  <c r="AP1882" i="31" s="1"/>
  <c r="M1880" i="31"/>
  <c r="O1880" i="31" s="1"/>
  <c r="M1877" i="31"/>
  <c r="K1876" i="31"/>
  <c r="O1876" i="31" s="1"/>
  <c r="Q1876" i="31"/>
  <c r="K1874" i="31"/>
  <c r="O1874" i="31" s="1"/>
  <c r="M1873" i="31"/>
  <c r="O1873" i="31" s="1"/>
  <c r="Y1872" i="31"/>
  <c r="Z1872" i="31" s="1"/>
  <c r="K1872" i="31"/>
  <c r="O1872" i="31" s="1"/>
  <c r="M1871" i="31"/>
  <c r="O1871" i="31" s="1"/>
  <c r="Y1870" i="31"/>
  <c r="Z1870" i="31" s="1"/>
  <c r="K1870" i="31"/>
  <c r="O1870" i="31" s="1"/>
  <c r="M1869" i="31"/>
  <c r="AP1869" i="31" s="1"/>
  <c r="Y1868" i="31"/>
  <c r="K1868" i="31"/>
  <c r="M1896" i="31"/>
  <c r="AP1896" i="31" s="1"/>
  <c r="Q1887" i="31"/>
  <c r="K1887" i="31"/>
  <c r="Y1886" i="31"/>
  <c r="Z1886" i="31" s="1"/>
  <c r="Q1885" i="31"/>
  <c r="AP1884" i="31"/>
  <c r="AQ1884" i="31"/>
  <c r="S1879" i="31"/>
  <c r="S1881" i="31" s="1"/>
  <c r="W1881" i="31" s="1"/>
  <c r="AP1881" i="31" s="1"/>
  <c r="M1879" i="31"/>
  <c r="R1879" i="31"/>
  <c r="R1881" i="31" s="1"/>
  <c r="V1881" i="31" s="1"/>
  <c r="L1879" i="31"/>
  <c r="V1879" i="31"/>
  <c r="Q1878" i="31"/>
  <c r="M1885" i="31"/>
  <c r="K1884" i="31"/>
  <c r="O1884" i="31" s="1"/>
  <c r="K1881" i="31"/>
  <c r="O1881" i="31" s="1"/>
  <c r="AN1879" i="31"/>
  <c r="M1878" i="31"/>
  <c r="O1878" i="31" s="1"/>
  <c r="V1877" i="31"/>
  <c r="AO1877" i="31" s="1"/>
  <c r="W1865" i="31"/>
  <c r="S1899" i="31"/>
  <c r="M1865" i="31"/>
  <c r="O1865" i="31" s="1"/>
  <c r="Y1864" i="31"/>
  <c r="Z1864" i="31" s="1"/>
  <c r="K1864" i="31"/>
  <c r="O1864" i="31" s="1"/>
  <c r="AP1863" i="31"/>
  <c r="M1863" i="31"/>
  <c r="V1880" i="31"/>
  <c r="AO1880" i="31" s="1"/>
  <c r="AO1867" i="31"/>
  <c r="AP1867" i="31"/>
  <c r="AP1861" i="31"/>
  <c r="AQ1861" i="31"/>
  <c r="M1859" i="31"/>
  <c r="O1859" i="31" s="1"/>
  <c r="AO1859" i="31"/>
  <c r="Y1858" i="31"/>
  <c r="Z1858" i="31" s="1"/>
  <c r="AN1858" i="31"/>
  <c r="K1858" i="31"/>
  <c r="Y1857" i="31"/>
  <c r="Z1857" i="31" s="1"/>
  <c r="K1857" i="31"/>
  <c r="M1856" i="31"/>
  <c r="O1856" i="31" s="1"/>
  <c r="M1851" i="31"/>
  <c r="O1851" i="31" s="1"/>
  <c r="Y1850" i="31"/>
  <c r="Z1850" i="31" s="1"/>
  <c r="K1850" i="31"/>
  <c r="O1850" i="31" s="1"/>
  <c r="M1849" i="31"/>
  <c r="O1849" i="31" s="1"/>
  <c r="Y1848" i="31"/>
  <c r="Z1848" i="31" s="1"/>
  <c r="K1848" i="31"/>
  <c r="O1848" i="31" s="1"/>
  <c r="M1847" i="31"/>
  <c r="O1847" i="31" s="1"/>
  <c r="Y1846" i="31"/>
  <c r="Z1846" i="31" s="1"/>
  <c r="K1846" i="31"/>
  <c r="M1845" i="31"/>
  <c r="AP1845" i="31" s="1"/>
  <c r="M1843" i="31"/>
  <c r="Y1842" i="31"/>
  <c r="Z1842" i="31" s="1"/>
  <c r="K1842" i="31"/>
  <c r="M1841" i="31"/>
  <c r="AP1841" i="31" s="1"/>
  <c r="M1839" i="31"/>
  <c r="M1835" i="31"/>
  <c r="T1865" i="31"/>
  <c r="X1865" i="31" s="1"/>
  <c r="AQ1865" i="31" s="1"/>
  <c r="T1900" i="31"/>
  <c r="X1900" i="31" s="1"/>
  <c r="AQ1900" i="31" s="1"/>
  <c r="AN1862" i="31"/>
  <c r="K1860" i="31"/>
  <c r="AO1860" i="31"/>
  <c r="L1858" i="31"/>
  <c r="AO1858" i="31" s="1"/>
  <c r="AP1854" i="31"/>
  <c r="AQ1854" i="31"/>
  <c r="M1852" i="31"/>
  <c r="AO1852" i="31"/>
  <c r="Y1866" i="31"/>
  <c r="Z1866" i="31" s="1"/>
  <c r="AN1866" i="31"/>
  <c r="AQ1866" i="31"/>
  <c r="N1858" i="31"/>
  <c r="AQ1858" i="31" s="1"/>
  <c r="M1855" i="31"/>
  <c r="R1855" i="31"/>
  <c r="L1855" i="31"/>
  <c r="O1855" i="31" s="1"/>
  <c r="V1855" i="31"/>
  <c r="Y1854" i="31"/>
  <c r="Z1854" i="31" s="1"/>
  <c r="AN1854" i="31"/>
  <c r="M1853" i="31"/>
  <c r="O1853" i="31" s="1"/>
  <c r="AO1853" i="31"/>
  <c r="K1852" i="31"/>
  <c r="O1852" i="31" s="1"/>
  <c r="M1837" i="31"/>
  <c r="O1837" i="31" s="1"/>
  <c r="AO1837" i="31"/>
  <c r="M1833" i="31"/>
  <c r="O1833" i="31" s="1"/>
  <c r="AO1833" i="31"/>
  <c r="AP1831" i="31"/>
  <c r="AQ1831" i="31"/>
  <c r="M1829" i="31"/>
  <c r="O1829" i="31" s="1"/>
  <c r="AO1829" i="31"/>
  <c r="AP1827" i="31"/>
  <c r="AQ1827" i="31"/>
  <c r="M1825" i="31"/>
  <c r="O1825" i="31" s="1"/>
  <c r="AO1825" i="31"/>
  <c r="AP1823" i="31"/>
  <c r="AQ1823" i="31"/>
  <c r="M1821" i="31"/>
  <c r="O1821" i="31" s="1"/>
  <c r="AO1821" i="31"/>
  <c r="AP1819" i="31"/>
  <c r="AQ1819" i="31"/>
  <c r="M1817" i="31"/>
  <c r="O1817" i="31" s="1"/>
  <c r="AO1817" i="31"/>
  <c r="AN1813" i="31"/>
  <c r="K1813" i="31"/>
  <c r="K1811" i="31"/>
  <c r="AN1811" i="31" s="1"/>
  <c r="K1808" i="31"/>
  <c r="AN1808" i="31" s="1"/>
  <c r="M1807" i="31"/>
  <c r="AP1807" i="31" s="1"/>
  <c r="Y1806" i="31"/>
  <c r="Z1806" i="31" s="1"/>
  <c r="K1806" i="31"/>
  <c r="M1805" i="31"/>
  <c r="AP1805" i="31" s="1"/>
  <c r="Y1804" i="31"/>
  <c r="Z1804" i="31" s="1"/>
  <c r="K1804" i="31"/>
  <c r="AP1803" i="31"/>
  <c r="M1803" i="31"/>
  <c r="Y1802" i="31"/>
  <c r="Z1802" i="31" s="1"/>
  <c r="K1802" i="31"/>
  <c r="M1801" i="31"/>
  <c r="AP1801" i="31" s="1"/>
  <c r="Y1800" i="31"/>
  <c r="Z1800" i="31" s="1"/>
  <c r="K1800" i="31"/>
  <c r="M1799" i="31"/>
  <c r="AP1799" i="31" s="1"/>
  <c r="Y1798" i="31"/>
  <c r="Z1798" i="31" s="1"/>
  <c r="K1798" i="31"/>
  <c r="M1797" i="31"/>
  <c r="AP1797" i="31" s="1"/>
  <c r="Y1796" i="31"/>
  <c r="Z1796" i="31" s="1"/>
  <c r="K1796" i="31"/>
  <c r="M1795" i="31"/>
  <c r="AP1795" i="31" s="1"/>
  <c r="Y1794" i="31"/>
  <c r="Z1794" i="31" s="1"/>
  <c r="K1794" i="31"/>
  <c r="M1793" i="31"/>
  <c r="AP1793" i="31" s="1"/>
  <c r="M1790" i="31"/>
  <c r="Y1789" i="31"/>
  <c r="Z1789" i="31" s="1"/>
  <c r="K1789" i="31"/>
  <c r="K1787" i="31"/>
  <c r="AN1787" i="31" s="1"/>
  <c r="K1783" i="31"/>
  <c r="AN1783" i="31" s="1"/>
  <c r="K1781" i="31"/>
  <c r="AN1781" i="31" s="1"/>
  <c r="M1780" i="31"/>
  <c r="AP1780" i="31" s="1"/>
  <c r="M1778" i="31"/>
  <c r="Y1777" i="31"/>
  <c r="Z1777" i="31" s="1"/>
  <c r="K1777" i="31"/>
  <c r="AP1776" i="31"/>
  <c r="M1776" i="31"/>
  <c r="Y1775" i="31"/>
  <c r="Z1775" i="31" s="1"/>
  <c r="K1775" i="31"/>
  <c r="M1774" i="31"/>
  <c r="AP1774" i="31" s="1"/>
  <c r="Y1773" i="31"/>
  <c r="Z1773" i="31" s="1"/>
  <c r="K1773" i="31"/>
  <c r="M1772" i="31"/>
  <c r="AP1772" i="31" s="1"/>
  <c r="Y1771" i="31"/>
  <c r="Z1771" i="31" s="1"/>
  <c r="K1771" i="31"/>
  <c r="M1770" i="31"/>
  <c r="AP1770" i="31" s="1"/>
  <c r="Y1769" i="31"/>
  <c r="Z1769" i="31" s="1"/>
  <c r="K1769" i="31"/>
  <c r="M1768" i="31"/>
  <c r="AP1768" i="31" s="1"/>
  <c r="Y1767" i="31"/>
  <c r="Z1767" i="31" s="1"/>
  <c r="K1767" i="31"/>
  <c r="M1766" i="31"/>
  <c r="AP1766" i="31" s="1"/>
  <c r="Y1765" i="31"/>
  <c r="Z1765" i="31" s="1"/>
  <c r="K1765" i="31"/>
  <c r="M1764" i="31"/>
  <c r="AP1764" i="31" s="1"/>
  <c r="M1754" i="31"/>
  <c r="M1749" i="31"/>
  <c r="R1749" i="31"/>
  <c r="Y1748" i="31"/>
  <c r="Z1748" i="31" s="1"/>
  <c r="K1748" i="31"/>
  <c r="AP1747" i="31"/>
  <c r="M1747" i="31"/>
  <c r="Y1746" i="31"/>
  <c r="Z1746" i="31" s="1"/>
  <c r="K1746" i="31"/>
  <c r="M1745" i="31"/>
  <c r="AP1745" i="31" s="1"/>
  <c r="M1866" i="31"/>
  <c r="AP1866" i="31" s="1"/>
  <c r="K1840" i="31"/>
  <c r="R1840" i="31"/>
  <c r="L1840" i="31"/>
  <c r="V1840" i="31"/>
  <c r="K1834" i="31"/>
  <c r="R1834" i="31"/>
  <c r="L1834" i="31"/>
  <c r="V1834" i="31"/>
  <c r="Y1833" i="31"/>
  <c r="Z1833" i="31" s="1"/>
  <c r="Y1832" i="31"/>
  <c r="Z1832" i="31" s="1"/>
  <c r="AN1832" i="31"/>
  <c r="AQ1832" i="31"/>
  <c r="Y1830" i="31"/>
  <c r="Z1830" i="31" s="1"/>
  <c r="AN1830" i="31"/>
  <c r="AQ1830" i="31"/>
  <c r="Y1829" i="31"/>
  <c r="Z1829" i="31" s="1"/>
  <c r="Y1828" i="31"/>
  <c r="Z1828" i="31" s="1"/>
  <c r="AN1828" i="31"/>
  <c r="AQ1828" i="31"/>
  <c r="Y1826" i="31"/>
  <c r="Z1826" i="31" s="1"/>
  <c r="AN1826" i="31"/>
  <c r="AQ1826" i="31"/>
  <c r="Y1825" i="31"/>
  <c r="Z1825" i="31" s="1"/>
  <c r="Y1824" i="31"/>
  <c r="Z1824" i="31" s="1"/>
  <c r="AN1824" i="31"/>
  <c r="AQ1824" i="31"/>
  <c r="Y1822" i="31"/>
  <c r="Z1822" i="31" s="1"/>
  <c r="AN1822" i="31"/>
  <c r="AQ1822" i="31"/>
  <c r="Y1821" i="31"/>
  <c r="Z1821" i="31" s="1"/>
  <c r="Y1820" i="31"/>
  <c r="Z1820" i="31" s="1"/>
  <c r="AN1820" i="31"/>
  <c r="AQ1820" i="31"/>
  <c r="AP1818" i="31"/>
  <c r="Y1818" i="31"/>
  <c r="Z1818" i="31" s="1"/>
  <c r="AN1818" i="31"/>
  <c r="AQ1818" i="31"/>
  <c r="Y1817" i="31"/>
  <c r="Z1817" i="31" s="1"/>
  <c r="AP1816" i="31"/>
  <c r="AQ1816" i="31"/>
  <c r="M1814" i="31"/>
  <c r="AO1814" i="31"/>
  <c r="M1812" i="31"/>
  <c r="R1812" i="31"/>
  <c r="L1812" i="31"/>
  <c r="V1812" i="31"/>
  <c r="M1791" i="31"/>
  <c r="AO1791" i="31"/>
  <c r="S1787" i="31"/>
  <c r="M1788" i="31"/>
  <c r="L1788" i="31"/>
  <c r="R1787" i="31"/>
  <c r="V1787" i="31" s="1"/>
  <c r="AO1787" i="31" s="1"/>
  <c r="AO1788" i="31"/>
  <c r="M1786" i="31"/>
  <c r="R1786" i="31"/>
  <c r="L1786" i="31"/>
  <c r="V1786" i="31"/>
  <c r="M1784" i="31"/>
  <c r="AO1784" i="31"/>
  <c r="M1782" i="31"/>
  <c r="R1782" i="31"/>
  <c r="L1782" i="31"/>
  <c r="V1782" i="31"/>
  <c r="M1763" i="31"/>
  <c r="R1763" i="31"/>
  <c r="L1763" i="31"/>
  <c r="V1763" i="31"/>
  <c r="M1860" i="31"/>
  <c r="R1851" i="31"/>
  <c r="K1844" i="31"/>
  <c r="R1844" i="31"/>
  <c r="L1844" i="31"/>
  <c r="V1844" i="31"/>
  <c r="M1840" i="31"/>
  <c r="AN1838" i="31"/>
  <c r="K1836" i="31"/>
  <c r="AO1836" i="31"/>
  <c r="R1835" i="31"/>
  <c r="AN1816" i="31"/>
  <c r="Y1816" i="31"/>
  <c r="Z1816" i="31" s="1"/>
  <c r="M1815" i="31"/>
  <c r="O1815" i="31" s="1"/>
  <c r="AO1815" i="31"/>
  <c r="K1814" i="31"/>
  <c r="O1814" i="31" s="1"/>
  <c r="AN1812" i="31"/>
  <c r="K1810" i="31"/>
  <c r="AP1809" i="31"/>
  <c r="AQ1809" i="31"/>
  <c r="K1791" i="31"/>
  <c r="AN1788" i="31"/>
  <c r="K1786" i="31"/>
  <c r="AP1785" i="31"/>
  <c r="AQ1785" i="31"/>
  <c r="Y1784" i="31"/>
  <c r="Z1784" i="31" s="1"/>
  <c r="AN1784" i="31"/>
  <c r="K1782" i="31"/>
  <c r="O1782" i="31" s="1"/>
  <c r="AN1779" i="31"/>
  <c r="K1763" i="31"/>
  <c r="AP1762" i="31"/>
  <c r="AQ1762" i="31"/>
  <c r="M1761" i="31"/>
  <c r="O1761" i="31" s="1"/>
  <c r="AQ1760" i="31"/>
  <c r="M1758" i="31"/>
  <c r="O1758" i="31" s="1"/>
  <c r="AO1758" i="31"/>
  <c r="AP1756" i="31"/>
  <c r="AQ1756" i="31"/>
  <c r="AP1752" i="31"/>
  <c r="AQ1752" i="31"/>
  <c r="M1750" i="31"/>
  <c r="O1750" i="31" s="1"/>
  <c r="AO1750" i="31"/>
  <c r="M1836" i="31"/>
  <c r="M1830" i="31"/>
  <c r="AP1830" i="31" s="1"/>
  <c r="M1822" i="31"/>
  <c r="AP1822" i="31" s="1"/>
  <c r="R1790" i="31"/>
  <c r="AP1759" i="31"/>
  <c r="Y1759" i="31"/>
  <c r="Z1759" i="31" s="1"/>
  <c r="AN1759" i="31"/>
  <c r="AQ1759" i="31"/>
  <c r="Y1758" i="31"/>
  <c r="Z1758" i="31" s="1"/>
  <c r="AP1757" i="31"/>
  <c r="Y1757" i="31"/>
  <c r="Z1757" i="31" s="1"/>
  <c r="AN1757" i="31"/>
  <c r="AQ1757" i="31"/>
  <c r="Y1755" i="31"/>
  <c r="Z1755" i="31" s="1"/>
  <c r="AN1755" i="31"/>
  <c r="AQ1755" i="31"/>
  <c r="M1744" i="31"/>
  <c r="R1744" i="31"/>
  <c r="L1744" i="31"/>
  <c r="O1744" i="31" s="1"/>
  <c r="V1744" i="31"/>
  <c r="Y1743" i="31"/>
  <c r="Z1743" i="31" s="1"/>
  <c r="K1743" i="31"/>
  <c r="M1742" i="31"/>
  <c r="AP1742" i="31" s="1"/>
  <c r="Y1741" i="31"/>
  <c r="Z1741" i="31" s="1"/>
  <c r="K1741" i="31"/>
  <c r="M1740" i="31"/>
  <c r="AP1740" i="31" s="1"/>
  <c r="Y1739" i="31"/>
  <c r="Z1739" i="31" s="1"/>
  <c r="K1739" i="31"/>
  <c r="M1738" i="31"/>
  <c r="AP1738" i="31" s="1"/>
  <c r="Y1737" i="31"/>
  <c r="Z1737" i="31" s="1"/>
  <c r="K1737" i="31"/>
  <c r="M1736" i="31"/>
  <c r="AP1736" i="31" s="1"/>
  <c r="Y1735" i="31"/>
  <c r="Z1735" i="31" s="1"/>
  <c r="K1735" i="31"/>
  <c r="M1734" i="31"/>
  <c r="AP1734" i="31" s="1"/>
  <c r="W1731" i="31"/>
  <c r="M1731" i="31"/>
  <c r="M1729" i="31"/>
  <c r="W1727" i="31"/>
  <c r="AP1727" i="31" s="1"/>
  <c r="M1727" i="31"/>
  <c r="M1725" i="31"/>
  <c r="W1723" i="31"/>
  <c r="M1723" i="31"/>
  <c r="M1721" i="31"/>
  <c r="W1719" i="31"/>
  <c r="AP1719" i="31" s="1"/>
  <c r="M1719" i="31"/>
  <c r="W1717" i="31"/>
  <c r="AP1717" i="31" s="1"/>
  <c r="M1717" i="31"/>
  <c r="W1715" i="31"/>
  <c r="AP1715" i="31" s="1"/>
  <c r="M1715" i="31"/>
  <c r="M1713" i="31"/>
  <c r="M1832" i="31"/>
  <c r="AP1832" i="31" s="1"/>
  <c r="M1828" i="31"/>
  <c r="AP1828" i="31" s="1"/>
  <c r="M1824" i="31"/>
  <c r="AP1824" i="31" s="1"/>
  <c r="M1820" i="31"/>
  <c r="AP1820" i="31" s="1"/>
  <c r="R1778" i="31"/>
  <c r="AN1753" i="31"/>
  <c r="K1751" i="31"/>
  <c r="O1751" i="31" s="1"/>
  <c r="AO1751" i="31"/>
  <c r="M1755" i="31"/>
  <c r="AP1755" i="31" s="1"/>
  <c r="AN1733" i="31"/>
  <c r="M1732" i="31"/>
  <c r="O1732" i="31" s="1"/>
  <c r="AO1732" i="31"/>
  <c r="M1716" i="31"/>
  <c r="T1716" i="31"/>
  <c r="R1716" i="31"/>
  <c r="V1716" i="31" s="1"/>
  <c r="L1716" i="31"/>
  <c r="S1716" i="31"/>
  <c r="M1712" i="31"/>
  <c r="T1712" i="31"/>
  <c r="T929" i="31" s="1"/>
  <c r="R1712" i="31"/>
  <c r="R929" i="31" s="1"/>
  <c r="L1712" i="31"/>
  <c r="S1712" i="31"/>
  <c r="S929" i="31" s="1"/>
  <c r="M1710" i="31"/>
  <c r="O1710" i="31" s="1"/>
  <c r="AO1710" i="31"/>
  <c r="AP1708" i="31"/>
  <c r="AQ1708" i="31"/>
  <c r="Y1732" i="31"/>
  <c r="Z1732" i="31" s="1"/>
  <c r="R1729" i="31"/>
  <c r="V1729" i="31" s="1"/>
  <c r="AO1729" i="31" s="1"/>
  <c r="S1729" i="31"/>
  <c r="W1729" i="31" s="1"/>
  <c r="R1725" i="31"/>
  <c r="V1725" i="31" s="1"/>
  <c r="AO1725" i="31" s="1"/>
  <c r="S1725" i="31"/>
  <c r="W1725" i="31" s="1"/>
  <c r="R1721" i="31"/>
  <c r="V1721" i="31" s="1"/>
  <c r="AO1721" i="31" s="1"/>
  <c r="S1721" i="31"/>
  <c r="W1721" i="31" s="1"/>
  <c r="T1717" i="31"/>
  <c r="X1717" i="31" s="1"/>
  <c r="AQ1717" i="31" s="1"/>
  <c r="T1715" i="31"/>
  <c r="X1715" i="31" s="1"/>
  <c r="AQ1715" i="31" s="1"/>
  <c r="K1711" i="31"/>
  <c r="AO1711" i="31"/>
  <c r="K1709" i="31"/>
  <c r="AO1709" i="31"/>
  <c r="M1707" i="31"/>
  <c r="O1707" i="31" s="1"/>
  <c r="AO1707" i="31"/>
  <c r="M1705" i="31"/>
  <c r="O1705" i="31" s="1"/>
  <c r="AO1705" i="31"/>
  <c r="AP1703" i="31"/>
  <c r="AQ1703" i="31"/>
  <c r="M1701" i="31"/>
  <c r="O1701" i="31" s="1"/>
  <c r="AO1701" i="31"/>
  <c r="M1697" i="31"/>
  <c r="O1697" i="31" s="1"/>
  <c r="AO1697" i="31"/>
  <c r="AP1695" i="31"/>
  <c r="AQ1695" i="31"/>
  <c r="M1693" i="31"/>
  <c r="O1693" i="31" s="1"/>
  <c r="AO1693" i="31"/>
  <c r="AP1691" i="31"/>
  <c r="AQ1691" i="31"/>
  <c r="M1689" i="31"/>
  <c r="O1689" i="31" s="1"/>
  <c r="AO1689" i="31"/>
  <c r="AP1687" i="31"/>
  <c r="AQ1687" i="31"/>
  <c r="M1685" i="31"/>
  <c r="O1685" i="31" s="1"/>
  <c r="AO1685" i="31"/>
  <c r="AP1683" i="31"/>
  <c r="AQ1683" i="31"/>
  <c r="M1681" i="31"/>
  <c r="O1681" i="31" s="1"/>
  <c r="AO1681" i="31"/>
  <c r="AP1679" i="31"/>
  <c r="AQ1679" i="31"/>
  <c r="M1677" i="31"/>
  <c r="O1677" i="31" s="1"/>
  <c r="AO1677" i="31"/>
  <c r="AP1675" i="31"/>
  <c r="AQ1675" i="31"/>
  <c r="M1673" i="31"/>
  <c r="O1673" i="31" s="1"/>
  <c r="AO1673" i="31"/>
  <c r="AP1671" i="31"/>
  <c r="AQ1671" i="31"/>
  <c r="M1669" i="31"/>
  <c r="O1669" i="31" s="1"/>
  <c r="AO1669" i="31"/>
  <c r="AP1667" i="31"/>
  <c r="AQ1667" i="31"/>
  <c r="M1665" i="31"/>
  <c r="O1665" i="31" s="1"/>
  <c r="AO1665" i="31"/>
  <c r="AP1663" i="31"/>
  <c r="AQ1663" i="31"/>
  <c r="M1661" i="31"/>
  <c r="O1661" i="31" s="1"/>
  <c r="AO1661" i="31"/>
  <c r="AP1659" i="31"/>
  <c r="AQ1659" i="31"/>
  <c r="M1657" i="31"/>
  <c r="O1657" i="31" s="1"/>
  <c r="AO1657" i="31"/>
  <c r="AP1655" i="31"/>
  <c r="AQ1655" i="31"/>
  <c r="M1653" i="31"/>
  <c r="O1653" i="31" s="1"/>
  <c r="AO1653" i="31"/>
  <c r="AP1651" i="31"/>
  <c r="AQ1651" i="31"/>
  <c r="M1649" i="31"/>
  <c r="O1649" i="31" s="1"/>
  <c r="AO1649" i="31"/>
  <c r="AP1647" i="31"/>
  <c r="AQ1647" i="31"/>
  <c r="M1646" i="31"/>
  <c r="O1646" i="31" s="1"/>
  <c r="AQ1645" i="31"/>
  <c r="M1644" i="31"/>
  <c r="R1644" i="31"/>
  <c r="L1644" i="31"/>
  <c r="O1644" i="31" s="1"/>
  <c r="V1644" i="31"/>
  <c r="AP1642" i="31"/>
  <c r="AQ1642" i="31"/>
  <c r="M1640" i="31"/>
  <c r="O1640" i="31" s="1"/>
  <c r="AO1640" i="31"/>
  <c r="AP1638" i="31"/>
  <c r="AQ1638" i="31"/>
  <c r="M1636" i="31"/>
  <c r="O1636" i="31" s="1"/>
  <c r="AO1636" i="31"/>
  <c r="AP1634" i="31"/>
  <c r="AQ1634" i="31"/>
  <c r="M1632" i="31"/>
  <c r="O1632" i="31" s="1"/>
  <c r="AO1632" i="31"/>
  <c r="M1631" i="31"/>
  <c r="AP1631" i="31" s="1"/>
  <c r="Y1630" i="31"/>
  <c r="Z1630" i="31" s="1"/>
  <c r="K1630" i="31"/>
  <c r="M1629" i="31"/>
  <c r="AP1629" i="31" s="1"/>
  <c r="Y1628" i="31"/>
  <c r="Z1628" i="31" s="1"/>
  <c r="K1628" i="31"/>
  <c r="M1627" i="31"/>
  <c r="AP1627" i="31" s="1"/>
  <c r="Y1626" i="31"/>
  <c r="Z1626" i="31" s="1"/>
  <c r="K1626" i="31"/>
  <c r="M1625" i="31"/>
  <c r="AP1625" i="31" s="1"/>
  <c r="Y1624" i="31"/>
  <c r="Z1624" i="31" s="1"/>
  <c r="K1624" i="31"/>
  <c r="M1623" i="31"/>
  <c r="AP1623" i="31" s="1"/>
  <c r="Y1622" i="31"/>
  <c r="Z1622" i="31" s="1"/>
  <c r="K1622" i="31"/>
  <c r="M1621" i="31"/>
  <c r="AP1621" i="31" s="1"/>
  <c r="Y1620" i="31"/>
  <c r="Z1620" i="31" s="1"/>
  <c r="K1620" i="31"/>
  <c r="M1619" i="31"/>
  <c r="AP1619" i="31" s="1"/>
  <c r="Y1618" i="31"/>
  <c r="Z1618" i="31" s="1"/>
  <c r="K1618" i="31"/>
  <c r="AP1617" i="31"/>
  <c r="M1617" i="31"/>
  <c r="Y1616" i="31"/>
  <c r="Z1616" i="31" s="1"/>
  <c r="K1616" i="31"/>
  <c r="M1615" i="31"/>
  <c r="AP1615" i="31" s="1"/>
  <c r="Y1614" i="31"/>
  <c r="Z1614" i="31" s="1"/>
  <c r="K1614" i="31"/>
  <c r="M1613" i="31"/>
  <c r="AP1613" i="31" s="1"/>
  <c r="Y1612" i="31"/>
  <c r="Z1612" i="31" s="1"/>
  <c r="K1612" i="31"/>
  <c r="M1611" i="31"/>
  <c r="AP1611" i="31" s="1"/>
  <c r="Y1610" i="31"/>
  <c r="Z1610" i="31" s="1"/>
  <c r="K1610" i="31"/>
  <c r="M1609" i="31"/>
  <c r="AP1609" i="31" s="1"/>
  <c r="Y1608" i="31"/>
  <c r="Z1608" i="31" s="1"/>
  <c r="K1608" i="31"/>
  <c r="M1607" i="31"/>
  <c r="AP1607" i="31" s="1"/>
  <c r="Y1606" i="31"/>
  <c r="Z1606" i="31" s="1"/>
  <c r="K1606" i="31"/>
  <c r="M1605" i="31"/>
  <c r="AP1605" i="31" s="1"/>
  <c r="Y1604" i="31"/>
  <c r="Z1604" i="31" s="1"/>
  <c r="K1604" i="31"/>
  <c r="M1603" i="31"/>
  <c r="AP1603" i="31" s="1"/>
  <c r="Y1602" i="31"/>
  <c r="Z1602" i="31" s="1"/>
  <c r="K1602" i="31"/>
  <c r="AP1601" i="31"/>
  <c r="M1601" i="31"/>
  <c r="Y1600" i="31"/>
  <c r="Z1600" i="31" s="1"/>
  <c r="K1600" i="31"/>
  <c r="M1599" i="31"/>
  <c r="AP1599" i="31" s="1"/>
  <c r="Y1598" i="31"/>
  <c r="Z1598" i="31" s="1"/>
  <c r="K1598" i="31"/>
  <c r="M1597" i="31"/>
  <c r="Y1596" i="31"/>
  <c r="Z1596" i="31" s="1"/>
  <c r="K1596" i="31"/>
  <c r="M1595" i="31"/>
  <c r="AP1595" i="31" s="1"/>
  <c r="K1594" i="31"/>
  <c r="M1593" i="31"/>
  <c r="AP1593" i="31" s="1"/>
  <c r="Y1592" i="31"/>
  <c r="Z1592" i="31" s="1"/>
  <c r="K1592" i="31"/>
  <c r="M1591" i="31"/>
  <c r="AP1591" i="31" s="1"/>
  <c r="Y1590" i="31"/>
  <c r="Z1590" i="31" s="1"/>
  <c r="K1590" i="31"/>
  <c r="M1589" i="31"/>
  <c r="AP1589" i="31" s="1"/>
  <c r="Y1588" i="31"/>
  <c r="Z1588" i="31" s="1"/>
  <c r="K1588" i="31"/>
  <c r="M1587" i="31"/>
  <c r="AP1587" i="31" s="1"/>
  <c r="Y1586" i="31"/>
  <c r="Z1586" i="31" s="1"/>
  <c r="K1586" i="31"/>
  <c r="W1585" i="31"/>
  <c r="M1585" i="31"/>
  <c r="K1584" i="31"/>
  <c r="M1583" i="31"/>
  <c r="AP1583" i="31" s="1"/>
  <c r="Y1582" i="31"/>
  <c r="Z1582" i="31" s="1"/>
  <c r="K1582" i="31"/>
  <c r="M1581" i="31"/>
  <c r="AP1581" i="31" s="1"/>
  <c r="K1580" i="31"/>
  <c r="M1579" i="31"/>
  <c r="Y1578" i="31"/>
  <c r="Z1578" i="31" s="1"/>
  <c r="K1578" i="31"/>
  <c r="M1577" i="31"/>
  <c r="AP1577" i="31" s="1"/>
  <c r="Y1576" i="31"/>
  <c r="Z1576" i="31" s="1"/>
  <c r="K1576" i="31"/>
  <c r="M1575" i="31"/>
  <c r="AP1575" i="31" s="1"/>
  <c r="Y1574" i="31"/>
  <c r="Z1574" i="31" s="1"/>
  <c r="K1574" i="31"/>
  <c r="M1573" i="31"/>
  <c r="AP1573" i="31" s="1"/>
  <c r="Y1572" i="31"/>
  <c r="Z1572" i="31" s="1"/>
  <c r="K1572" i="31"/>
  <c r="M1571" i="31"/>
  <c r="AP1571" i="31" s="1"/>
  <c r="Y1570" i="31"/>
  <c r="Z1570" i="31" s="1"/>
  <c r="K1570" i="31"/>
  <c r="M1569" i="31"/>
  <c r="AP1569" i="31" s="1"/>
  <c r="Y1568" i="31"/>
  <c r="Z1568" i="31" s="1"/>
  <c r="K1568" i="31"/>
  <c r="M1567" i="31"/>
  <c r="AP1567" i="31" s="1"/>
  <c r="Y1566" i="31"/>
  <c r="Z1566" i="31" s="1"/>
  <c r="K1566" i="31"/>
  <c r="AP1565" i="31"/>
  <c r="M1565" i="31"/>
  <c r="Y1564" i="31"/>
  <c r="Z1564" i="31" s="1"/>
  <c r="K1564" i="31"/>
  <c r="M1563" i="31"/>
  <c r="AP1563" i="31" s="1"/>
  <c r="Y1562" i="31"/>
  <c r="Z1562" i="31" s="1"/>
  <c r="K1562" i="31"/>
  <c r="M1561" i="31"/>
  <c r="AP1561" i="31" s="1"/>
  <c r="Y1560" i="31"/>
  <c r="Z1560" i="31" s="1"/>
  <c r="K1560" i="31"/>
  <c r="M1559" i="31"/>
  <c r="AP1559" i="31" s="1"/>
  <c r="Y1558" i="31"/>
  <c r="Z1558" i="31" s="1"/>
  <c r="K1558" i="31"/>
  <c r="M1557" i="31"/>
  <c r="K1556" i="31"/>
  <c r="M1555" i="31"/>
  <c r="AP1555" i="31" s="1"/>
  <c r="Y1554" i="31"/>
  <c r="Z1554" i="31" s="1"/>
  <c r="K1554" i="31"/>
  <c r="M1553" i="31"/>
  <c r="AP1553" i="31" s="1"/>
  <c r="Y1552" i="31"/>
  <c r="Z1552" i="31" s="1"/>
  <c r="K1552" i="31"/>
  <c r="M1551" i="31"/>
  <c r="AP1551" i="31" s="1"/>
  <c r="Y1550" i="31"/>
  <c r="Z1550" i="31" s="1"/>
  <c r="K1550" i="31"/>
  <c r="AP1549" i="31"/>
  <c r="M1549" i="31"/>
  <c r="Y1548" i="31"/>
  <c r="Z1548" i="31" s="1"/>
  <c r="K1548" i="31"/>
  <c r="M1547" i="31"/>
  <c r="AP1547" i="31" s="1"/>
  <c r="Y1546" i="31"/>
  <c r="Z1546" i="31" s="1"/>
  <c r="K1546" i="31"/>
  <c r="M1545" i="31"/>
  <c r="AP1545" i="31" s="1"/>
  <c r="Y1544" i="31"/>
  <c r="Z1544" i="31" s="1"/>
  <c r="K1544" i="31"/>
  <c r="M1543" i="31"/>
  <c r="AP1543" i="31" s="1"/>
  <c r="Y1542" i="31"/>
  <c r="Z1542" i="31" s="1"/>
  <c r="K1542" i="31"/>
  <c r="M1541" i="31"/>
  <c r="AP1541" i="31" s="1"/>
  <c r="Y1540" i="31"/>
  <c r="Z1540" i="31" s="1"/>
  <c r="K1540" i="31"/>
  <c r="M1539" i="31"/>
  <c r="AP1539" i="31" s="1"/>
  <c r="Y1538" i="31"/>
  <c r="Z1538" i="31" s="1"/>
  <c r="K1538" i="31"/>
  <c r="M1537" i="31"/>
  <c r="AP1537" i="31" s="1"/>
  <c r="Y1536" i="31"/>
  <c r="Z1536" i="31" s="1"/>
  <c r="K1536" i="31"/>
  <c r="M1535" i="31"/>
  <c r="AP1535" i="31" s="1"/>
  <c r="Y1534" i="31"/>
  <c r="Z1534" i="31" s="1"/>
  <c r="K1534" i="31"/>
  <c r="AP1533" i="31"/>
  <c r="M1533" i="31"/>
  <c r="Y1532" i="31"/>
  <c r="Z1532" i="31" s="1"/>
  <c r="K1532" i="31"/>
  <c r="M1531" i="31"/>
  <c r="AP1531" i="31" s="1"/>
  <c r="K1530" i="31"/>
  <c r="M1529" i="31"/>
  <c r="Y1528" i="31"/>
  <c r="Z1528" i="31" s="1"/>
  <c r="K1528" i="31"/>
  <c r="M1527" i="31"/>
  <c r="AP1527" i="31" s="1"/>
  <c r="Y1526" i="31"/>
  <c r="Z1526" i="31" s="1"/>
  <c r="K1526" i="31"/>
  <c r="AP1525" i="31"/>
  <c r="M1525" i="31"/>
  <c r="Y1524" i="31"/>
  <c r="Z1524" i="31" s="1"/>
  <c r="K1524" i="31"/>
  <c r="M1523" i="31"/>
  <c r="AP1523" i="31" s="1"/>
  <c r="Y1522" i="31"/>
  <c r="Z1522" i="31" s="1"/>
  <c r="K1522" i="31"/>
  <c r="K1520" i="31"/>
  <c r="AN1520" i="31" s="1"/>
  <c r="M1519" i="31"/>
  <c r="AP1519" i="31" s="1"/>
  <c r="Y1518" i="31"/>
  <c r="Z1518" i="31" s="1"/>
  <c r="K1518" i="31"/>
  <c r="M1517" i="31"/>
  <c r="AP1517" i="31" s="1"/>
  <c r="Y1516" i="31"/>
  <c r="Z1516" i="31" s="1"/>
  <c r="K1516" i="31"/>
  <c r="M1515" i="31"/>
  <c r="AP1515" i="31" s="1"/>
  <c r="Y1514" i="31"/>
  <c r="Z1514" i="31" s="1"/>
  <c r="K1514" i="31"/>
  <c r="M1513" i="31"/>
  <c r="K1512" i="31"/>
  <c r="M1511" i="31"/>
  <c r="AP1511" i="31" s="1"/>
  <c r="Y1510" i="31"/>
  <c r="Z1510" i="31" s="1"/>
  <c r="K1510" i="31"/>
  <c r="M1509" i="31"/>
  <c r="AP1509" i="31" s="1"/>
  <c r="Y1508" i="31"/>
  <c r="Z1508" i="31" s="1"/>
  <c r="K1508" i="31"/>
  <c r="M1507" i="31"/>
  <c r="AP1507" i="31" s="1"/>
  <c r="Y1506" i="31"/>
  <c r="Z1506" i="31" s="1"/>
  <c r="K1506" i="31"/>
  <c r="AP1505" i="31"/>
  <c r="M1505" i="31"/>
  <c r="Y1504" i="31"/>
  <c r="Z1504" i="31" s="1"/>
  <c r="K1504" i="31"/>
  <c r="M1503" i="31"/>
  <c r="AP1503" i="31" s="1"/>
  <c r="Y1502" i="31"/>
  <c r="Z1502" i="31" s="1"/>
  <c r="K1502" i="31"/>
  <c r="M1501" i="31"/>
  <c r="AP1501" i="31" s="1"/>
  <c r="Y1500" i="31"/>
  <c r="Z1500" i="31" s="1"/>
  <c r="K1500" i="31"/>
  <c r="M1499" i="31"/>
  <c r="AP1499" i="31" s="1"/>
  <c r="Y1498" i="31"/>
  <c r="Z1498" i="31" s="1"/>
  <c r="K1498" i="31"/>
  <c r="M1497" i="31"/>
  <c r="AP1497" i="31" s="1"/>
  <c r="Y1496" i="31"/>
  <c r="Z1496" i="31" s="1"/>
  <c r="K1496" i="31"/>
  <c r="M1495" i="31"/>
  <c r="AP1495" i="31" s="1"/>
  <c r="Y1494" i="31"/>
  <c r="Z1494" i="31" s="1"/>
  <c r="K1494" i="31"/>
  <c r="M1493" i="31"/>
  <c r="AP1493" i="31" s="1"/>
  <c r="Y1492" i="31"/>
  <c r="Z1492" i="31" s="1"/>
  <c r="K1492" i="31"/>
  <c r="M1491" i="31"/>
  <c r="AP1491" i="31" s="1"/>
  <c r="Y1490" i="31"/>
  <c r="Z1490" i="31" s="1"/>
  <c r="K1490" i="31"/>
  <c r="AP1489" i="31"/>
  <c r="M1489" i="31"/>
  <c r="Y1488" i="31"/>
  <c r="Z1488" i="31" s="1"/>
  <c r="K1488" i="31"/>
  <c r="M1487" i="31"/>
  <c r="AP1487" i="31" s="1"/>
  <c r="Y1486" i="31"/>
  <c r="Z1486" i="31" s="1"/>
  <c r="K1486" i="31"/>
  <c r="M1485" i="31"/>
  <c r="AP1485" i="31" s="1"/>
  <c r="Y1484" i="31"/>
  <c r="Z1484" i="31" s="1"/>
  <c r="K1484" i="31"/>
  <c r="M1483" i="31"/>
  <c r="AP1483" i="31" s="1"/>
  <c r="K1482" i="31"/>
  <c r="M1481" i="31"/>
  <c r="K1706" i="31"/>
  <c r="AO1706" i="31"/>
  <c r="K1704" i="31"/>
  <c r="AO1704" i="31"/>
  <c r="K1702" i="31"/>
  <c r="AO1702" i="31"/>
  <c r="K1700" i="31"/>
  <c r="AO1700" i="31"/>
  <c r="R1699" i="31"/>
  <c r="Y1643" i="31"/>
  <c r="Z1643" i="31" s="1"/>
  <c r="AN1643" i="31"/>
  <c r="AQ1643" i="31"/>
  <c r="Y1641" i="31"/>
  <c r="Z1641" i="31" s="1"/>
  <c r="AN1641" i="31"/>
  <c r="AQ1641" i="31"/>
  <c r="Y1640" i="31"/>
  <c r="Z1640" i="31" s="1"/>
  <c r="Y1639" i="31"/>
  <c r="Z1639" i="31" s="1"/>
  <c r="AN1639" i="31"/>
  <c r="AQ1639" i="31"/>
  <c r="Y1637" i="31"/>
  <c r="Z1637" i="31" s="1"/>
  <c r="AN1637" i="31"/>
  <c r="AQ1637" i="31"/>
  <c r="Y1636" i="31"/>
  <c r="Z1636" i="31" s="1"/>
  <c r="Y1635" i="31"/>
  <c r="Z1635" i="31" s="1"/>
  <c r="AN1635" i="31"/>
  <c r="AQ1635" i="31"/>
  <c r="Y1633" i="31"/>
  <c r="Z1633" i="31" s="1"/>
  <c r="AN1633" i="31"/>
  <c r="AQ1633" i="31"/>
  <c r="Y1632" i="31"/>
  <c r="Z1632" i="31" s="1"/>
  <c r="T1713" i="31"/>
  <c r="X1713" i="31" s="1"/>
  <c r="AQ1713" i="31" s="1"/>
  <c r="AP1698" i="31"/>
  <c r="Y1698" i="31"/>
  <c r="Z1698" i="31" s="1"/>
  <c r="AN1698" i="31"/>
  <c r="AQ1698" i="31"/>
  <c r="Y1697" i="31"/>
  <c r="Z1697" i="31" s="1"/>
  <c r="AP1696" i="31"/>
  <c r="Y1696" i="31"/>
  <c r="Z1696" i="31" s="1"/>
  <c r="AN1696" i="31"/>
  <c r="AQ1696" i="31"/>
  <c r="AP1694" i="31"/>
  <c r="Y1694" i="31"/>
  <c r="Z1694" i="31" s="1"/>
  <c r="AN1694" i="31"/>
  <c r="AQ1694" i="31"/>
  <c r="Y1693" i="31"/>
  <c r="Z1693" i="31" s="1"/>
  <c r="AP1692" i="31"/>
  <c r="Y1692" i="31"/>
  <c r="Z1692" i="31" s="1"/>
  <c r="AN1692" i="31"/>
  <c r="AQ1692" i="31"/>
  <c r="AP1690" i="31"/>
  <c r="Y1690" i="31"/>
  <c r="Z1690" i="31" s="1"/>
  <c r="AN1690" i="31"/>
  <c r="AQ1690" i="31"/>
  <c r="Y1689" i="31"/>
  <c r="Z1689" i="31" s="1"/>
  <c r="AP1688" i="31"/>
  <c r="Y1688" i="31"/>
  <c r="Z1688" i="31" s="1"/>
  <c r="AN1688" i="31"/>
  <c r="AQ1688" i="31"/>
  <c r="AP1686" i="31"/>
  <c r="Y1686" i="31"/>
  <c r="Z1686" i="31" s="1"/>
  <c r="AN1686" i="31"/>
  <c r="AQ1686" i="31"/>
  <c r="Y1685" i="31"/>
  <c r="Z1685" i="31" s="1"/>
  <c r="AP1684" i="31"/>
  <c r="Y1684" i="31"/>
  <c r="Z1684" i="31" s="1"/>
  <c r="AN1684" i="31"/>
  <c r="AQ1684" i="31"/>
  <c r="AP1682" i="31"/>
  <c r="Y1682" i="31"/>
  <c r="Z1682" i="31" s="1"/>
  <c r="AN1682" i="31"/>
  <c r="AQ1682" i="31"/>
  <c r="Y1681" i="31"/>
  <c r="Z1681" i="31" s="1"/>
  <c r="AP1680" i="31"/>
  <c r="Y1680" i="31"/>
  <c r="Z1680" i="31" s="1"/>
  <c r="AN1680" i="31"/>
  <c r="AQ1680" i="31"/>
  <c r="AP1678" i="31"/>
  <c r="Y1678" i="31"/>
  <c r="Z1678" i="31" s="1"/>
  <c r="AN1678" i="31"/>
  <c r="AQ1678" i="31"/>
  <c r="Y1677" i="31"/>
  <c r="Z1677" i="31" s="1"/>
  <c r="AP1676" i="31"/>
  <c r="Y1676" i="31"/>
  <c r="Z1676" i="31" s="1"/>
  <c r="AN1676" i="31"/>
  <c r="AQ1676" i="31"/>
  <c r="Y1674" i="31"/>
  <c r="Z1674" i="31" s="1"/>
  <c r="AN1674" i="31"/>
  <c r="AQ1674" i="31"/>
  <c r="Y1673" i="31"/>
  <c r="Z1673" i="31" s="1"/>
  <c r="Y1672" i="31"/>
  <c r="Z1672" i="31" s="1"/>
  <c r="AN1672" i="31"/>
  <c r="AQ1672" i="31"/>
  <c r="Y1670" i="31"/>
  <c r="Z1670" i="31" s="1"/>
  <c r="AN1670" i="31"/>
  <c r="AQ1670" i="31"/>
  <c r="Y1669" i="31"/>
  <c r="Z1669" i="31" s="1"/>
  <c r="Y1668" i="31"/>
  <c r="Z1668" i="31" s="1"/>
  <c r="AN1668" i="31"/>
  <c r="AQ1668" i="31"/>
  <c r="Y1666" i="31"/>
  <c r="Z1666" i="31" s="1"/>
  <c r="AN1666" i="31"/>
  <c r="AQ1666" i="31"/>
  <c r="Y1665" i="31"/>
  <c r="Z1665" i="31" s="1"/>
  <c r="Y1664" i="31"/>
  <c r="Z1664" i="31" s="1"/>
  <c r="AN1664" i="31"/>
  <c r="AQ1664" i="31"/>
  <c r="Y1662" i="31"/>
  <c r="Z1662" i="31" s="1"/>
  <c r="AN1662" i="31"/>
  <c r="AQ1662" i="31"/>
  <c r="Y1661" i="31"/>
  <c r="Z1661" i="31" s="1"/>
  <c r="Y1660" i="31"/>
  <c r="Z1660" i="31" s="1"/>
  <c r="AN1660" i="31"/>
  <c r="AQ1660" i="31"/>
  <c r="Y1658" i="31"/>
  <c r="Z1658" i="31" s="1"/>
  <c r="AN1658" i="31"/>
  <c r="AQ1658" i="31"/>
  <c r="Y1657" i="31"/>
  <c r="Z1657" i="31" s="1"/>
  <c r="Y1656" i="31"/>
  <c r="Z1656" i="31" s="1"/>
  <c r="AN1656" i="31"/>
  <c r="AQ1656" i="31"/>
  <c r="Y1654" i="31"/>
  <c r="Z1654" i="31" s="1"/>
  <c r="AN1654" i="31"/>
  <c r="AQ1654" i="31"/>
  <c r="Y1653" i="31"/>
  <c r="Z1653" i="31" s="1"/>
  <c r="Y1652" i="31"/>
  <c r="Z1652" i="31" s="1"/>
  <c r="AN1652" i="31"/>
  <c r="AQ1652" i="31"/>
  <c r="Y1650" i="31"/>
  <c r="Z1650" i="31" s="1"/>
  <c r="AN1650" i="31"/>
  <c r="AQ1650" i="31"/>
  <c r="Y1649" i="31"/>
  <c r="Z1649" i="31" s="1"/>
  <c r="Y1648" i="31"/>
  <c r="Z1648" i="31" s="1"/>
  <c r="AN1648" i="31"/>
  <c r="AQ1648" i="31"/>
  <c r="K1440" i="31"/>
  <c r="AN1440" i="31" s="1"/>
  <c r="M1439" i="31"/>
  <c r="AP1439" i="31" s="1"/>
  <c r="Y1438" i="31"/>
  <c r="Z1438" i="31" s="1"/>
  <c r="K1438" i="31"/>
  <c r="M1437" i="31"/>
  <c r="AP1437" i="31" s="1"/>
  <c r="M1431" i="31"/>
  <c r="Y1430" i="31"/>
  <c r="Z1430" i="31" s="1"/>
  <c r="K1430" i="31"/>
  <c r="M1429" i="31"/>
  <c r="AP1429" i="31" s="1"/>
  <c r="Y1428" i="31"/>
  <c r="Z1428" i="31" s="1"/>
  <c r="K1428" i="31"/>
  <c r="M1427" i="31"/>
  <c r="AP1427" i="31" s="1"/>
  <c r="W1425" i="31"/>
  <c r="M1425" i="31"/>
  <c r="M1423" i="31"/>
  <c r="Y1422" i="31"/>
  <c r="Z1422" i="31" s="1"/>
  <c r="K1422" i="31"/>
  <c r="K1413" i="31"/>
  <c r="AN1413" i="31" s="1"/>
  <c r="M1412" i="31"/>
  <c r="AP1412" i="31" s="1"/>
  <c r="Y1411" i="31"/>
  <c r="Z1411" i="31" s="1"/>
  <c r="K1411" i="31"/>
  <c r="M1410" i="31"/>
  <c r="AP1410" i="31" s="1"/>
  <c r="K1409" i="31"/>
  <c r="M1408" i="31"/>
  <c r="K1407" i="31"/>
  <c r="Q1407" i="31"/>
  <c r="Q1409" i="31" s="1"/>
  <c r="U1409" i="31" s="1"/>
  <c r="M1406" i="31"/>
  <c r="Y1405" i="31"/>
  <c r="Z1405" i="31" s="1"/>
  <c r="K1405" i="31"/>
  <c r="M1404" i="31"/>
  <c r="AP1404" i="31" s="1"/>
  <c r="Y1403" i="31"/>
  <c r="Z1403" i="31" s="1"/>
  <c r="K1403" i="31"/>
  <c r="M1402" i="31"/>
  <c r="AP1402" i="31" s="1"/>
  <c r="Y1401" i="31"/>
  <c r="Z1401" i="31" s="1"/>
  <c r="K1401" i="31"/>
  <c r="M1400" i="31"/>
  <c r="AP1400" i="31" s="1"/>
  <c r="Y1399" i="31"/>
  <c r="Z1399" i="31" s="1"/>
  <c r="K1399" i="31"/>
  <c r="K1396" i="31"/>
  <c r="Q1396" i="31"/>
  <c r="R1396" i="31" s="1"/>
  <c r="M1395" i="31"/>
  <c r="AP1395" i="31" s="1"/>
  <c r="M1386" i="31"/>
  <c r="R1386" i="31"/>
  <c r="Y1385" i="31"/>
  <c r="Z1385" i="31" s="1"/>
  <c r="K1385" i="31"/>
  <c r="Y1378" i="31"/>
  <c r="K1378" i="31"/>
  <c r="AN1378" i="31" s="1"/>
  <c r="M1377" i="31"/>
  <c r="AP1377" i="31" s="1"/>
  <c r="Y1376" i="31"/>
  <c r="Z1376" i="31" s="1"/>
  <c r="K1376" i="31"/>
  <c r="M1375" i="31"/>
  <c r="AP1375" i="31" s="1"/>
  <c r="Y1374" i="31"/>
  <c r="Z1374" i="31" s="1"/>
  <c r="K1374" i="31"/>
  <c r="M1373" i="31"/>
  <c r="AP1373" i="31" s="1"/>
  <c r="Y1372" i="31"/>
  <c r="Z1372" i="31" s="1"/>
  <c r="K1372" i="31"/>
  <c r="K1368" i="31"/>
  <c r="AN1368" i="31" s="1"/>
  <c r="M1367" i="31"/>
  <c r="AP1367" i="31" s="1"/>
  <c r="Y1366" i="31"/>
  <c r="Z1366" i="31" s="1"/>
  <c r="K1366" i="31"/>
  <c r="M1365" i="31"/>
  <c r="AP1365" i="31" s="1"/>
  <c r="Y1364" i="31"/>
  <c r="Z1364" i="31" s="1"/>
  <c r="K1364" i="31"/>
  <c r="M1363" i="31"/>
  <c r="AP1363" i="31" s="1"/>
  <c r="Y1362" i="31"/>
  <c r="Z1362" i="31" s="1"/>
  <c r="K1362" i="31"/>
  <c r="M1361" i="31"/>
  <c r="AP1361" i="31" s="1"/>
  <c r="Y1360" i="31"/>
  <c r="Z1360" i="31" s="1"/>
  <c r="K1360" i="31"/>
  <c r="AP1359" i="31"/>
  <c r="M1359" i="31"/>
  <c r="Y1358" i="31"/>
  <c r="Z1358" i="31" s="1"/>
  <c r="K1358" i="31"/>
  <c r="M1357" i="31"/>
  <c r="AP1357" i="31" s="1"/>
  <c r="Y1356" i="31"/>
  <c r="Z1356" i="31" s="1"/>
  <c r="K1356" i="31"/>
  <c r="M1355" i="31"/>
  <c r="AP1355" i="31" s="1"/>
  <c r="M1353" i="31"/>
  <c r="T1353" i="31"/>
  <c r="X1353" i="31" s="1"/>
  <c r="AQ1353" i="31" s="1"/>
  <c r="M1351" i="31"/>
  <c r="T1351" i="31"/>
  <c r="X1351" i="31" s="1"/>
  <c r="AQ1351" i="31" s="1"/>
  <c r="Y1350" i="31"/>
  <c r="Z1350" i="31" s="1"/>
  <c r="K1350" i="31"/>
  <c r="M1349" i="31"/>
  <c r="AP1349" i="31" s="1"/>
  <c r="Y1348" i="31"/>
  <c r="Z1348" i="31" s="1"/>
  <c r="K1348" i="31"/>
  <c r="M1347" i="31"/>
  <c r="AP1347" i="31" s="1"/>
  <c r="Y1346" i="31"/>
  <c r="Z1346" i="31" s="1"/>
  <c r="K1346" i="31"/>
  <c r="M1345" i="31"/>
  <c r="AP1345" i="31" s="1"/>
  <c r="Y1344" i="31"/>
  <c r="Z1344" i="31" s="1"/>
  <c r="K1344" i="31"/>
  <c r="M1343" i="31"/>
  <c r="AP1343" i="31" s="1"/>
  <c r="Y1342" i="31"/>
  <c r="Z1342" i="31" s="1"/>
  <c r="K1342" i="31"/>
  <c r="M1341" i="31"/>
  <c r="AP1341" i="31" s="1"/>
  <c r="M1339" i="31"/>
  <c r="T1339" i="31"/>
  <c r="X1339" i="31" s="1"/>
  <c r="AQ1339" i="31" s="1"/>
  <c r="Y1338" i="31"/>
  <c r="Z1338" i="31" s="1"/>
  <c r="K1338" i="31"/>
  <c r="AN1328" i="31"/>
  <c r="K1328" i="31"/>
  <c r="Y1326" i="31"/>
  <c r="K1326" i="31"/>
  <c r="AN1326" i="31" s="1"/>
  <c r="M1325" i="31"/>
  <c r="AP1325" i="31" s="1"/>
  <c r="Y1324" i="31"/>
  <c r="Z1324" i="31" s="1"/>
  <c r="K1324" i="31"/>
  <c r="K1320" i="31"/>
  <c r="AP1319" i="31"/>
  <c r="M1319" i="31"/>
  <c r="Y1318" i="31"/>
  <c r="Z1318" i="31" s="1"/>
  <c r="K1318" i="31"/>
  <c r="M1317" i="31"/>
  <c r="AP1317" i="31" s="1"/>
  <c r="Y1316" i="31"/>
  <c r="Z1316" i="31" s="1"/>
  <c r="K1316" i="31"/>
  <c r="K1308" i="31"/>
  <c r="AN1308" i="31" s="1"/>
  <c r="M1307" i="31"/>
  <c r="AP1307" i="31" s="1"/>
  <c r="M1292" i="31"/>
  <c r="T1292" i="31"/>
  <c r="X1292" i="31" s="1"/>
  <c r="AQ1292" i="31" s="1"/>
  <c r="Y1291" i="31"/>
  <c r="Z1291" i="31" s="1"/>
  <c r="K1291" i="31"/>
  <c r="M1290" i="31"/>
  <c r="AP1290" i="31" s="1"/>
  <c r="Y1289" i="31"/>
  <c r="Z1289" i="31" s="1"/>
  <c r="K1289" i="31"/>
  <c r="K1287" i="31"/>
  <c r="AN1287" i="31" s="1"/>
  <c r="M1286" i="31"/>
  <c r="AP1286" i="31" s="1"/>
  <c r="Y1285" i="31"/>
  <c r="Z1285" i="31" s="1"/>
  <c r="K1285" i="31"/>
  <c r="AP1284" i="31"/>
  <c r="M1284" i="31"/>
  <c r="Y1283" i="31"/>
  <c r="Z1283" i="31" s="1"/>
  <c r="K1283" i="31"/>
  <c r="M1282" i="31"/>
  <c r="AP1282" i="31" s="1"/>
  <c r="Y1281" i="31"/>
  <c r="Z1281" i="31" s="1"/>
  <c r="K1281" i="31"/>
  <c r="K1279" i="31"/>
  <c r="AN1279" i="31" s="1"/>
  <c r="M1278" i="31"/>
  <c r="AP1278" i="31" s="1"/>
  <c r="M1276" i="31"/>
  <c r="T1276" i="31"/>
  <c r="X1276" i="31" s="1"/>
  <c r="AQ1276" i="31" s="1"/>
  <c r="M1274" i="31"/>
  <c r="T1274" i="31"/>
  <c r="X1274" i="31" s="1"/>
  <c r="AQ1274" i="31" s="1"/>
  <c r="M1261" i="31"/>
  <c r="Y1260" i="31"/>
  <c r="Z1260" i="31" s="1"/>
  <c r="K1260" i="31"/>
  <c r="AP1259" i="31"/>
  <c r="M1259" i="31"/>
  <c r="Y1258" i="31"/>
  <c r="Z1258" i="31" s="1"/>
  <c r="K1258" i="31"/>
  <c r="M1257" i="31"/>
  <c r="AP1257" i="31" s="1"/>
  <c r="Y1256" i="31"/>
  <c r="Z1256" i="31" s="1"/>
  <c r="K1256" i="31"/>
  <c r="M1255" i="31"/>
  <c r="AP1255" i="31" s="1"/>
  <c r="Y1254" i="31"/>
  <c r="Z1254" i="31" s="1"/>
  <c r="K1254" i="31"/>
  <c r="M1253" i="31"/>
  <c r="AP1253" i="31" s="1"/>
  <c r="Y1252" i="31"/>
  <c r="Z1252" i="31" s="1"/>
  <c r="K1252" i="31"/>
  <c r="M1251" i="31"/>
  <c r="AP1251" i="31" s="1"/>
  <c r="Y1250" i="31"/>
  <c r="Z1250" i="31" s="1"/>
  <c r="K1250" i="31"/>
  <c r="M1249" i="31"/>
  <c r="AP1249" i="31" s="1"/>
  <c r="M1214" i="31"/>
  <c r="T1214" i="31"/>
  <c r="X1214" i="31" s="1"/>
  <c r="AQ1214" i="31" s="1"/>
  <c r="M1212" i="31"/>
  <c r="T1212" i="31"/>
  <c r="X1212" i="31" s="1"/>
  <c r="AQ1212" i="31" s="1"/>
  <c r="M1210" i="31"/>
  <c r="T1210" i="31"/>
  <c r="X1210" i="31" s="1"/>
  <c r="AQ1210" i="31" s="1"/>
  <c r="M1208" i="31"/>
  <c r="T1208" i="31"/>
  <c r="X1208" i="31" s="1"/>
  <c r="AQ1208" i="31" s="1"/>
  <c r="Y1207" i="31"/>
  <c r="Z1207" i="31" s="1"/>
  <c r="K1207" i="31"/>
  <c r="M1206" i="31"/>
  <c r="AP1206" i="31" s="1"/>
  <c r="M1204" i="31"/>
  <c r="T1204" i="31"/>
  <c r="X1204" i="31" s="1"/>
  <c r="AQ1204" i="31" s="1"/>
  <c r="Y1203" i="31"/>
  <c r="Z1203" i="31" s="1"/>
  <c r="K1203" i="31"/>
  <c r="K1201" i="31"/>
  <c r="AN1201" i="31" s="1"/>
  <c r="M1200" i="31"/>
  <c r="AP1200" i="31" s="1"/>
  <c r="M1198" i="31"/>
  <c r="T1198" i="31"/>
  <c r="X1198" i="31" s="1"/>
  <c r="AQ1198" i="31" s="1"/>
  <c r="K1197" i="31"/>
  <c r="M1196" i="31"/>
  <c r="R1197" i="31"/>
  <c r="V1197" i="31" s="1"/>
  <c r="AO1197" i="31" s="1"/>
  <c r="Y1195" i="31"/>
  <c r="Z1195" i="31" s="1"/>
  <c r="K1195" i="31"/>
  <c r="M1194" i="31"/>
  <c r="AP1194" i="31" s="1"/>
  <c r="Y1193" i="31"/>
  <c r="Z1193" i="31" s="1"/>
  <c r="K1193" i="31"/>
  <c r="M1192" i="31"/>
  <c r="AP1192" i="31" s="1"/>
  <c r="Y1191" i="31"/>
  <c r="Z1191" i="31" s="1"/>
  <c r="K1191" i="31"/>
  <c r="M1190" i="31"/>
  <c r="AP1190" i="31" s="1"/>
  <c r="Y1189" i="31"/>
  <c r="Z1189" i="31" s="1"/>
  <c r="K1189" i="31"/>
  <c r="M1188" i="31"/>
  <c r="AP1188" i="31" s="1"/>
  <c r="Y1187" i="31"/>
  <c r="Z1187" i="31" s="1"/>
  <c r="K1187" i="31"/>
  <c r="M1186" i="31"/>
  <c r="AP1186" i="31" s="1"/>
  <c r="Y1185" i="31"/>
  <c r="Z1185" i="31" s="1"/>
  <c r="K1185" i="31"/>
  <c r="M1184" i="31"/>
  <c r="AP1184" i="31" s="1"/>
  <c r="Y1183" i="31"/>
  <c r="Z1183" i="31" s="1"/>
  <c r="K1183" i="31"/>
  <c r="M1182" i="31"/>
  <c r="AP1182" i="31" s="1"/>
  <c r="Y1181" i="31"/>
  <c r="Z1181" i="31" s="1"/>
  <c r="K1181" i="31"/>
  <c r="AP1180" i="31"/>
  <c r="M1180" i="31"/>
  <c r="Y1179" i="31"/>
  <c r="Z1179" i="31" s="1"/>
  <c r="K1179" i="31"/>
  <c r="M1178" i="31"/>
  <c r="AP1178" i="31" s="1"/>
  <c r="Y1177" i="31"/>
  <c r="Z1177" i="31" s="1"/>
  <c r="K1177" i="31"/>
  <c r="M1176" i="31"/>
  <c r="AP1176" i="31" s="1"/>
  <c r="Y1175" i="31"/>
  <c r="Z1175" i="31" s="1"/>
  <c r="K1175" i="31"/>
  <c r="M1174" i="31"/>
  <c r="AP1174" i="31" s="1"/>
  <c r="K1173" i="31"/>
  <c r="M1172" i="31"/>
  <c r="K1171" i="31"/>
  <c r="M1170" i="31"/>
  <c r="AP1170" i="31" s="1"/>
  <c r="Y1169" i="31"/>
  <c r="Z1169" i="31" s="1"/>
  <c r="K1169" i="31"/>
  <c r="M1168" i="31"/>
  <c r="AP1168" i="31" s="1"/>
  <c r="Y1167" i="31"/>
  <c r="Z1167" i="31" s="1"/>
  <c r="K1167" i="31"/>
  <c r="M1166" i="31"/>
  <c r="AP1166" i="31" s="1"/>
  <c r="Y1165" i="31"/>
  <c r="Z1165" i="31" s="1"/>
  <c r="K1165" i="31"/>
  <c r="M1164" i="31"/>
  <c r="AP1164" i="31" s="1"/>
  <c r="Y1163" i="31"/>
  <c r="Z1163" i="31" s="1"/>
  <c r="K1163" i="31"/>
  <c r="M1162" i="31"/>
  <c r="AP1162" i="31" s="1"/>
  <c r="Y1161" i="31"/>
  <c r="Z1161" i="31" s="1"/>
  <c r="K1161" i="31"/>
  <c r="M1704" i="31"/>
  <c r="M1700" i="31"/>
  <c r="M1672" i="31"/>
  <c r="AP1672" i="31" s="1"/>
  <c r="M1668" i="31"/>
  <c r="AP1668" i="31" s="1"/>
  <c r="M1664" i="31"/>
  <c r="AP1664" i="31" s="1"/>
  <c r="M1660" i="31"/>
  <c r="AP1660" i="31" s="1"/>
  <c r="M1656" i="31"/>
  <c r="AP1656" i="31" s="1"/>
  <c r="M1652" i="31"/>
  <c r="AP1652" i="31" s="1"/>
  <c r="M1648" i="31"/>
  <c r="AP1648" i="31" s="1"/>
  <c r="M1643" i="31"/>
  <c r="AP1643" i="31" s="1"/>
  <c r="M1639" i="31"/>
  <c r="AP1639" i="31" s="1"/>
  <c r="K1521" i="31"/>
  <c r="N1521" i="31"/>
  <c r="T1520" i="31"/>
  <c r="AP1480" i="31"/>
  <c r="AQ1480" i="31"/>
  <c r="Y1479" i="31"/>
  <c r="Z1479" i="31" s="1"/>
  <c r="AN1479" i="31"/>
  <c r="M1478" i="31"/>
  <c r="O1478" i="31" s="1"/>
  <c r="AO1478" i="31"/>
  <c r="Y1477" i="31"/>
  <c r="Z1477" i="31" s="1"/>
  <c r="AN1477" i="31"/>
  <c r="M1476" i="31"/>
  <c r="O1476" i="31" s="1"/>
  <c r="AO1476" i="31"/>
  <c r="Y1475" i="31"/>
  <c r="Z1475" i="31" s="1"/>
  <c r="AN1475" i="31"/>
  <c r="M1474" i="31"/>
  <c r="O1474" i="31" s="1"/>
  <c r="AO1474" i="31"/>
  <c r="Y1473" i="31"/>
  <c r="Z1473" i="31" s="1"/>
  <c r="AN1473" i="31"/>
  <c r="M1472" i="31"/>
  <c r="O1472" i="31" s="1"/>
  <c r="AO1472" i="31"/>
  <c r="Y1471" i="31"/>
  <c r="Z1471" i="31" s="1"/>
  <c r="AN1471" i="31"/>
  <c r="K1470" i="31"/>
  <c r="AN1469" i="31"/>
  <c r="M1468" i="31"/>
  <c r="O1468" i="31" s="1"/>
  <c r="AO1468" i="31"/>
  <c r="Y1467" i="31"/>
  <c r="Z1467" i="31" s="1"/>
  <c r="AN1467" i="31"/>
  <c r="M1466" i="31"/>
  <c r="O1466" i="31" s="1"/>
  <c r="AO1466" i="31"/>
  <c r="M1465" i="31"/>
  <c r="O1465" i="31" s="1"/>
  <c r="M1464" i="31"/>
  <c r="R1464" i="31"/>
  <c r="L1464" i="31"/>
  <c r="O1464" i="31" s="1"/>
  <c r="V1464" i="31"/>
  <c r="Y1463" i="31"/>
  <c r="Z1463" i="31" s="1"/>
  <c r="AN1463" i="31"/>
  <c r="M1462" i="31"/>
  <c r="O1462" i="31" s="1"/>
  <c r="AO1462" i="31"/>
  <c r="Y1461" i="31"/>
  <c r="Z1461" i="31" s="1"/>
  <c r="AN1461" i="31"/>
  <c r="M1460" i="31"/>
  <c r="O1460" i="31" s="1"/>
  <c r="AO1460" i="31"/>
  <c r="Y1459" i="31"/>
  <c r="Z1459" i="31" s="1"/>
  <c r="AN1459" i="31"/>
  <c r="M1458" i="31"/>
  <c r="O1458" i="31" s="1"/>
  <c r="AO1458" i="31"/>
  <c r="Y1457" i="31"/>
  <c r="Z1457" i="31" s="1"/>
  <c r="AN1457" i="31"/>
  <c r="K1456" i="31"/>
  <c r="O1456" i="31" s="1"/>
  <c r="AN1455" i="31"/>
  <c r="M1454" i="31"/>
  <c r="O1454" i="31" s="1"/>
  <c r="AO1454" i="31"/>
  <c r="Y1453" i="31"/>
  <c r="Z1453" i="31" s="1"/>
  <c r="AN1453" i="31"/>
  <c r="M1452" i="31"/>
  <c r="O1452" i="31" s="1"/>
  <c r="AO1452" i="31"/>
  <c r="Y1451" i="31"/>
  <c r="Z1451" i="31" s="1"/>
  <c r="AN1451" i="31"/>
  <c r="M1450" i="31"/>
  <c r="O1450" i="31" s="1"/>
  <c r="AO1450" i="31"/>
  <c r="Y1449" i="31"/>
  <c r="Z1449" i="31" s="1"/>
  <c r="AN1449" i="31"/>
  <c r="M1448" i="31"/>
  <c r="O1448" i="31" s="1"/>
  <c r="AO1448" i="31"/>
  <c r="Y1447" i="31"/>
  <c r="Z1447" i="31" s="1"/>
  <c r="AN1447" i="31"/>
  <c r="M1446" i="31"/>
  <c r="O1446" i="31" s="1"/>
  <c r="AO1446" i="31"/>
  <c r="Y1445" i="31"/>
  <c r="Z1445" i="31" s="1"/>
  <c r="AN1445" i="31"/>
  <c r="M1444" i="31"/>
  <c r="O1444" i="31" s="1"/>
  <c r="AO1444" i="31"/>
  <c r="Y1443" i="31"/>
  <c r="Z1443" i="31" s="1"/>
  <c r="AN1443" i="31"/>
  <c r="M1442" i="31"/>
  <c r="O1442" i="31" s="1"/>
  <c r="AO1442" i="31"/>
  <c r="Y1441" i="31"/>
  <c r="Z1441" i="31" s="1"/>
  <c r="AN1441" i="31"/>
  <c r="AN1436" i="31"/>
  <c r="M1435" i="31"/>
  <c r="O1435" i="31" s="1"/>
  <c r="AO1435" i="31"/>
  <c r="Y1434" i="31"/>
  <c r="Z1434" i="31" s="1"/>
  <c r="AN1434" i="31"/>
  <c r="M1433" i="31"/>
  <c r="O1433" i="31" s="1"/>
  <c r="AO1433" i="31"/>
  <c r="Y1432" i="31"/>
  <c r="Z1432" i="31" s="1"/>
  <c r="AN1432" i="31"/>
  <c r="AN1426" i="31"/>
  <c r="AN1424" i="31"/>
  <c r="M1420" i="31"/>
  <c r="O1420" i="31" s="1"/>
  <c r="AO1420" i="31"/>
  <c r="Y1419" i="31"/>
  <c r="Z1419" i="31" s="1"/>
  <c r="AN1419" i="31"/>
  <c r="M1418" i="31"/>
  <c r="O1418" i="31" s="1"/>
  <c r="AO1418" i="31"/>
  <c r="Y1417" i="31"/>
  <c r="Z1417" i="31" s="1"/>
  <c r="AN1417" i="31"/>
  <c r="M1416" i="31"/>
  <c r="O1416" i="31" s="1"/>
  <c r="AO1416" i="31"/>
  <c r="Y1415" i="31"/>
  <c r="Z1415" i="31" s="1"/>
  <c r="AN1415" i="31"/>
  <c r="M1414" i="31"/>
  <c r="O1414" i="31" s="1"/>
  <c r="AO1414" i="31"/>
  <c r="AQ1407" i="31"/>
  <c r="M1398" i="31"/>
  <c r="R1398" i="31"/>
  <c r="L1398" i="31"/>
  <c r="O1398" i="31" s="1"/>
  <c r="V1398" i="31"/>
  <c r="M1393" i="31"/>
  <c r="O1393" i="31" s="1"/>
  <c r="AO1393" i="31"/>
  <c r="AP1391" i="31"/>
  <c r="AQ1391" i="31"/>
  <c r="M1389" i="31"/>
  <c r="O1389" i="31" s="1"/>
  <c r="AO1389" i="31"/>
  <c r="AP1387" i="31"/>
  <c r="AQ1387" i="31"/>
  <c r="AP1382" i="31"/>
  <c r="AQ1382" i="31"/>
  <c r="M1380" i="31"/>
  <c r="O1380" i="31" s="1"/>
  <c r="AO1380" i="31"/>
  <c r="AP1370" i="31"/>
  <c r="AQ1370" i="31"/>
  <c r="R1353" i="31"/>
  <c r="V1353" i="31" s="1"/>
  <c r="AO1353" i="31" s="1"/>
  <c r="S1353" i="31"/>
  <c r="W1353" i="31" s="1"/>
  <c r="R1339" i="31"/>
  <c r="V1339" i="31" s="1"/>
  <c r="AO1339" i="31" s="1"/>
  <c r="S1339" i="31"/>
  <c r="W1339" i="31" s="1"/>
  <c r="AP1336" i="31"/>
  <c r="AQ1336" i="31"/>
  <c r="M1334" i="31"/>
  <c r="O1334" i="31" s="1"/>
  <c r="AO1334" i="31"/>
  <c r="AP1332" i="31"/>
  <c r="AQ1332" i="31"/>
  <c r="M1330" i="31"/>
  <c r="O1330" i="31" s="1"/>
  <c r="AO1330" i="31"/>
  <c r="M1322" i="31"/>
  <c r="O1322" i="31" s="1"/>
  <c r="AO1322" i="31"/>
  <c r="M1315" i="31"/>
  <c r="T1315" i="31"/>
  <c r="R1315" i="31"/>
  <c r="V1315" i="31" s="1"/>
  <c r="L1315" i="31"/>
  <c r="S1315" i="31"/>
  <c r="S1368" i="31"/>
  <c r="M1313" i="31"/>
  <c r="L1313" i="31"/>
  <c r="R1368" i="31"/>
  <c r="V1368" i="31" s="1"/>
  <c r="AO1368" i="31" s="1"/>
  <c r="AO1313" i="31"/>
  <c r="AP1311" i="31"/>
  <c r="AQ1311" i="31"/>
  <c r="M1309" i="31"/>
  <c r="O1309" i="31" s="1"/>
  <c r="AO1309" i="31"/>
  <c r="M1306" i="31"/>
  <c r="T1306" i="31"/>
  <c r="R1306" i="31"/>
  <c r="V1306" i="31" s="1"/>
  <c r="L1306" i="31"/>
  <c r="S1306" i="31"/>
  <c r="M1304" i="31"/>
  <c r="O1304" i="31" s="1"/>
  <c r="AO1304" i="31"/>
  <c r="AP1302" i="31"/>
  <c r="AQ1302" i="31"/>
  <c r="M1300" i="31"/>
  <c r="O1300" i="31" s="1"/>
  <c r="AO1300" i="31"/>
  <c r="AP1298" i="31"/>
  <c r="AQ1298" i="31"/>
  <c r="M1296" i="31"/>
  <c r="O1296" i="31" s="1"/>
  <c r="AO1296" i="31"/>
  <c r="AP1294" i="31"/>
  <c r="AQ1294" i="31"/>
  <c r="R1292" i="31"/>
  <c r="V1292" i="31" s="1"/>
  <c r="AO1292" i="31" s="1"/>
  <c r="S1292" i="31"/>
  <c r="W1292" i="31" s="1"/>
  <c r="R1279" i="31"/>
  <c r="V1279" i="31" s="1"/>
  <c r="AO1279" i="31" s="1"/>
  <c r="R1274" i="31"/>
  <c r="V1274" i="31" s="1"/>
  <c r="AO1274" i="31" s="1"/>
  <c r="S1274" i="31"/>
  <c r="W1274" i="31" s="1"/>
  <c r="AP1272" i="31"/>
  <c r="AQ1272" i="31"/>
  <c r="M1270" i="31"/>
  <c r="O1270" i="31" s="1"/>
  <c r="AO1270" i="31"/>
  <c r="AP1268" i="31"/>
  <c r="AQ1268" i="31"/>
  <c r="M1266" i="31"/>
  <c r="O1266" i="31" s="1"/>
  <c r="AO1266" i="31"/>
  <c r="AP1264" i="31"/>
  <c r="AQ1264" i="31"/>
  <c r="M1262" i="31"/>
  <c r="O1262" i="31" s="1"/>
  <c r="AO1262" i="31"/>
  <c r="M1248" i="31"/>
  <c r="T1248" i="31"/>
  <c r="R1248" i="31"/>
  <c r="V1248" i="31" s="1"/>
  <c r="L1248" i="31"/>
  <c r="S1248" i="31"/>
  <c r="M1246" i="31"/>
  <c r="O1246" i="31" s="1"/>
  <c r="AO1246" i="31"/>
  <c r="AP1244" i="31"/>
  <c r="AQ1244" i="31"/>
  <c r="M1242" i="31"/>
  <c r="O1242" i="31" s="1"/>
  <c r="AO1242" i="31"/>
  <c r="AP1240" i="31"/>
  <c r="AQ1240" i="31"/>
  <c r="M1238" i="31"/>
  <c r="O1238" i="31" s="1"/>
  <c r="AO1238" i="31"/>
  <c r="AP1236" i="31"/>
  <c r="AQ1236" i="31"/>
  <c r="S1235" i="31"/>
  <c r="M1235" i="31"/>
  <c r="R1235" i="31"/>
  <c r="L1235" i="31"/>
  <c r="O1235" i="31" s="1"/>
  <c r="V1235" i="31"/>
  <c r="AQ1234" i="31"/>
  <c r="M1232" i="31"/>
  <c r="O1232" i="31" s="1"/>
  <c r="AO1232" i="31"/>
  <c r="AP1230" i="31"/>
  <c r="AQ1230" i="31"/>
  <c r="M1228" i="31"/>
  <c r="O1228" i="31" s="1"/>
  <c r="AO1228" i="31"/>
  <c r="AP1226" i="31"/>
  <c r="AQ1226" i="31"/>
  <c r="M1224" i="31"/>
  <c r="O1224" i="31" s="1"/>
  <c r="AO1224" i="31"/>
  <c r="AP1222" i="31"/>
  <c r="AQ1222" i="31"/>
  <c r="M1220" i="31"/>
  <c r="O1220" i="31" s="1"/>
  <c r="AO1220" i="31"/>
  <c r="AP1218" i="31"/>
  <c r="AQ1218" i="31"/>
  <c r="M1216" i="31"/>
  <c r="O1216" i="31" s="1"/>
  <c r="AO1216" i="31"/>
  <c r="R1212" i="31"/>
  <c r="V1212" i="31" s="1"/>
  <c r="AO1212" i="31" s="1"/>
  <c r="S1212" i="31"/>
  <c r="W1212" i="31" s="1"/>
  <c r="R1208" i="31"/>
  <c r="V1208" i="31" s="1"/>
  <c r="AO1208" i="31" s="1"/>
  <c r="S1208" i="31"/>
  <c r="W1208" i="31" s="1"/>
  <c r="R1201" i="31"/>
  <c r="V1201" i="31" s="1"/>
  <c r="AO1201" i="31" s="1"/>
  <c r="R1196" i="31"/>
  <c r="V1196" i="31" s="1"/>
  <c r="AO1196" i="31" s="1"/>
  <c r="S1197" i="31"/>
  <c r="M1150" i="31"/>
  <c r="M1147" i="31"/>
  <c r="R1147" i="31"/>
  <c r="M1140" i="31"/>
  <c r="AP1140" i="31" s="1"/>
  <c r="M1138" i="31"/>
  <c r="AP1138" i="31" s="1"/>
  <c r="M1134" i="31"/>
  <c r="T1134" i="31"/>
  <c r="X1134" i="31" s="1"/>
  <c r="AQ1134" i="31" s="1"/>
  <c r="Y1133" i="31"/>
  <c r="Z1133" i="31" s="1"/>
  <c r="K1133" i="31"/>
  <c r="AN1130" i="31"/>
  <c r="K1130" i="31"/>
  <c r="Y1128" i="31"/>
  <c r="K1128" i="31"/>
  <c r="AN1128" i="31" s="1"/>
  <c r="AN1125" i="31"/>
  <c r="K1125" i="31"/>
  <c r="AP1124" i="31"/>
  <c r="M1124" i="31"/>
  <c r="M1711" i="31"/>
  <c r="AP1479" i="31"/>
  <c r="AQ1479" i="31"/>
  <c r="M1477" i="31"/>
  <c r="AO1477" i="31"/>
  <c r="Y1476" i="31"/>
  <c r="Z1476" i="31" s="1"/>
  <c r="AP1475" i="31"/>
  <c r="AQ1475" i="31"/>
  <c r="M1473" i="31"/>
  <c r="AO1473" i="31"/>
  <c r="Y1472" i="31"/>
  <c r="Z1472" i="31" s="1"/>
  <c r="AP1471" i="31"/>
  <c r="AQ1471" i="31"/>
  <c r="M1470" i="31"/>
  <c r="AQ1469" i="31"/>
  <c r="M1467" i="31"/>
  <c r="AO1467" i="31"/>
  <c r="Y1466" i="31"/>
  <c r="Z1466" i="31" s="1"/>
  <c r="AP1463" i="31"/>
  <c r="AQ1463" i="31"/>
  <c r="M1461" i="31"/>
  <c r="AO1461" i="31"/>
  <c r="Y1460" i="31"/>
  <c r="Z1460" i="31" s="1"/>
  <c r="AP1459" i="31"/>
  <c r="AQ1459" i="31"/>
  <c r="M1457" i="31"/>
  <c r="AO1457" i="31"/>
  <c r="AQ1456" i="31"/>
  <c r="M1455" i="31"/>
  <c r="R1455" i="31"/>
  <c r="L1455" i="31"/>
  <c r="V1455" i="31"/>
  <c r="Y1454" i="31"/>
  <c r="Z1454" i="31" s="1"/>
  <c r="AP1453" i="31"/>
  <c r="AQ1453" i="31"/>
  <c r="M1451" i="31"/>
  <c r="AO1451" i="31"/>
  <c r="Y1450" i="31"/>
  <c r="Z1450" i="31" s="1"/>
  <c r="AP1449" i="31"/>
  <c r="AQ1449" i="31"/>
  <c r="M1447" i="31"/>
  <c r="AO1447" i="31"/>
  <c r="Y1446" i="31"/>
  <c r="Z1446" i="31" s="1"/>
  <c r="AP1445" i="31"/>
  <c r="AQ1445" i="31"/>
  <c r="M1443" i="31"/>
  <c r="AO1443" i="31"/>
  <c r="Y1442" i="31"/>
  <c r="Z1442" i="31" s="1"/>
  <c r="AP1441" i="31"/>
  <c r="AQ1441" i="31"/>
  <c r="Y1435" i="31"/>
  <c r="Z1435" i="31" s="1"/>
  <c r="AP1434" i="31"/>
  <c r="AQ1434" i="31"/>
  <c r="M1432" i="31"/>
  <c r="AO1432" i="31"/>
  <c r="M1426" i="31"/>
  <c r="R1426" i="31"/>
  <c r="L1426" i="31"/>
  <c r="V1426" i="31"/>
  <c r="M1421" i="31"/>
  <c r="M1419" i="31"/>
  <c r="AO1419" i="31"/>
  <c r="Y1418" i="31"/>
  <c r="Z1418" i="31" s="1"/>
  <c r="AP1417" i="31"/>
  <c r="AQ1417" i="31"/>
  <c r="M1415" i="31"/>
  <c r="AO1415" i="31"/>
  <c r="Y1414" i="31"/>
  <c r="Z1414" i="31" s="1"/>
  <c r="R1431" i="31"/>
  <c r="K1397" i="31"/>
  <c r="AO1397" i="31"/>
  <c r="K1383" i="31"/>
  <c r="AO1383" i="31"/>
  <c r="K1381" i="31"/>
  <c r="AO1381" i="31"/>
  <c r="K1379" i="31"/>
  <c r="AO1379" i="31"/>
  <c r="K1354" i="31"/>
  <c r="T1354" i="31"/>
  <c r="R1354" i="31"/>
  <c r="L1354" i="31"/>
  <c r="S1354" i="31"/>
  <c r="V1354" i="31"/>
  <c r="AO1354" i="31" s="1"/>
  <c r="AN1340" i="31"/>
  <c r="AN1327" i="31"/>
  <c r="Y1314" i="31"/>
  <c r="Z1314" i="31" s="1"/>
  <c r="AN1314" i="31"/>
  <c r="AQ1314" i="31"/>
  <c r="Y1313" i="31"/>
  <c r="Z1313" i="31" s="1"/>
  <c r="Y1312" i="31"/>
  <c r="Z1312" i="31" s="1"/>
  <c r="AN1312" i="31"/>
  <c r="AQ1312" i="31"/>
  <c r="Y1310" i="31"/>
  <c r="Z1310" i="31" s="1"/>
  <c r="AN1310" i="31"/>
  <c r="AQ1310" i="31"/>
  <c r="Y1309" i="31"/>
  <c r="Z1309" i="31" s="1"/>
  <c r="K1288" i="31"/>
  <c r="T1288" i="31"/>
  <c r="R1288" i="31"/>
  <c r="V1288" i="31" s="1"/>
  <c r="AO1288" i="31" s="1"/>
  <c r="L1288" i="31"/>
  <c r="S1288" i="31"/>
  <c r="AN1277" i="31"/>
  <c r="K1273" i="31"/>
  <c r="T1273" i="31"/>
  <c r="R1273" i="31"/>
  <c r="V1273" i="31" s="1"/>
  <c r="AO1273" i="31" s="1"/>
  <c r="L1273" i="31"/>
  <c r="S1273" i="31"/>
  <c r="Y1271" i="31"/>
  <c r="Z1271" i="31" s="1"/>
  <c r="AN1271" i="31"/>
  <c r="AQ1271" i="31"/>
  <c r="Y1270" i="31"/>
  <c r="Z1270" i="31" s="1"/>
  <c r="Y1269" i="31"/>
  <c r="Z1269" i="31" s="1"/>
  <c r="AN1269" i="31"/>
  <c r="AQ1269" i="31"/>
  <c r="Y1267" i="31"/>
  <c r="Z1267" i="31" s="1"/>
  <c r="AN1267" i="31"/>
  <c r="AQ1267" i="31"/>
  <c r="Y1266" i="31"/>
  <c r="Z1266" i="31" s="1"/>
  <c r="Y1265" i="31"/>
  <c r="Z1265" i="31" s="1"/>
  <c r="AN1265" i="31"/>
  <c r="AQ1265" i="31"/>
  <c r="Y1263" i="31"/>
  <c r="Z1263" i="31" s="1"/>
  <c r="AN1263" i="31"/>
  <c r="AQ1263" i="31"/>
  <c r="Y1262" i="31"/>
  <c r="Z1262" i="31" s="1"/>
  <c r="K1247" i="31"/>
  <c r="AO1247" i="31"/>
  <c r="K1245" i="31"/>
  <c r="AO1245" i="31"/>
  <c r="K1243" i="31"/>
  <c r="AO1243" i="31"/>
  <c r="K1241" i="31"/>
  <c r="AO1241" i="31"/>
  <c r="K1239" i="31"/>
  <c r="AO1239" i="31"/>
  <c r="K1237" i="31"/>
  <c r="AO1237" i="31"/>
  <c r="K1233" i="31"/>
  <c r="AO1233" i="31"/>
  <c r="K1231" i="31"/>
  <c r="AO1231" i="31"/>
  <c r="K1229" i="31"/>
  <c r="AO1229" i="31"/>
  <c r="K1227" i="31"/>
  <c r="AO1227" i="31"/>
  <c r="K1225" i="31"/>
  <c r="AO1225" i="31"/>
  <c r="K1223" i="31"/>
  <c r="AO1223" i="31"/>
  <c r="K1221" i="31"/>
  <c r="AO1221" i="31"/>
  <c r="K1219" i="31"/>
  <c r="AO1219" i="31"/>
  <c r="K1217" i="31"/>
  <c r="AO1217" i="31"/>
  <c r="K1215" i="31"/>
  <c r="AO1215" i="31"/>
  <c r="K1211" i="31"/>
  <c r="T1211" i="31"/>
  <c r="R1211" i="31"/>
  <c r="V1211" i="31" s="1"/>
  <c r="L1211" i="31"/>
  <c r="S1211" i="31"/>
  <c r="AN1205" i="31"/>
  <c r="AN1199" i="31"/>
  <c r="AP1159" i="31"/>
  <c r="AQ1159" i="31"/>
  <c r="M1157" i="31"/>
  <c r="O1157" i="31" s="1"/>
  <c r="AO1157" i="31"/>
  <c r="AP1155" i="31"/>
  <c r="AQ1155" i="31"/>
  <c r="M1153" i="31"/>
  <c r="O1153" i="31" s="1"/>
  <c r="AO1153" i="31"/>
  <c r="AP1151" i="31"/>
  <c r="AQ1151" i="31"/>
  <c r="AQ1148" i="31"/>
  <c r="AQ1146" i="31"/>
  <c r="M1142" i="31"/>
  <c r="O1142" i="31" s="1"/>
  <c r="AO1142" i="31"/>
  <c r="AP1136" i="31"/>
  <c r="AQ1136" i="31"/>
  <c r="R1134" i="31"/>
  <c r="V1134" i="31" s="1"/>
  <c r="AO1134" i="31" s="1"/>
  <c r="S1134" i="31"/>
  <c r="W1134" i="31" s="1"/>
  <c r="AP1131" i="31"/>
  <c r="AQ1131" i="31"/>
  <c r="M1126" i="31"/>
  <c r="O1126" i="31" s="1"/>
  <c r="AO1126" i="31"/>
  <c r="K1118" i="31"/>
  <c r="AN1118" i="31" s="1"/>
  <c r="K1115" i="31"/>
  <c r="AN1115" i="31" s="1"/>
  <c r="M1114" i="31"/>
  <c r="AP1114" i="31" s="1"/>
  <c r="M1112" i="31"/>
  <c r="Y1111" i="31"/>
  <c r="Z1111" i="31" s="1"/>
  <c r="K1111" i="31"/>
  <c r="M1110" i="31"/>
  <c r="AP1110" i="31" s="1"/>
  <c r="M1108" i="31"/>
  <c r="Y1107" i="31"/>
  <c r="Z1107" i="31" s="1"/>
  <c r="K1107" i="31"/>
  <c r="M1106" i="31"/>
  <c r="AP1106" i="31" s="1"/>
  <c r="Y1105" i="31"/>
  <c r="Z1105" i="31" s="1"/>
  <c r="K1105" i="31"/>
  <c r="M1104" i="31"/>
  <c r="AP1104" i="31" s="1"/>
  <c r="Y1103" i="31"/>
  <c r="Z1103" i="31" s="1"/>
  <c r="K1103" i="31"/>
  <c r="M1102" i="31"/>
  <c r="AP1102" i="31" s="1"/>
  <c r="Y1101" i="31"/>
  <c r="Z1101" i="31" s="1"/>
  <c r="K1101" i="31"/>
  <c r="M1100" i="31"/>
  <c r="AP1100" i="31" s="1"/>
  <c r="Y1099" i="31"/>
  <c r="Z1099" i="31" s="1"/>
  <c r="K1099" i="31"/>
  <c r="AP1098" i="31"/>
  <c r="M1098" i="31"/>
  <c r="Y1097" i="31"/>
  <c r="Z1097" i="31" s="1"/>
  <c r="K1097" i="31"/>
  <c r="M1096" i="31"/>
  <c r="AP1096" i="31" s="1"/>
  <c r="Y1095" i="31"/>
  <c r="Z1095" i="31" s="1"/>
  <c r="K1095" i="31"/>
  <c r="M1094" i="31"/>
  <c r="AP1094" i="31" s="1"/>
  <c r="Y1093" i="31"/>
  <c r="Z1093" i="31" s="1"/>
  <c r="K1093" i="31"/>
  <c r="M1092" i="31"/>
  <c r="AP1092" i="31" s="1"/>
  <c r="Y1091" i="31"/>
  <c r="Z1091" i="31" s="1"/>
  <c r="K1091" i="31"/>
  <c r="M1090" i="31"/>
  <c r="AP1090" i="31" s="1"/>
  <c r="Y1089" i="31"/>
  <c r="Z1089" i="31" s="1"/>
  <c r="K1089" i="31"/>
  <c r="M1088" i="31"/>
  <c r="AP1088" i="31" s="1"/>
  <c r="Y1087" i="31"/>
  <c r="Z1087" i="31" s="1"/>
  <c r="K1087" i="31"/>
  <c r="M1086" i="31"/>
  <c r="AP1086" i="31" s="1"/>
  <c r="Y1085" i="31"/>
  <c r="Z1085" i="31" s="1"/>
  <c r="K1085" i="31"/>
  <c r="M1084" i="31"/>
  <c r="AP1084" i="31" s="1"/>
  <c r="Y1083" i="31"/>
  <c r="Z1083" i="31" s="1"/>
  <c r="K1083" i="31"/>
  <c r="AP1082" i="31"/>
  <c r="M1082" i="31"/>
  <c r="Y1081" i="31"/>
  <c r="Z1081" i="31" s="1"/>
  <c r="K1081" i="31"/>
  <c r="M1080" i="31"/>
  <c r="AP1080" i="31" s="1"/>
  <c r="Y1079" i="31"/>
  <c r="Z1079" i="31" s="1"/>
  <c r="K1079" i="31"/>
  <c r="M1078" i="31"/>
  <c r="AP1078" i="31" s="1"/>
  <c r="Y1077" i="31"/>
  <c r="Z1077" i="31" s="1"/>
  <c r="K1077" i="31"/>
  <c r="W1076" i="31"/>
  <c r="M1076" i="31"/>
  <c r="K1075" i="31"/>
  <c r="M1074" i="31"/>
  <c r="AP1074" i="31" s="1"/>
  <c r="Y1073" i="31"/>
  <c r="Z1073" i="31" s="1"/>
  <c r="K1073" i="31"/>
  <c r="M1072" i="31"/>
  <c r="AP1072" i="31" s="1"/>
  <c r="Y1071" i="31"/>
  <c r="Z1071" i="31" s="1"/>
  <c r="K1071" i="31"/>
  <c r="M1070" i="31"/>
  <c r="AP1070" i="31" s="1"/>
  <c r="Y1069" i="31"/>
  <c r="Z1069" i="31" s="1"/>
  <c r="K1069" i="31"/>
  <c r="M1068" i="31"/>
  <c r="AP1068" i="31" s="1"/>
  <c r="Y1067" i="31"/>
  <c r="Z1067" i="31" s="1"/>
  <c r="K1067" i="31"/>
  <c r="AP1066" i="31"/>
  <c r="M1066" i="31"/>
  <c r="Y1065" i="31"/>
  <c r="Z1065" i="31" s="1"/>
  <c r="K1065" i="31"/>
  <c r="M1064" i="31"/>
  <c r="AP1064" i="31" s="1"/>
  <c r="Y1063" i="31"/>
  <c r="Z1063" i="31" s="1"/>
  <c r="K1063" i="31"/>
  <c r="M1062" i="31"/>
  <c r="AP1062" i="31" s="1"/>
  <c r="K1061" i="31"/>
  <c r="M1060" i="31"/>
  <c r="Y1059" i="31"/>
  <c r="Z1059" i="31" s="1"/>
  <c r="K1059" i="31"/>
  <c r="M1058" i="31"/>
  <c r="AP1058" i="31" s="1"/>
  <c r="Y1057" i="31"/>
  <c r="Z1057" i="31" s="1"/>
  <c r="K1057" i="31"/>
  <c r="K1055" i="31"/>
  <c r="AN1055" i="31" s="1"/>
  <c r="M1054" i="31"/>
  <c r="AP1054" i="31" s="1"/>
  <c r="M1052" i="31"/>
  <c r="M1036" i="31"/>
  <c r="Y1035" i="31"/>
  <c r="Z1035" i="31" s="1"/>
  <c r="K1035" i="31"/>
  <c r="M1034" i="31"/>
  <c r="AP1034" i="31" s="1"/>
  <c r="Y1033" i="31"/>
  <c r="Z1033" i="31" s="1"/>
  <c r="K1033" i="31"/>
  <c r="AP1032" i="31"/>
  <c r="M1032" i="31"/>
  <c r="Y1031" i="31"/>
  <c r="Z1031" i="31" s="1"/>
  <c r="K1031" i="31"/>
  <c r="M1030" i="31"/>
  <c r="AP1030" i="31" s="1"/>
  <c r="Y1029" i="31"/>
  <c r="Z1029" i="31" s="1"/>
  <c r="K1029" i="31"/>
  <c r="K1027" i="31"/>
  <c r="AN1027" i="31" s="1"/>
  <c r="M1026" i="31"/>
  <c r="AP1026" i="31" s="1"/>
  <c r="Y1025" i="31"/>
  <c r="Z1025" i="31" s="1"/>
  <c r="K1025" i="31"/>
  <c r="M1024" i="31"/>
  <c r="AP1024" i="31" s="1"/>
  <c r="Y1023" i="31"/>
  <c r="Z1023" i="31" s="1"/>
  <c r="K1023" i="31"/>
  <c r="M1022" i="31"/>
  <c r="AP1022" i="31" s="1"/>
  <c r="M1016" i="31"/>
  <c r="M1014" i="31"/>
  <c r="M1012" i="31"/>
  <c r="M1006" i="31"/>
  <c r="Y1005" i="31"/>
  <c r="Z1005" i="31" s="1"/>
  <c r="K1005" i="31"/>
  <c r="M1004" i="31"/>
  <c r="AP1004" i="31" s="1"/>
  <c r="Y1003" i="31"/>
  <c r="Z1003" i="31" s="1"/>
  <c r="K1003" i="31"/>
  <c r="M1002" i="31"/>
  <c r="AP1002" i="31" s="1"/>
  <c r="Y1001" i="31"/>
  <c r="Z1001" i="31" s="1"/>
  <c r="K1001" i="31"/>
  <c r="M1000" i="31"/>
  <c r="AP1000" i="31" s="1"/>
  <c r="Y999" i="31"/>
  <c r="Z999" i="31" s="1"/>
  <c r="K999" i="31"/>
  <c r="M998" i="31"/>
  <c r="AP998" i="31" s="1"/>
  <c r="Y997" i="31"/>
  <c r="Z997" i="31" s="1"/>
  <c r="K997" i="31"/>
  <c r="AP996" i="31"/>
  <c r="M996" i="31"/>
  <c r="Y995" i="31"/>
  <c r="Z995" i="31" s="1"/>
  <c r="K995" i="31"/>
  <c r="AN948" i="31"/>
  <c r="K948" i="31"/>
  <c r="M947" i="31"/>
  <c r="Y946" i="31"/>
  <c r="Z946" i="31" s="1"/>
  <c r="K946" i="31"/>
  <c r="M945" i="31"/>
  <c r="AP945" i="31" s="1"/>
  <c r="Y944" i="31"/>
  <c r="Z944" i="31" s="1"/>
  <c r="K944" i="31"/>
  <c r="AP943" i="31"/>
  <c r="M943" i="31"/>
  <c r="K942" i="31"/>
  <c r="Q942" i="31"/>
  <c r="M941" i="31"/>
  <c r="AP941" i="31" s="1"/>
  <c r="M938" i="31"/>
  <c r="M936" i="31"/>
  <c r="Y935" i="31"/>
  <c r="Z935" i="31" s="1"/>
  <c r="K935" i="31"/>
  <c r="M934" i="31"/>
  <c r="AP934" i="31" s="1"/>
  <c r="Y933" i="31"/>
  <c r="Z933" i="31" s="1"/>
  <c r="K933" i="31"/>
  <c r="M932" i="31"/>
  <c r="AP932" i="31" s="1"/>
  <c r="Y931" i="31"/>
  <c r="Z931" i="31" s="1"/>
  <c r="K931" i="31"/>
  <c r="M930" i="31"/>
  <c r="AP930" i="31" s="1"/>
  <c r="M923" i="31"/>
  <c r="M921" i="31"/>
  <c r="Y920" i="31"/>
  <c r="Z920" i="31" s="1"/>
  <c r="K920" i="31"/>
  <c r="M919" i="31"/>
  <c r="AP919" i="31" s="1"/>
  <c r="Y918" i="31"/>
  <c r="Z918" i="31" s="1"/>
  <c r="K918" i="31"/>
  <c r="K916" i="31"/>
  <c r="AN916" i="31" s="1"/>
  <c r="K907" i="31"/>
  <c r="AN907" i="31" s="1"/>
  <c r="K904" i="31"/>
  <c r="AN904" i="31" s="1"/>
  <c r="K893" i="31"/>
  <c r="AN893" i="31" s="1"/>
  <c r="K888" i="31"/>
  <c r="AN888" i="31" s="1"/>
  <c r="M887" i="31"/>
  <c r="AP887" i="31" s="1"/>
  <c r="Y886" i="31"/>
  <c r="Z886" i="31" s="1"/>
  <c r="K886" i="31"/>
  <c r="K884" i="31"/>
  <c r="AN884" i="31" s="1"/>
  <c r="AN882" i="31"/>
  <c r="K882" i="31"/>
  <c r="AP881" i="31"/>
  <c r="M881" i="31"/>
  <c r="M872" i="31"/>
  <c r="M864" i="31"/>
  <c r="T864" i="31"/>
  <c r="X864" i="31" s="1"/>
  <c r="AQ864" i="31" s="1"/>
  <c r="Y863" i="31"/>
  <c r="Z863" i="31" s="1"/>
  <c r="K863" i="31"/>
  <c r="M862" i="31"/>
  <c r="AP862" i="31" s="1"/>
  <c r="M858" i="31"/>
  <c r="T858" i="31"/>
  <c r="X858" i="31" s="1"/>
  <c r="AQ858" i="31" s="1"/>
  <c r="Y857" i="31"/>
  <c r="Z857" i="31" s="1"/>
  <c r="K857" i="31"/>
  <c r="M856" i="31"/>
  <c r="AP856" i="31" s="1"/>
  <c r="Y855" i="31"/>
  <c r="Z855" i="31" s="1"/>
  <c r="K855" i="31"/>
  <c r="M854" i="31"/>
  <c r="AP854" i="31" s="1"/>
  <c r="Y853" i="31"/>
  <c r="Z853" i="31" s="1"/>
  <c r="K853" i="31"/>
  <c r="AP852" i="31"/>
  <c r="M852" i="31"/>
  <c r="Y851" i="31"/>
  <c r="Z851" i="31" s="1"/>
  <c r="K851" i="31"/>
  <c r="M850" i="31"/>
  <c r="AP850" i="31" s="1"/>
  <c r="Y849" i="31"/>
  <c r="Z849" i="31" s="1"/>
  <c r="K849" i="31"/>
  <c r="M848" i="31"/>
  <c r="AP848" i="31" s="1"/>
  <c r="Y847" i="31"/>
  <c r="Z847" i="31" s="1"/>
  <c r="K847" i="31"/>
  <c r="M846" i="31"/>
  <c r="AP846" i="31" s="1"/>
  <c r="Y845" i="31"/>
  <c r="Z845" i="31" s="1"/>
  <c r="K845" i="31"/>
  <c r="M844" i="31"/>
  <c r="AP844" i="31" s="1"/>
  <c r="Y843" i="31"/>
  <c r="Z843" i="31" s="1"/>
  <c r="K843" i="31"/>
  <c r="M842" i="31"/>
  <c r="AP842" i="31" s="1"/>
  <c r="M832" i="31"/>
  <c r="T832" i="31"/>
  <c r="X832" i="31" s="1"/>
  <c r="AQ832" i="31" s="1"/>
  <c r="Y831" i="31"/>
  <c r="Z831" i="31" s="1"/>
  <c r="K831" i="31"/>
  <c r="M830" i="31"/>
  <c r="AP830" i="31" s="1"/>
  <c r="Y829" i="31"/>
  <c r="Z829" i="31" s="1"/>
  <c r="K829" i="31"/>
  <c r="M828" i="31"/>
  <c r="AP828" i="31" s="1"/>
  <c r="Y827" i="31"/>
  <c r="Z827" i="31" s="1"/>
  <c r="K827" i="31"/>
  <c r="M826" i="31"/>
  <c r="AP826" i="31" s="1"/>
  <c r="Y825" i="31"/>
  <c r="Z825" i="31" s="1"/>
  <c r="K825" i="31"/>
  <c r="M824" i="31"/>
  <c r="AP824" i="31" s="1"/>
  <c r="Y823" i="31"/>
  <c r="Z823" i="31" s="1"/>
  <c r="K823" i="31"/>
  <c r="M822" i="31"/>
  <c r="AP822" i="31" s="1"/>
  <c r="Y821" i="31"/>
  <c r="Z821" i="31" s="1"/>
  <c r="K821" i="31"/>
  <c r="R1529" i="31"/>
  <c r="M1521" i="31"/>
  <c r="R1481" i="31"/>
  <c r="K1394" i="31"/>
  <c r="R1394" i="31"/>
  <c r="L1394" i="31"/>
  <c r="V1394" i="31"/>
  <c r="AO1394" i="31" s="1"/>
  <c r="Y1393" i="31"/>
  <c r="Z1393" i="31" s="1"/>
  <c r="AP1392" i="31"/>
  <c r="Y1392" i="31"/>
  <c r="Z1392" i="31" s="1"/>
  <c r="AN1392" i="31"/>
  <c r="AQ1392" i="31"/>
  <c r="AP1390" i="31"/>
  <c r="Y1390" i="31"/>
  <c r="Z1390" i="31" s="1"/>
  <c r="AN1390" i="31"/>
  <c r="AQ1390" i="31"/>
  <c r="Y1389" i="31"/>
  <c r="Z1389" i="31" s="1"/>
  <c r="AP1388" i="31"/>
  <c r="Y1388" i="31"/>
  <c r="Z1388" i="31" s="1"/>
  <c r="AN1388" i="31"/>
  <c r="AQ1388" i="31"/>
  <c r="K1371" i="31"/>
  <c r="T1371" i="31"/>
  <c r="R1371" i="31"/>
  <c r="L1371" i="31"/>
  <c r="S1371" i="31"/>
  <c r="V1371" i="31"/>
  <c r="AO1371" i="31" s="1"/>
  <c r="AP1369" i="31"/>
  <c r="Y1369" i="31"/>
  <c r="Z1369" i="31" s="1"/>
  <c r="AN1369" i="31"/>
  <c r="AQ1369" i="31"/>
  <c r="K1352" i="31"/>
  <c r="T1352" i="31"/>
  <c r="R1352" i="31"/>
  <c r="L1352" i="31"/>
  <c r="S1352" i="31"/>
  <c r="V1352" i="31"/>
  <c r="AO1352" i="31" s="1"/>
  <c r="AP1337" i="31"/>
  <c r="AN1337" i="31"/>
  <c r="Y1337" i="31"/>
  <c r="AQ1337" i="31"/>
  <c r="K1335" i="31"/>
  <c r="O1335" i="31" s="1"/>
  <c r="AO1335" i="31"/>
  <c r="K1333" i="31"/>
  <c r="O1333" i="31" s="1"/>
  <c r="AO1333" i="31"/>
  <c r="K1331" i="31"/>
  <c r="O1331" i="31" s="1"/>
  <c r="AO1331" i="31"/>
  <c r="K1329" i="31"/>
  <c r="O1329" i="31" s="1"/>
  <c r="AO1329" i="31"/>
  <c r="AN1323" i="31"/>
  <c r="K1321" i="31"/>
  <c r="O1321" i="31" s="1"/>
  <c r="AO1321" i="31"/>
  <c r="AP1305" i="31"/>
  <c r="Y1305" i="31"/>
  <c r="Z1305" i="31" s="1"/>
  <c r="AN1305" i="31"/>
  <c r="AQ1305" i="31"/>
  <c r="Y1304" i="31"/>
  <c r="Z1304" i="31" s="1"/>
  <c r="AP1303" i="31"/>
  <c r="Y1303" i="31"/>
  <c r="Z1303" i="31" s="1"/>
  <c r="AN1303" i="31"/>
  <c r="AQ1303" i="31"/>
  <c r="AP1301" i="31"/>
  <c r="Y1301" i="31"/>
  <c r="Z1301" i="31" s="1"/>
  <c r="AN1301" i="31"/>
  <c r="AQ1301" i="31"/>
  <c r="Y1300" i="31"/>
  <c r="Z1300" i="31" s="1"/>
  <c r="AP1299" i="31"/>
  <c r="Y1299" i="31"/>
  <c r="Z1299" i="31" s="1"/>
  <c r="AN1299" i="31"/>
  <c r="AQ1299" i="31"/>
  <c r="AP1297" i="31"/>
  <c r="Y1297" i="31"/>
  <c r="Z1297" i="31" s="1"/>
  <c r="AN1297" i="31"/>
  <c r="AQ1297" i="31"/>
  <c r="Y1296" i="31"/>
  <c r="Z1296" i="31" s="1"/>
  <c r="AP1295" i="31"/>
  <c r="Y1295" i="31"/>
  <c r="Z1295" i="31" s="1"/>
  <c r="AN1295" i="31"/>
  <c r="AQ1295" i="31"/>
  <c r="AP1293" i="31"/>
  <c r="Y1293" i="31"/>
  <c r="Z1293" i="31" s="1"/>
  <c r="AN1293" i="31"/>
  <c r="AQ1293" i="31"/>
  <c r="K1280" i="31"/>
  <c r="T1280" i="31"/>
  <c r="R1280" i="31"/>
  <c r="V1280" i="31" s="1"/>
  <c r="L1280" i="31"/>
  <c r="S1280" i="31"/>
  <c r="K1275" i="31"/>
  <c r="O1275" i="31" s="1"/>
  <c r="T1275" i="31"/>
  <c r="R1275" i="31"/>
  <c r="V1275" i="31" s="1"/>
  <c r="L1275" i="31"/>
  <c r="S1275" i="31"/>
  <c r="T1261" i="31"/>
  <c r="X1261" i="31" s="1"/>
  <c r="AQ1261" i="31" s="1"/>
  <c r="AN1213" i="31"/>
  <c r="K1209" i="31"/>
  <c r="T1209" i="31"/>
  <c r="R1209" i="31"/>
  <c r="L1209" i="31"/>
  <c r="S1209" i="31"/>
  <c r="V1209" i="31"/>
  <c r="AO1209" i="31" s="1"/>
  <c r="AN1202" i="31"/>
  <c r="M1383" i="31"/>
  <c r="M1379" i="31"/>
  <c r="M1327" i="31"/>
  <c r="M1314" i="31"/>
  <c r="AP1314" i="31" s="1"/>
  <c r="M1310" i="31"/>
  <c r="AP1310" i="31" s="1"/>
  <c r="M1269" i="31"/>
  <c r="AP1269" i="31" s="1"/>
  <c r="M1265" i="31"/>
  <c r="AP1265" i="31" s="1"/>
  <c r="K1160" i="31"/>
  <c r="AO1160" i="31"/>
  <c r="K1158" i="31"/>
  <c r="AO1158" i="31"/>
  <c r="K1156" i="31"/>
  <c r="AO1156" i="31"/>
  <c r="K1154" i="31"/>
  <c r="AO1154" i="31"/>
  <c r="K1152" i="31"/>
  <c r="AO1152" i="31"/>
  <c r="R1150" i="31"/>
  <c r="V1150" i="31" s="1"/>
  <c r="AO1150" i="31" s="1"/>
  <c r="T1147" i="31"/>
  <c r="X1147" i="31" s="1"/>
  <c r="AQ1147" i="31" s="1"/>
  <c r="O1146" i="31"/>
  <c r="Q1146" i="31"/>
  <c r="U1146" i="31" s="1"/>
  <c r="T1144" i="31"/>
  <c r="X1144" i="31" s="1"/>
  <c r="AQ1144" i="31" s="1"/>
  <c r="R1144" i="31"/>
  <c r="S1144" i="31"/>
  <c r="W1144" i="31" s="1"/>
  <c r="AP1144" i="31" s="1"/>
  <c r="S1143" i="31"/>
  <c r="Q1143" i="31"/>
  <c r="T1143" i="31"/>
  <c r="K1143" i="31"/>
  <c r="R1143" i="31"/>
  <c r="V1143" i="31" s="1"/>
  <c r="AO1143" i="31" s="1"/>
  <c r="K1141" i="31"/>
  <c r="AO1141" i="31"/>
  <c r="K1139" i="31"/>
  <c r="T1139" i="31"/>
  <c r="X1139" i="31" s="1"/>
  <c r="N1139" i="31"/>
  <c r="T1140" i="31"/>
  <c r="X1140" i="31" s="1"/>
  <c r="AQ1140" i="31" s="1"/>
  <c r="K1137" i="31"/>
  <c r="T1137" i="31"/>
  <c r="X1137" i="31" s="1"/>
  <c r="N1137" i="31"/>
  <c r="T1138" i="31"/>
  <c r="X1138" i="31" s="1"/>
  <c r="AQ1138" i="31" s="1"/>
  <c r="K1135" i="31"/>
  <c r="AO1135" i="31"/>
  <c r="AN1127" i="31"/>
  <c r="R1125" i="31"/>
  <c r="V1125" i="31" s="1"/>
  <c r="AO1125" i="31" s="1"/>
  <c r="Y1122" i="31"/>
  <c r="Z1122" i="31" s="1"/>
  <c r="AN1122" i="31"/>
  <c r="M1121" i="31"/>
  <c r="O1121" i="31" s="1"/>
  <c r="AO1121" i="31"/>
  <c r="Y1120" i="31"/>
  <c r="Z1120" i="31" s="1"/>
  <c r="AN1120" i="31"/>
  <c r="M1119" i="31"/>
  <c r="O1119" i="31" s="1"/>
  <c r="AO1119" i="31"/>
  <c r="Y1116" i="31"/>
  <c r="Z1116" i="31" s="1"/>
  <c r="AN1116" i="31"/>
  <c r="S1113" i="31"/>
  <c r="M1113" i="31"/>
  <c r="O1113" i="31" s="1"/>
  <c r="T1112" i="31"/>
  <c r="X1112" i="31" s="1"/>
  <c r="AQ1112" i="31" s="1"/>
  <c r="T1113" i="31"/>
  <c r="M1109" i="31"/>
  <c r="R1109" i="31"/>
  <c r="S1109" i="31" s="1"/>
  <c r="T1109" i="31" s="1"/>
  <c r="L1109" i="31"/>
  <c r="O1109" i="31" s="1"/>
  <c r="V1109" i="31"/>
  <c r="M1053" i="31"/>
  <c r="O1053" i="31" s="1"/>
  <c r="V1053" i="31"/>
  <c r="Y1050" i="31"/>
  <c r="Z1050" i="31" s="1"/>
  <c r="AN1050" i="31"/>
  <c r="M1049" i="31"/>
  <c r="O1049" i="31" s="1"/>
  <c r="AO1049" i="31"/>
  <c r="Y1048" i="31"/>
  <c r="Z1048" i="31" s="1"/>
  <c r="AN1048" i="31"/>
  <c r="M1047" i="31"/>
  <c r="O1047" i="31" s="1"/>
  <c r="AO1047" i="31"/>
  <c r="Y1046" i="31"/>
  <c r="Z1046" i="31" s="1"/>
  <c r="AN1046" i="31"/>
  <c r="M1045" i="31"/>
  <c r="O1045" i="31" s="1"/>
  <c r="AO1045" i="31"/>
  <c r="Y1044" i="31"/>
  <c r="Z1044" i="31" s="1"/>
  <c r="AN1044" i="31"/>
  <c r="M1043" i="31"/>
  <c r="O1043" i="31" s="1"/>
  <c r="AO1043" i="31"/>
  <c r="Y1042" i="31"/>
  <c r="Z1042" i="31" s="1"/>
  <c r="AN1042" i="31"/>
  <c r="M1041" i="31"/>
  <c r="O1041" i="31" s="1"/>
  <c r="AO1041" i="31"/>
  <c r="Y1040" i="31"/>
  <c r="Z1040" i="31" s="1"/>
  <c r="AN1040" i="31"/>
  <c r="M1039" i="31"/>
  <c r="O1039" i="31" s="1"/>
  <c r="AO1039" i="31"/>
  <c r="Y1038" i="31"/>
  <c r="Z1038" i="31" s="1"/>
  <c r="AN1038" i="31"/>
  <c r="M1037" i="31"/>
  <c r="O1037" i="31" s="1"/>
  <c r="AO1037" i="31"/>
  <c r="M1028" i="31"/>
  <c r="R1028" i="31"/>
  <c r="L1028" i="31"/>
  <c r="O1028" i="31" s="1"/>
  <c r="V1028" i="31"/>
  <c r="Y1020" i="31"/>
  <c r="Z1020" i="31" s="1"/>
  <c r="AN1020" i="31"/>
  <c r="M1019" i="31"/>
  <c r="O1019" i="31" s="1"/>
  <c r="AO1019" i="31"/>
  <c r="Y1018" i="31"/>
  <c r="Z1018" i="31" s="1"/>
  <c r="AN1018" i="31"/>
  <c r="M1017" i="31"/>
  <c r="O1017" i="31" s="1"/>
  <c r="AO1017" i="31"/>
  <c r="M1015" i="31"/>
  <c r="R1015" i="31"/>
  <c r="L1015" i="31"/>
  <c r="O1015" i="31" s="1"/>
  <c r="V1015" i="31"/>
  <c r="M1011" i="31"/>
  <c r="R1011" i="31"/>
  <c r="L1011" i="31"/>
  <c r="O1011" i="31" s="1"/>
  <c r="V1011" i="31"/>
  <c r="K1010" i="31"/>
  <c r="O1010" i="31" s="1"/>
  <c r="AP1009" i="31"/>
  <c r="AQ1009" i="31"/>
  <c r="K1008" i="31"/>
  <c r="AP1007" i="31"/>
  <c r="AQ1007" i="31"/>
  <c r="M993" i="31"/>
  <c r="Y992" i="31"/>
  <c r="Z992" i="31" s="1"/>
  <c r="AN992" i="31"/>
  <c r="M991" i="31"/>
  <c r="O991" i="31" s="1"/>
  <c r="AO991" i="31"/>
  <c r="Y990" i="31"/>
  <c r="Z990" i="31" s="1"/>
  <c r="AN990" i="31"/>
  <c r="M989" i="31"/>
  <c r="O989" i="31" s="1"/>
  <c r="AO989" i="31"/>
  <c r="M987" i="31"/>
  <c r="O987" i="31" s="1"/>
  <c r="AO987" i="31"/>
  <c r="Y986" i="31"/>
  <c r="Z986" i="31" s="1"/>
  <c r="AN986" i="31"/>
  <c r="M985" i="31"/>
  <c r="O985" i="31" s="1"/>
  <c r="AO985" i="31"/>
  <c r="Y984" i="31"/>
  <c r="Z984" i="31" s="1"/>
  <c r="AN984" i="31"/>
  <c r="M983" i="31"/>
  <c r="O983" i="31" s="1"/>
  <c r="AO983" i="31"/>
  <c r="Y982" i="31"/>
  <c r="Z982" i="31" s="1"/>
  <c r="AN982" i="31"/>
  <c r="M981" i="31"/>
  <c r="O981" i="31" s="1"/>
  <c r="AO981" i="31"/>
  <c r="Y980" i="31"/>
  <c r="Z980" i="31" s="1"/>
  <c r="AN980" i="31"/>
  <c r="M979" i="31"/>
  <c r="O979" i="31" s="1"/>
  <c r="AO979" i="31"/>
  <c r="Y978" i="31"/>
  <c r="Z978" i="31" s="1"/>
  <c r="AN978" i="31"/>
  <c r="M977" i="31"/>
  <c r="Y976" i="31"/>
  <c r="Z976" i="31" s="1"/>
  <c r="AN976" i="31"/>
  <c r="M975" i="31"/>
  <c r="O975" i="31" s="1"/>
  <c r="AO975" i="31"/>
  <c r="Y974" i="31"/>
  <c r="Z974" i="31" s="1"/>
  <c r="AN974" i="31"/>
  <c r="M973" i="31"/>
  <c r="O973" i="31" s="1"/>
  <c r="AO973" i="31"/>
  <c r="Y972" i="31"/>
  <c r="Z972" i="31" s="1"/>
  <c r="AN972" i="31"/>
  <c r="M971" i="31"/>
  <c r="O971" i="31" s="1"/>
  <c r="AO971" i="31"/>
  <c r="Y970" i="31"/>
  <c r="Z970" i="31" s="1"/>
  <c r="AN970" i="31"/>
  <c r="M969" i="31"/>
  <c r="O969" i="31" s="1"/>
  <c r="AO969" i="31"/>
  <c r="Y968" i="31"/>
  <c r="Z968" i="31" s="1"/>
  <c r="AN968" i="31"/>
  <c r="M967" i="31"/>
  <c r="O967" i="31" s="1"/>
  <c r="AO967" i="31"/>
  <c r="Y966" i="31"/>
  <c r="Z966" i="31" s="1"/>
  <c r="AN966" i="31"/>
  <c r="M965" i="31"/>
  <c r="O965" i="31" s="1"/>
  <c r="AO965" i="31"/>
  <c r="Y964" i="31"/>
  <c r="Z964" i="31" s="1"/>
  <c r="AN964" i="31"/>
  <c r="M963" i="31"/>
  <c r="Y962" i="31"/>
  <c r="Z962" i="31" s="1"/>
  <c r="AN962" i="31"/>
  <c r="M961" i="31"/>
  <c r="O961" i="31" s="1"/>
  <c r="AO961" i="31"/>
  <c r="Y960" i="31"/>
  <c r="Z960" i="31" s="1"/>
  <c r="AN960" i="31"/>
  <c r="M959" i="31"/>
  <c r="O959" i="31" s="1"/>
  <c r="AO959" i="31"/>
  <c r="Y958" i="31"/>
  <c r="Z958" i="31" s="1"/>
  <c r="AN958" i="31"/>
  <c r="M957" i="31"/>
  <c r="O957" i="31" s="1"/>
  <c r="AO957" i="31"/>
  <c r="Y956" i="31"/>
  <c r="Z956" i="31" s="1"/>
  <c r="AN956" i="31"/>
  <c r="M955" i="31"/>
  <c r="O955" i="31" s="1"/>
  <c r="AO955" i="31"/>
  <c r="Y954" i="31"/>
  <c r="Z954" i="31" s="1"/>
  <c r="AN954" i="31"/>
  <c r="M953" i="31"/>
  <c r="O953" i="31" s="1"/>
  <c r="AO953" i="31"/>
  <c r="Y952" i="31"/>
  <c r="Z952" i="31" s="1"/>
  <c r="AN952" i="31"/>
  <c r="M951" i="31"/>
  <c r="O951" i="31" s="1"/>
  <c r="AO951" i="31"/>
  <c r="Y950" i="31"/>
  <c r="Z950" i="31" s="1"/>
  <c r="AN950" i="31"/>
  <c r="M949" i="31"/>
  <c r="O949" i="31" s="1"/>
  <c r="AO949" i="31"/>
  <c r="M940" i="31"/>
  <c r="R940" i="31"/>
  <c r="L940" i="31"/>
  <c r="O940" i="31" s="1"/>
  <c r="V940" i="31"/>
  <c r="K939" i="31"/>
  <c r="K937" i="31"/>
  <c r="K929" i="31"/>
  <c r="O929" i="31" s="1"/>
  <c r="AP928" i="31"/>
  <c r="AQ928" i="31"/>
  <c r="K927" i="31"/>
  <c r="O927" i="31" s="1"/>
  <c r="AP926" i="31"/>
  <c r="AQ926" i="31"/>
  <c r="K925" i="31"/>
  <c r="AP924" i="31"/>
  <c r="AQ924" i="31"/>
  <c r="M917" i="31"/>
  <c r="R917" i="31"/>
  <c r="L917" i="31"/>
  <c r="O917" i="31" s="1"/>
  <c r="V917" i="31"/>
  <c r="Y914" i="31"/>
  <c r="Z914" i="31" s="1"/>
  <c r="AN914" i="31"/>
  <c r="M913" i="31"/>
  <c r="O913" i="31" s="1"/>
  <c r="AO913" i="31"/>
  <c r="Y912" i="31"/>
  <c r="Z912" i="31" s="1"/>
  <c r="AN912" i="31"/>
  <c r="M911" i="31"/>
  <c r="O911" i="31" s="1"/>
  <c r="AO911" i="31"/>
  <c r="Y910" i="31"/>
  <c r="Z910" i="31" s="1"/>
  <c r="AN910" i="31"/>
  <c r="M909" i="31"/>
  <c r="O909" i="31" s="1"/>
  <c r="AO909" i="31"/>
  <c r="Y908" i="31"/>
  <c r="Z908" i="31" s="1"/>
  <c r="AN908" i="31"/>
  <c r="AN906" i="31"/>
  <c r="M905" i="31"/>
  <c r="O905" i="31" s="1"/>
  <c r="AO905" i="31"/>
  <c r="AP903" i="31"/>
  <c r="T903" i="31"/>
  <c r="T904" i="31" s="1"/>
  <c r="X904" i="31" s="1"/>
  <c r="AQ904" i="31" s="1"/>
  <c r="N903" i="31"/>
  <c r="O903" i="31" s="1"/>
  <c r="X903" i="31"/>
  <c r="Y902" i="31"/>
  <c r="Z902" i="31" s="1"/>
  <c r="AN902" i="31"/>
  <c r="M901" i="31"/>
  <c r="O901" i="31" s="1"/>
  <c r="AO901" i="31"/>
  <c r="Y900" i="31"/>
  <c r="Z900" i="31" s="1"/>
  <c r="AN900" i="31"/>
  <c r="M899" i="31"/>
  <c r="O899" i="31" s="1"/>
  <c r="AO899" i="31"/>
  <c r="Y898" i="31"/>
  <c r="Z898" i="31" s="1"/>
  <c r="AN898" i="31"/>
  <c r="M897" i="31"/>
  <c r="O897" i="31" s="1"/>
  <c r="AO897" i="31"/>
  <c r="Y896" i="31"/>
  <c r="Z896" i="31" s="1"/>
  <c r="AN896" i="31"/>
  <c r="M895" i="31"/>
  <c r="O895" i="31" s="1"/>
  <c r="AO895" i="31"/>
  <c r="Y894" i="31"/>
  <c r="Z894" i="31" s="1"/>
  <c r="AN894" i="31"/>
  <c r="AN892" i="31"/>
  <c r="M891" i="31"/>
  <c r="O891" i="31" s="1"/>
  <c r="AO891" i="31"/>
  <c r="Y890" i="31"/>
  <c r="Z890" i="31" s="1"/>
  <c r="AN890" i="31"/>
  <c r="M889" i="31"/>
  <c r="O889" i="31" s="1"/>
  <c r="AO889" i="31"/>
  <c r="M885" i="31"/>
  <c r="R885" i="31"/>
  <c r="L885" i="31"/>
  <c r="O885" i="31" s="1"/>
  <c r="V885" i="31"/>
  <c r="M880" i="31"/>
  <c r="R880" i="31"/>
  <c r="L880" i="31"/>
  <c r="O880" i="31" s="1"/>
  <c r="V880" i="31"/>
  <c r="M878" i="31"/>
  <c r="O878" i="31" s="1"/>
  <c r="AO878" i="31"/>
  <c r="AP876" i="31"/>
  <c r="AQ876" i="31"/>
  <c r="M874" i="31"/>
  <c r="O874" i="31" s="1"/>
  <c r="AO874" i="31"/>
  <c r="M870" i="31"/>
  <c r="O870" i="31" s="1"/>
  <c r="AO870" i="31"/>
  <c r="AP868" i="31"/>
  <c r="AQ868" i="31"/>
  <c r="M866" i="31"/>
  <c r="O866" i="31" s="1"/>
  <c r="AO866" i="31"/>
  <c r="M860" i="31"/>
  <c r="O860" i="31" s="1"/>
  <c r="AO860" i="31"/>
  <c r="M840" i="31"/>
  <c r="O840" i="31" s="1"/>
  <c r="AO840" i="31"/>
  <c r="AP838" i="31"/>
  <c r="AQ838" i="31"/>
  <c r="M836" i="31"/>
  <c r="O836" i="31" s="1"/>
  <c r="AO836" i="31"/>
  <c r="AP834" i="31"/>
  <c r="AQ834" i="31"/>
  <c r="R832" i="31"/>
  <c r="V832" i="31" s="1"/>
  <c r="AO832" i="31" s="1"/>
  <c r="S832" i="31"/>
  <c r="W832" i="31" s="1"/>
  <c r="K820" i="31"/>
  <c r="M819" i="31"/>
  <c r="AP819" i="31" s="1"/>
  <c r="Y818" i="31"/>
  <c r="Z818" i="31" s="1"/>
  <c r="K818" i="31"/>
  <c r="M817" i="31"/>
  <c r="AP817" i="31" s="1"/>
  <c r="Y816" i="31"/>
  <c r="Z816" i="31" s="1"/>
  <c r="K816" i="31"/>
  <c r="M815" i="31"/>
  <c r="AP815" i="31" s="1"/>
  <c r="Y814" i="31"/>
  <c r="Z814" i="31" s="1"/>
  <c r="K814" i="31"/>
  <c r="AP813" i="31"/>
  <c r="M813" i="31"/>
  <c r="Y812" i="31"/>
  <c r="Z812" i="31" s="1"/>
  <c r="K812" i="31"/>
  <c r="M811" i="31"/>
  <c r="AP811" i="31" s="1"/>
  <c r="Y810" i="31"/>
  <c r="Z810" i="31" s="1"/>
  <c r="K810" i="31"/>
  <c r="M809" i="31"/>
  <c r="AP809" i="31" s="1"/>
  <c r="Y808" i="31"/>
  <c r="Z808" i="31" s="1"/>
  <c r="K808" i="31"/>
  <c r="M807" i="31"/>
  <c r="AP807" i="31" s="1"/>
  <c r="Y806" i="31"/>
  <c r="Z806" i="31" s="1"/>
  <c r="K806" i="31"/>
  <c r="M805" i="31"/>
  <c r="AP805" i="31" s="1"/>
  <c r="Y804" i="31"/>
  <c r="Z804" i="31" s="1"/>
  <c r="K804" i="31"/>
  <c r="M803" i="31"/>
  <c r="AP803" i="31" s="1"/>
  <c r="Y802" i="31"/>
  <c r="Z802" i="31" s="1"/>
  <c r="K802" i="31"/>
  <c r="M801" i="31"/>
  <c r="AP801" i="31" s="1"/>
  <c r="Y800" i="31"/>
  <c r="Z800" i="31" s="1"/>
  <c r="K800" i="31"/>
  <c r="M799" i="31"/>
  <c r="AP799" i="31" s="1"/>
  <c r="Y798" i="31"/>
  <c r="Z798" i="31" s="1"/>
  <c r="K798" i="31"/>
  <c r="AP797" i="31"/>
  <c r="M797" i="31"/>
  <c r="Y796" i="31"/>
  <c r="Z796" i="31" s="1"/>
  <c r="K796" i="31"/>
  <c r="M795" i="31"/>
  <c r="AP795" i="31" s="1"/>
  <c r="Y794" i="31"/>
  <c r="Z794" i="31" s="1"/>
  <c r="K794" i="31"/>
  <c r="M793" i="31"/>
  <c r="AP793" i="31" s="1"/>
  <c r="Y792" i="31"/>
  <c r="Z792" i="31" s="1"/>
  <c r="K792" i="31"/>
  <c r="M791" i="31"/>
  <c r="AP791" i="31" s="1"/>
  <c r="Y790" i="31"/>
  <c r="Z790" i="31" s="1"/>
  <c r="K790" i="31"/>
  <c r="M789" i="31"/>
  <c r="AP789" i="31" s="1"/>
  <c r="Y788" i="31"/>
  <c r="Z788" i="31" s="1"/>
  <c r="K788" i="31"/>
  <c r="M787" i="31"/>
  <c r="AP787" i="31" s="1"/>
  <c r="Y786" i="31"/>
  <c r="Z786" i="31" s="1"/>
  <c r="K786" i="31"/>
  <c r="M785" i="31"/>
  <c r="AP785" i="31" s="1"/>
  <c r="Y784" i="31"/>
  <c r="Z784" i="31" s="1"/>
  <c r="K784" i="31"/>
  <c r="K771" i="31"/>
  <c r="AN771" i="31" s="1"/>
  <c r="K764" i="31"/>
  <c r="AN764" i="31" s="1"/>
  <c r="K723" i="31"/>
  <c r="AN723" i="31" s="1"/>
  <c r="M722" i="31"/>
  <c r="AP722" i="31" s="1"/>
  <c r="Y721" i="31"/>
  <c r="Z721" i="31" s="1"/>
  <c r="K721" i="31"/>
  <c r="M720" i="31"/>
  <c r="AP720" i="31" s="1"/>
  <c r="Y719" i="31"/>
  <c r="Z719" i="31" s="1"/>
  <c r="K719" i="31"/>
  <c r="M718" i="31"/>
  <c r="AP718" i="31" s="1"/>
  <c r="Y717" i="31"/>
  <c r="Z717" i="31" s="1"/>
  <c r="K717" i="31"/>
  <c r="M716" i="31"/>
  <c r="AP716" i="31" s="1"/>
  <c r="M714" i="31"/>
  <c r="T714" i="31"/>
  <c r="X714" i="31" s="1"/>
  <c r="AQ714" i="31" s="1"/>
  <c r="Y713" i="31"/>
  <c r="Z713" i="31" s="1"/>
  <c r="K713" i="31"/>
  <c r="M712" i="31"/>
  <c r="AP712" i="31" s="1"/>
  <c r="M700" i="31"/>
  <c r="T700" i="31"/>
  <c r="X700" i="31" s="1"/>
  <c r="AQ700" i="31" s="1"/>
  <c r="M697" i="31"/>
  <c r="Y696" i="31"/>
  <c r="Z696" i="31" s="1"/>
  <c r="K696" i="31"/>
  <c r="M695" i="31"/>
  <c r="AP695" i="31" s="1"/>
  <c r="Y694" i="31"/>
  <c r="Z694" i="31" s="1"/>
  <c r="K694" i="31"/>
  <c r="M693" i="31"/>
  <c r="AP693" i="31" s="1"/>
  <c r="Y692" i="31"/>
  <c r="Z692" i="31" s="1"/>
  <c r="K692" i="31"/>
  <c r="M691" i="31"/>
  <c r="AP691" i="31" s="1"/>
  <c r="Y690" i="31"/>
  <c r="Z690" i="31" s="1"/>
  <c r="K690" i="31"/>
  <c r="M689" i="31"/>
  <c r="AP689" i="31" s="1"/>
  <c r="M685" i="31"/>
  <c r="Y684" i="31"/>
  <c r="Z684" i="31" s="1"/>
  <c r="K684" i="31"/>
  <c r="M683" i="31"/>
  <c r="AP683" i="31" s="1"/>
  <c r="Y682" i="31"/>
  <c r="Z682" i="31" s="1"/>
  <c r="K682" i="31"/>
  <c r="M681" i="31"/>
  <c r="AP681" i="31" s="1"/>
  <c r="Y680" i="31"/>
  <c r="Z680" i="31" s="1"/>
  <c r="K680" i="31"/>
  <c r="M679" i="31"/>
  <c r="AP679" i="31" s="1"/>
  <c r="Y678" i="31"/>
  <c r="Z678" i="31" s="1"/>
  <c r="K678" i="31"/>
  <c r="M677" i="31"/>
  <c r="AP677" i="31" s="1"/>
  <c r="Y676" i="31"/>
  <c r="Z676" i="31" s="1"/>
  <c r="K676" i="31"/>
  <c r="K672" i="31"/>
  <c r="AN672" i="31" s="1"/>
  <c r="M671" i="31"/>
  <c r="AP671" i="31" s="1"/>
  <c r="Y670" i="31"/>
  <c r="Z670" i="31" s="1"/>
  <c r="K670" i="31"/>
  <c r="K667" i="31"/>
  <c r="AN667" i="31" s="1"/>
  <c r="M666" i="31"/>
  <c r="AP666" i="31" s="1"/>
  <c r="Y665" i="31"/>
  <c r="Z665" i="31" s="1"/>
  <c r="K665" i="31"/>
  <c r="M664" i="31"/>
  <c r="AP664" i="31" s="1"/>
  <c r="Y663" i="31"/>
  <c r="Z663" i="31" s="1"/>
  <c r="K663" i="31"/>
  <c r="AP662" i="31"/>
  <c r="M662" i="31"/>
  <c r="Y661" i="31"/>
  <c r="Z661" i="31" s="1"/>
  <c r="K661" i="31"/>
  <c r="M660" i="31"/>
  <c r="AP660" i="31" s="1"/>
  <c r="Y659" i="31"/>
  <c r="Z659" i="31" s="1"/>
  <c r="K659" i="31"/>
  <c r="M658" i="31"/>
  <c r="AP658" i="31" s="1"/>
  <c r="Y657" i="31"/>
  <c r="Z657" i="31" s="1"/>
  <c r="K657" i="31"/>
  <c r="M656" i="31"/>
  <c r="AP656" i="31" s="1"/>
  <c r="Y655" i="31"/>
  <c r="Z655" i="31" s="1"/>
  <c r="K655" i="31"/>
  <c r="M654" i="31"/>
  <c r="AP654" i="31" s="1"/>
  <c r="Y653" i="31"/>
  <c r="Z653" i="31" s="1"/>
  <c r="K653" i="31"/>
  <c r="M652" i="31"/>
  <c r="AP652" i="31" s="1"/>
  <c r="Y651" i="31"/>
  <c r="Z651" i="31" s="1"/>
  <c r="K651" i="31"/>
  <c r="K641" i="31"/>
  <c r="AN641" i="31" s="1"/>
  <c r="M640" i="31"/>
  <c r="AP640" i="31" s="1"/>
  <c r="Y639" i="31"/>
  <c r="Z639" i="31" s="1"/>
  <c r="K639" i="31"/>
  <c r="M638" i="31"/>
  <c r="AP638" i="31" s="1"/>
  <c r="Y637" i="31"/>
  <c r="Z637" i="31" s="1"/>
  <c r="K637" i="31"/>
  <c r="M636" i="31"/>
  <c r="AP636" i="31" s="1"/>
  <c r="Y635" i="31"/>
  <c r="Z635" i="31" s="1"/>
  <c r="K635" i="31"/>
  <c r="AP634" i="31"/>
  <c r="M634" i="31"/>
  <c r="Y633" i="31"/>
  <c r="Z633" i="31" s="1"/>
  <c r="K633" i="31"/>
  <c r="AN630" i="31"/>
  <c r="K630" i="31"/>
  <c r="K625" i="31"/>
  <c r="AN625" i="31" s="1"/>
  <c r="M624" i="31"/>
  <c r="AP624" i="31" s="1"/>
  <c r="Y623" i="31"/>
  <c r="Z623" i="31" s="1"/>
  <c r="K623" i="31"/>
  <c r="AP622" i="31"/>
  <c r="M622" i="31"/>
  <c r="Y621" i="31"/>
  <c r="Z621" i="31" s="1"/>
  <c r="K621" i="31"/>
  <c r="M620" i="31"/>
  <c r="AP620" i="31" s="1"/>
  <c r="Y619" i="31"/>
  <c r="Z619" i="31" s="1"/>
  <c r="K619" i="31"/>
  <c r="M618" i="31"/>
  <c r="AP618" i="31" s="1"/>
  <c r="Y617" i="31"/>
  <c r="Z617" i="31" s="1"/>
  <c r="K617" i="31"/>
  <c r="M616" i="31"/>
  <c r="AP616" i="31" s="1"/>
  <c r="Y615" i="31"/>
  <c r="Z615" i="31" s="1"/>
  <c r="K615" i="31"/>
  <c r="M614" i="31"/>
  <c r="AP614" i="31" s="1"/>
  <c r="Y613" i="31"/>
  <c r="Z613" i="31" s="1"/>
  <c r="K613" i="31"/>
  <c r="M612" i="31"/>
  <c r="AP612" i="31" s="1"/>
  <c r="Y611" i="31"/>
  <c r="Z611" i="31" s="1"/>
  <c r="K611" i="31"/>
  <c r="M610" i="31"/>
  <c r="AP610" i="31" s="1"/>
  <c r="M602" i="31"/>
  <c r="T602" i="31"/>
  <c r="X602" i="31" s="1"/>
  <c r="AQ602" i="31" s="1"/>
  <c r="AN601" i="31"/>
  <c r="Y601" i="31"/>
  <c r="Z601" i="31" s="1"/>
  <c r="AI601" i="31"/>
  <c r="K601" i="31"/>
  <c r="AK600" i="31"/>
  <c r="M600" i="31"/>
  <c r="AN599" i="31"/>
  <c r="Y599" i="31"/>
  <c r="Z599" i="31" s="1"/>
  <c r="AI599" i="31"/>
  <c r="K599" i="31"/>
  <c r="AK598" i="31"/>
  <c r="M598" i="31"/>
  <c r="AN597" i="31"/>
  <c r="Y597" i="31"/>
  <c r="Z597" i="31" s="1"/>
  <c r="AI597" i="31"/>
  <c r="K597" i="31"/>
  <c r="AK596" i="31"/>
  <c r="M596" i="31"/>
  <c r="AN595" i="31"/>
  <c r="Y595" i="31"/>
  <c r="Z595" i="31" s="1"/>
  <c r="AI595" i="31"/>
  <c r="K595" i="31"/>
  <c r="AK594" i="31"/>
  <c r="M594" i="31"/>
  <c r="AN593" i="31"/>
  <c r="Y593" i="31"/>
  <c r="Z593" i="31" s="1"/>
  <c r="AI593" i="31"/>
  <c r="K593" i="31"/>
  <c r="AN591" i="31"/>
  <c r="K591" i="31"/>
  <c r="AI591" i="31"/>
  <c r="AN584" i="31"/>
  <c r="K584" i="31"/>
  <c r="AI584" i="31"/>
  <c r="AN582" i="31"/>
  <c r="K582" i="31"/>
  <c r="AI582" i="31"/>
  <c r="AN578" i="31"/>
  <c r="K578" i="31"/>
  <c r="AI578" i="31"/>
  <c r="AK577" i="31"/>
  <c r="M577" i="31"/>
  <c r="M573" i="31"/>
  <c r="AN572" i="31"/>
  <c r="Y572" i="31"/>
  <c r="Z572" i="31" s="1"/>
  <c r="AI572" i="31"/>
  <c r="K572" i="31"/>
  <c r="AK571" i="31"/>
  <c r="M571" i="31"/>
  <c r="AN570" i="31"/>
  <c r="Y570" i="31"/>
  <c r="Z570" i="31" s="1"/>
  <c r="AI570" i="31"/>
  <c r="K570" i="31"/>
  <c r="AK569" i="31"/>
  <c r="M569" i="31"/>
  <c r="AN568" i="31"/>
  <c r="Y568" i="31"/>
  <c r="Z568" i="31" s="1"/>
  <c r="AI568" i="31"/>
  <c r="K568" i="31"/>
  <c r="AK567" i="31"/>
  <c r="M567" i="31"/>
  <c r="AN566" i="31"/>
  <c r="Y566" i="31"/>
  <c r="Z566" i="31" s="1"/>
  <c r="AI566" i="31"/>
  <c r="K566" i="31"/>
  <c r="AN558" i="31"/>
  <c r="K558" i="31"/>
  <c r="AI558" i="31"/>
  <c r="AK557" i="31"/>
  <c r="M557" i="31"/>
  <c r="M555" i="31"/>
  <c r="T555" i="31"/>
  <c r="M544" i="31"/>
  <c r="AK544" i="31"/>
  <c r="T544" i="31"/>
  <c r="M533" i="31"/>
  <c r="AK533" i="31"/>
  <c r="M531" i="31"/>
  <c r="AK531" i="31"/>
  <c r="M529" i="31"/>
  <c r="M527" i="31"/>
  <c r="M525" i="31"/>
  <c r="M523" i="31"/>
  <c r="M521" i="31"/>
  <c r="AN520" i="31"/>
  <c r="Y520" i="31"/>
  <c r="Z520" i="31" s="1"/>
  <c r="AI520" i="31"/>
  <c r="K520" i="31"/>
  <c r="AK519" i="31"/>
  <c r="M519" i="31"/>
  <c r="AN518" i="31"/>
  <c r="Y518" i="31"/>
  <c r="Z518" i="31" s="1"/>
  <c r="AI518" i="31"/>
  <c r="K518" i="31"/>
  <c r="AK517" i="31"/>
  <c r="M517" i="31"/>
  <c r="AN516" i="31"/>
  <c r="Y516" i="31"/>
  <c r="Z516" i="31" s="1"/>
  <c r="AI516" i="31"/>
  <c r="K516" i="31"/>
  <c r="AK515" i="31"/>
  <c r="M515" i="31"/>
  <c r="AN514" i="31"/>
  <c r="Y514" i="31"/>
  <c r="Z514" i="31" s="1"/>
  <c r="AI514" i="31"/>
  <c r="K514" i="31"/>
  <c r="AK513" i="31"/>
  <c r="M513" i="31"/>
  <c r="S503" i="31"/>
  <c r="AK503" i="31" s="1"/>
  <c r="AN512" i="31"/>
  <c r="Y512" i="31"/>
  <c r="Z512" i="31" s="1"/>
  <c r="AI512" i="31"/>
  <c r="K512" i="31"/>
  <c r="AK511" i="31"/>
  <c r="M511" i="31"/>
  <c r="AN510" i="31"/>
  <c r="Y510" i="31"/>
  <c r="Z510" i="31" s="1"/>
  <c r="AI510" i="31"/>
  <c r="K510" i="31"/>
  <c r="AK509" i="31"/>
  <c r="M509" i="31"/>
  <c r="W503" i="31"/>
  <c r="AP503" i="31" s="1"/>
  <c r="M503" i="31"/>
  <c r="W501" i="31"/>
  <c r="S501" i="31"/>
  <c r="AK501" i="31" s="1"/>
  <c r="M501" i="31"/>
  <c r="M495" i="31"/>
  <c r="T495" i="31"/>
  <c r="M493" i="31"/>
  <c r="T493" i="31"/>
  <c r="M491" i="31"/>
  <c r="S489" i="31"/>
  <c r="AK489" i="31" s="1"/>
  <c r="M489" i="31"/>
  <c r="S492" i="31"/>
  <c r="AK492" i="31" s="1"/>
  <c r="M487" i="31"/>
  <c r="M485" i="31"/>
  <c r="AK485" i="31"/>
  <c r="M483" i="31"/>
  <c r="AK483" i="31"/>
  <c r="AN482" i="31"/>
  <c r="Y482" i="31"/>
  <c r="Z482" i="31" s="1"/>
  <c r="AI482" i="31"/>
  <c r="K482" i="31"/>
  <c r="AN480" i="31"/>
  <c r="K480" i="31"/>
  <c r="AI480" i="31"/>
  <c r="AN478" i="31"/>
  <c r="K478" i="31"/>
  <c r="AI478" i="31"/>
  <c r="AK477" i="31"/>
  <c r="M477" i="31"/>
  <c r="AN476" i="31"/>
  <c r="Y476" i="31"/>
  <c r="Z476" i="31" s="1"/>
  <c r="AI476" i="31"/>
  <c r="K476" i="31"/>
  <c r="AK475" i="31"/>
  <c r="M475" i="31"/>
  <c r="AN474" i="31"/>
  <c r="Y474" i="31"/>
  <c r="Z474" i="31" s="1"/>
  <c r="AI474" i="31"/>
  <c r="K474" i="31"/>
  <c r="AK473" i="31"/>
  <c r="M473" i="31"/>
  <c r="AN472" i="31"/>
  <c r="Y472" i="31"/>
  <c r="Z472" i="31" s="1"/>
  <c r="AI472" i="31"/>
  <c r="K472" i="31"/>
  <c r="AN470" i="31"/>
  <c r="K470" i="31"/>
  <c r="AI470" i="31"/>
  <c r="AN454" i="31"/>
  <c r="K454" i="31"/>
  <c r="AI454" i="31"/>
  <c r="K445" i="31"/>
  <c r="Q445" i="31"/>
  <c r="AI445" i="31" s="1"/>
  <c r="Y443" i="31"/>
  <c r="K443" i="31"/>
  <c r="AN443" i="31" s="1"/>
  <c r="M442" i="31"/>
  <c r="T441" i="31"/>
  <c r="R441" i="31"/>
  <c r="K441" i="31"/>
  <c r="Q441" i="31"/>
  <c r="AI441" i="31" s="1"/>
  <c r="S441" i="31"/>
  <c r="AK441" i="31" s="1"/>
  <c r="K436" i="31"/>
  <c r="AN436" i="31" s="1"/>
  <c r="AI436" i="31"/>
  <c r="AK435" i="31"/>
  <c r="M435" i="31"/>
  <c r="AP435" i="31" s="1"/>
  <c r="Y434" i="31"/>
  <c r="Z434" i="31" s="1"/>
  <c r="AI434" i="31"/>
  <c r="K434" i="31"/>
  <c r="AN434" i="31" s="1"/>
  <c r="AK433" i="31"/>
  <c r="M433" i="31"/>
  <c r="AP433" i="31" s="1"/>
  <c r="M431" i="31"/>
  <c r="T431" i="31"/>
  <c r="S429" i="31"/>
  <c r="AK429" i="31" s="1"/>
  <c r="M429" i="31"/>
  <c r="AI428" i="31"/>
  <c r="K428" i="31"/>
  <c r="AN428" i="31" s="1"/>
  <c r="K426" i="31"/>
  <c r="AN426" i="31" s="1"/>
  <c r="AI426" i="31"/>
  <c r="AN416" i="31"/>
  <c r="K416" i="31"/>
  <c r="AI416" i="31"/>
  <c r="K414" i="31"/>
  <c r="AN414" i="31" s="1"/>
  <c r="AI414" i="31"/>
  <c r="K412" i="31"/>
  <c r="AN412" i="31" s="1"/>
  <c r="AI412" i="31"/>
  <c r="S411" i="31"/>
  <c r="AK411" i="31" s="1"/>
  <c r="M411" i="31"/>
  <c r="AI410" i="31"/>
  <c r="K410" i="31"/>
  <c r="AN410" i="31" s="1"/>
  <c r="W409" i="31"/>
  <c r="S409" i="31"/>
  <c r="AK409" i="31" s="1"/>
  <c r="M409" i="31"/>
  <c r="AI408" i="31"/>
  <c r="K408" i="31"/>
  <c r="AN408" i="31" s="1"/>
  <c r="K404" i="31"/>
  <c r="AN404" i="31" s="1"/>
  <c r="AI404" i="31"/>
  <c r="K402" i="31"/>
  <c r="AN402" i="31" s="1"/>
  <c r="AI402" i="31"/>
  <c r="S401" i="31"/>
  <c r="AK401" i="31" s="1"/>
  <c r="M401" i="31"/>
  <c r="M399" i="31"/>
  <c r="T399" i="31"/>
  <c r="M397" i="31"/>
  <c r="T397" i="31"/>
  <c r="S395" i="31"/>
  <c r="AK395" i="31" s="1"/>
  <c r="M395" i="31"/>
  <c r="S393" i="31"/>
  <c r="AK393" i="31" s="1"/>
  <c r="M393" i="31"/>
  <c r="AI392" i="31"/>
  <c r="K392" i="31"/>
  <c r="AN392" i="31" s="1"/>
  <c r="AK391" i="31"/>
  <c r="M391" i="31"/>
  <c r="AP391" i="31" s="1"/>
  <c r="M388" i="31"/>
  <c r="Y387" i="31"/>
  <c r="Z387" i="31" s="1"/>
  <c r="AI387" i="31"/>
  <c r="K387" i="31"/>
  <c r="AN387" i="31" s="1"/>
  <c r="AK386" i="31"/>
  <c r="M386" i="31"/>
  <c r="AP386" i="31" s="1"/>
  <c r="M384" i="31"/>
  <c r="AP384" i="31" s="1"/>
  <c r="AK384" i="31"/>
  <c r="Y383" i="31"/>
  <c r="Z383" i="31" s="1"/>
  <c r="AI383" i="31"/>
  <c r="K383" i="31"/>
  <c r="AN383" i="31" s="1"/>
  <c r="K358" i="31"/>
  <c r="AN358" i="31" s="1"/>
  <c r="AI358" i="31"/>
  <c r="K350" i="31"/>
  <c r="AN350" i="31" s="1"/>
  <c r="AI350" i="31"/>
  <c r="AK349" i="31"/>
  <c r="M349" i="31"/>
  <c r="AP349" i="31" s="1"/>
  <c r="Y348" i="31"/>
  <c r="Z348" i="31" s="1"/>
  <c r="AI348" i="31"/>
  <c r="K348" i="31"/>
  <c r="AN348" i="31" s="1"/>
  <c r="K344" i="31"/>
  <c r="AN344" i="31" s="1"/>
  <c r="AI344" i="31"/>
  <c r="AK343" i="31"/>
  <c r="M343" i="31"/>
  <c r="AP343" i="31" s="1"/>
  <c r="Y342" i="31"/>
  <c r="Z342" i="31" s="1"/>
  <c r="AI342" i="31"/>
  <c r="K342" i="31"/>
  <c r="AN342" i="31" s="1"/>
  <c r="R340" i="31"/>
  <c r="K340" i="31"/>
  <c r="Q340" i="31"/>
  <c r="AI340" i="31" s="1"/>
  <c r="S340" i="31"/>
  <c r="AK340" i="31" s="1"/>
  <c r="AK339" i="31"/>
  <c r="M339" i="31"/>
  <c r="AP339" i="31" s="1"/>
  <c r="Y338" i="31"/>
  <c r="Z338" i="31" s="1"/>
  <c r="AI338" i="31"/>
  <c r="K338" i="31"/>
  <c r="AN338" i="31" s="1"/>
  <c r="AK337" i="31"/>
  <c r="M337" i="31"/>
  <c r="AP337" i="31" s="1"/>
  <c r="Y336" i="31"/>
  <c r="Z336" i="31" s="1"/>
  <c r="AI336" i="31"/>
  <c r="K336" i="31"/>
  <c r="AN336" i="31" s="1"/>
  <c r="AK335" i="31"/>
  <c r="M335" i="31"/>
  <c r="AP335" i="31" s="1"/>
  <c r="Y334" i="31"/>
  <c r="Z334" i="31" s="1"/>
  <c r="AI334" i="31"/>
  <c r="K334" i="31"/>
  <c r="AN334" i="31" s="1"/>
  <c r="AK333" i="31"/>
  <c r="M333" i="31"/>
  <c r="AP333" i="31" s="1"/>
  <c r="M315" i="31"/>
  <c r="AI314" i="31"/>
  <c r="K314" i="31"/>
  <c r="AN314" i="31" s="1"/>
  <c r="AK313" i="31"/>
  <c r="M313" i="31"/>
  <c r="AP313" i="31" s="1"/>
  <c r="AI312" i="31"/>
  <c r="K312" i="31"/>
  <c r="AN312" i="31" s="1"/>
  <c r="AK311" i="31"/>
  <c r="M311" i="31"/>
  <c r="AP311" i="31" s="1"/>
  <c r="AN310" i="31"/>
  <c r="Y310" i="31"/>
  <c r="Z310" i="31" s="1"/>
  <c r="AI310" i="31"/>
  <c r="K310" i="31"/>
  <c r="AK309" i="31"/>
  <c r="M309" i="31"/>
  <c r="AP309" i="31" s="1"/>
  <c r="Y308" i="31"/>
  <c r="Z308" i="31" s="1"/>
  <c r="AI308" i="31"/>
  <c r="K308" i="31"/>
  <c r="AN308" i="31" s="1"/>
  <c r="K291" i="31"/>
  <c r="AN291" i="31" s="1"/>
  <c r="AI291" i="31"/>
  <c r="AK290" i="31"/>
  <c r="M290" i="31"/>
  <c r="AP290" i="31" s="1"/>
  <c r="M281" i="31"/>
  <c r="Y280" i="31"/>
  <c r="Z280" i="31" s="1"/>
  <c r="AI280" i="31"/>
  <c r="K280" i="31"/>
  <c r="AN280" i="31" s="1"/>
  <c r="AK279" i="31"/>
  <c r="M279" i="31"/>
  <c r="AP279" i="31" s="1"/>
  <c r="Y278" i="31"/>
  <c r="Z278" i="31" s="1"/>
  <c r="AI278" i="31"/>
  <c r="K278" i="31"/>
  <c r="AN278" i="31" s="1"/>
  <c r="AN276" i="31"/>
  <c r="K276" i="31"/>
  <c r="AI276" i="31"/>
  <c r="AK275" i="31"/>
  <c r="M275" i="31"/>
  <c r="AP275" i="31" s="1"/>
  <c r="Y274" i="31"/>
  <c r="Z274" i="31" s="1"/>
  <c r="AI274" i="31"/>
  <c r="K274" i="31"/>
  <c r="AN274" i="31" s="1"/>
  <c r="AK273" i="31"/>
  <c r="M273" i="31"/>
  <c r="AP273" i="31" s="1"/>
  <c r="Y272" i="31"/>
  <c r="Z272" i="31" s="1"/>
  <c r="AI272" i="31"/>
  <c r="K272" i="31"/>
  <c r="AN272" i="31" s="1"/>
  <c r="AK271" i="31"/>
  <c r="M271" i="31"/>
  <c r="AP271" i="31" s="1"/>
  <c r="Y270" i="31"/>
  <c r="Z270" i="31" s="1"/>
  <c r="AI270" i="31"/>
  <c r="K270" i="31"/>
  <c r="AN270" i="31" s="1"/>
  <c r="AK269" i="31"/>
  <c r="M269" i="31"/>
  <c r="AP269" i="31" s="1"/>
  <c r="Y268" i="31"/>
  <c r="Z268" i="31" s="1"/>
  <c r="AI268" i="31"/>
  <c r="K268" i="31"/>
  <c r="AN268" i="31" s="1"/>
  <c r="AK267" i="31"/>
  <c r="M267" i="31"/>
  <c r="AP267" i="31" s="1"/>
  <c r="Y266" i="31"/>
  <c r="Z266" i="31" s="1"/>
  <c r="AI266" i="31"/>
  <c r="K266" i="31"/>
  <c r="AN266" i="31" s="1"/>
  <c r="AK265" i="31"/>
  <c r="M265" i="31"/>
  <c r="AP265" i="31" s="1"/>
  <c r="Y264" i="31"/>
  <c r="Z264" i="31" s="1"/>
  <c r="AI264" i="31"/>
  <c r="K264" i="31"/>
  <c r="AN264" i="31" s="1"/>
  <c r="AN262" i="31"/>
  <c r="K262" i="31"/>
  <c r="AI262" i="31"/>
  <c r="AK261" i="31"/>
  <c r="M261" i="31"/>
  <c r="AP261" i="31" s="1"/>
  <c r="Y260" i="31"/>
  <c r="Z260" i="31" s="1"/>
  <c r="AI260" i="31"/>
  <c r="K260" i="31"/>
  <c r="AN260" i="31" s="1"/>
  <c r="M1397" i="31"/>
  <c r="M1245" i="31"/>
  <c r="M1241" i="31"/>
  <c r="M1237" i="31"/>
  <c r="M1231" i="31"/>
  <c r="M1227" i="31"/>
  <c r="M1223" i="31"/>
  <c r="M1219" i="31"/>
  <c r="M1215" i="31"/>
  <c r="M1205" i="31"/>
  <c r="M1199" i="31"/>
  <c r="R1173" i="31"/>
  <c r="V1173" i="31" s="1"/>
  <c r="AO1173" i="31" s="1"/>
  <c r="S1171" i="31"/>
  <c r="S1150" i="31"/>
  <c r="W1150" i="31" s="1"/>
  <c r="K1132" i="31"/>
  <c r="R1132" i="31"/>
  <c r="L1132" i="31"/>
  <c r="V1132" i="31"/>
  <c r="M1122" i="31"/>
  <c r="AO1122" i="31"/>
  <c r="Y1121" i="31"/>
  <c r="Z1121" i="31" s="1"/>
  <c r="AP1120" i="31"/>
  <c r="AQ1120" i="31"/>
  <c r="R1118" i="31"/>
  <c r="V1118" i="31" s="1"/>
  <c r="AO1118" i="31" s="1"/>
  <c r="AP1116" i="31"/>
  <c r="N1116" i="31"/>
  <c r="T1115" i="31"/>
  <c r="X1115" i="31" s="1"/>
  <c r="AQ1115" i="31" s="1"/>
  <c r="AQ1116" i="31"/>
  <c r="R1112" i="31"/>
  <c r="V1112" i="31" s="1"/>
  <c r="AO1112" i="31" s="1"/>
  <c r="S1112" i="31"/>
  <c r="W1112" i="31" s="1"/>
  <c r="AP1050" i="31"/>
  <c r="AQ1050" i="31"/>
  <c r="M1048" i="31"/>
  <c r="AO1048" i="31"/>
  <c r="Y1047" i="31"/>
  <c r="Z1047" i="31" s="1"/>
  <c r="AP1046" i="31"/>
  <c r="AQ1046" i="31"/>
  <c r="M1044" i="31"/>
  <c r="AO1044" i="31"/>
  <c r="Y1043" i="31"/>
  <c r="Z1043" i="31" s="1"/>
  <c r="AP1042" i="31"/>
  <c r="AQ1042" i="31"/>
  <c r="M1040" i="31"/>
  <c r="AO1040" i="31"/>
  <c r="Y1039" i="31"/>
  <c r="Z1039" i="31" s="1"/>
  <c r="AP1038" i="31"/>
  <c r="AQ1038" i="31"/>
  <c r="M1020" i="31"/>
  <c r="AO1020" i="31"/>
  <c r="Y1019" i="31"/>
  <c r="Z1019" i="31" s="1"/>
  <c r="AP1018" i="31"/>
  <c r="AQ1018" i="31"/>
  <c r="AP1010" i="31"/>
  <c r="AQ1010" i="31"/>
  <c r="M1008" i="31"/>
  <c r="AO1008" i="31"/>
  <c r="M994" i="31"/>
  <c r="AO994" i="31"/>
  <c r="O993" i="31"/>
  <c r="Q993" i="31"/>
  <c r="AP992" i="31"/>
  <c r="AQ992" i="31"/>
  <c r="M990" i="31"/>
  <c r="AO990" i="31"/>
  <c r="Y989" i="31"/>
  <c r="Z989" i="31" s="1"/>
  <c r="M986" i="31"/>
  <c r="AO986" i="31"/>
  <c r="Y985" i="31"/>
  <c r="Z985" i="31" s="1"/>
  <c r="AP984" i="31"/>
  <c r="AQ984" i="31"/>
  <c r="M982" i="31"/>
  <c r="AO982" i="31"/>
  <c r="Y981" i="31"/>
  <c r="Z981" i="31" s="1"/>
  <c r="AP980" i="31"/>
  <c r="AQ980" i="31"/>
  <c r="M978" i="31"/>
  <c r="AO978" i="31"/>
  <c r="M976" i="31"/>
  <c r="AO976" i="31"/>
  <c r="Y975" i="31"/>
  <c r="Z975" i="31" s="1"/>
  <c r="AP974" i="31"/>
  <c r="AQ974" i="31"/>
  <c r="M972" i="31"/>
  <c r="AO972" i="31"/>
  <c r="Y971" i="31"/>
  <c r="Z971" i="31" s="1"/>
  <c r="AP970" i="31"/>
  <c r="AQ970" i="31"/>
  <c r="M968" i="31"/>
  <c r="AO968" i="31"/>
  <c r="Y967" i="31"/>
  <c r="Z967" i="31" s="1"/>
  <c r="AP966" i="31"/>
  <c r="AQ966" i="31"/>
  <c r="M964" i="31"/>
  <c r="AO964" i="31"/>
  <c r="M962" i="31"/>
  <c r="AO962" i="31"/>
  <c r="Y961" i="31"/>
  <c r="Z961" i="31" s="1"/>
  <c r="AP960" i="31"/>
  <c r="AQ960" i="31"/>
  <c r="M958" i="31"/>
  <c r="AO958" i="31"/>
  <c r="Y957" i="31"/>
  <c r="Z957" i="31" s="1"/>
  <c r="AP956" i="31"/>
  <c r="AQ956" i="31"/>
  <c r="M954" i="31"/>
  <c r="AO954" i="31"/>
  <c r="Y953" i="31"/>
  <c r="Z953" i="31" s="1"/>
  <c r="AP952" i="31"/>
  <c r="AQ952" i="31"/>
  <c r="M950" i="31"/>
  <c r="AO950" i="31"/>
  <c r="Y949" i="31"/>
  <c r="Z949" i="31" s="1"/>
  <c r="M939" i="31"/>
  <c r="AO939" i="31"/>
  <c r="M937" i="31"/>
  <c r="R937" i="31"/>
  <c r="L937" i="31"/>
  <c r="V937" i="31"/>
  <c r="W929" i="31"/>
  <c r="AP929" i="31" s="1"/>
  <c r="X929" i="31"/>
  <c r="AQ929" i="31" s="1"/>
  <c r="AP927" i="31"/>
  <c r="AQ927" i="31"/>
  <c r="M925" i="31"/>
  <c r="AO925" i="31"/>
  <c r="M914" i="31"/>
  <c r="AO914" i="31"/>
  <c r="Y913" i="31"/>
  <c r="Z913" i="31" s="1"/>
  <c r="AP912" i="31"/>
  <c r="AQ912" i="31"/>
  <c r="M910" i="31"/>
  <c r="AO910" i="31"/>
  <c r="Y909" i="31"/>
  <c r="Z909" i="31" s="1"/>
  <c r="AP908" i="31"/>
  <c r="AQ908" i="31"/>
  <c r="Y905" i="31"/>
  <c r="Z905" i="31" s="1"/>
  <c r="M902" i="31"/>
  <c r="AO902" i="31"/>
  <c r="Y901" i="31"/>
  <c r="Z901" i="31" s="1"/>
  <c r="AP900" i="31"/>
  <c r="AQ900" i="31"/>
  <c r="M898" i="31"/>
  <c r="AO898" i="31"/>
  <c r="Y897" i="31"/>
  <c r="Z897" i="31" s="1"/>
  <c r="AP896" i="31"/>
  <c r="AQ896" i="31"/>
  <c r="M894" i="31"/>
  <c r="AO894" i="31"/>
  <c r="M892" i="31"/>
  <c r="R892" i="31"/>
  <c r="L892" i="31"/>
  <c r="V892" i="31"/>
  <c r="M890" i="31"/>
  <c r="AO890" i="31"/>
  <c r="Y889" i="31"/>
  <c r="Z889" i="31" s="1"/>
  <c r="M1160" i="31"/>
  <c r="M1156" i="31"/>
  <c r="M1152" i="31"/>
  <c r="M1127" i="31"/>
  <c r="R936" i="31"/>
  <c r="AN871" i="31"/>
  <c r="K869" i="31"/>
  <c r="AO869" i="31"/>
  <c r="K867" i="31"/>
  <c r="AO867" i="31"/>
  <c r="K865" i="31"/>
  <c r="AO865" i="31"/>
  <c r="K841" i="31"/>
  <c r="T841" i="31"/>
  <c r="R841" i="31"/>
  <c r="V841" i="31" s="1"/>
  <c r="AO841" i="31" s="1"/>
  <c r="L841" i="31"/>
  <c r="S841" i="31"/>
  <c r="Y840" i="31"/>
  <c r="Z840" i="31" s="1"/>
  <c r="Y839" i="31"/>
  <c r="Z839" i="31" s="1"/>
  <c r="AN839" i="31"/>
  <c r="AQ839" i="31"/>
  <c r="Y837" i="31"/>
  <c r="Z837" i="31" s="1"/>
  <c r="AN837" i="31"/>
  <c r="AQ837" i="31"/>
  <c r="Y836" i="31"/>
  <c r="Z836" i="31" s="1"/>
  <c r="Y835" i="31"/>
  <c r="Z835" i="31" s="1"/>
  <c r="AN835" i="31"/>
  <c r="AQ835" i="31"/>
  <c r="Y833" i="31"/>
  <c r="Z833" i="31" s="1"/>
  <c r="AN833" i="31"/>
  <c r="AQ833" i="31"/>
  <c r="N820" i="31"/>
  <c r="M783" i="31"/>
  <c r="T783" i="31"/>
  <c r="R783" i="31"/>
  <c r="V783" i="31" s="1"/>
  <c r="L783" i="31"/>
  <c r="S783" i="31"/>
  <c r="M781" i="31"/>
  <c r="AO781" i="31"/>
  <c r="AP779" i="31"/>
  <c r="AQ779" i="31"/>
  <c r="M777" i="31"/>
  <c r="AO777" i="31"/>
  <c r="AP775" i="31"/>
  <c r="AQ775" i="31"/>
  <c r="M773" i="31"/>
  <c r="AO773" i="31"/>
  <c r="M769" i="31"/>
  <c r="AO769" i="31"/>
  <c r="AP767" i="31"/>
  <c r="AQ767" i="31"/>
  <c r="M765" i="31"/>
  <c r="AO765" i="31"/>
  <c r="M762" i="31"/>
  <c r="AO762" i="31"/>
  <c r="AP760" i="31"/>
  <c r="AQ760" i="31"/>
  <c r="M758" i="31"/>
  <c r="AO758" i="31"/>
  <c r="AP756" i="31"/>
  <c r="AQ756" i="31"/>
  <c r="M754" i="31"/>
  <c r="AO754" i="31"/>
  <c r="AP752" i="31"/>
  <c r="AQ752" i="31"/>
  <c r="M750" i="31"/>
  <c r="AO750" i="31"/>
  <c r="AP748" i="31"/>
  <c r="AQ748" i="31"/>
  <c r="M746" i="31"/>
  <c r="AO746" i="31"/>
  <c r="AP744" i="31"/>
  <c r="AQ744" i="31"/>
  <c r="M742" i="31"/>
  <c r="AO742" i="31"/>
  <c r="AP740" i="31"/>
  <c r="AQ740" i="31"/>
  <c r="M738" i="31"/>
  <c r="AO738" i="31"/>
  <c r="AP736" i="31"/>
  <c r="AQ736" i="31"/>
  <c r="M734" i="31"/>
  <c r="AO734" i="31"/>
  <c r="AP732" i="31"/>
  <c r="AQ732" i="31"/>
  <c r="M730" i="31"/>
  <c r="AO730" i="31"/>
  <c r="AP728" i="31"/>
  <c r="AQ728" i="31"/>
  <c r="M726" i="31"/>
  <c r="AO726" i="31"/>
  <c r="AP724" i="31"/>
  <c r="AQ724" i="31"/>
  <c r="M711" i="31"/>
  <c r="T711" i="31"/>
  <c r="R711" i="31"/>
  <c r="V711" i="31" s="1"/>
  <c r="L711" i="31"/>
  <c r="S711" i="31"/>
  <c r="M709" i="31"/>
  <c r="AO709" i="31"/>
  <c r="AP707" i="31"/>
  <c r="AQ707" i="31"/>
  <c r="M705" i="31"/>
  <c r="AO705" i="31"/>
  <c r="AP703" i="31"/>
  <c r="AQ703" i="31"/>
  <c r="M701" i="31"/>
  <c r="AO701" i="31"/>
  <c r="M699" i="31"/>
  <c r="T699" i="31"/>
  <c r="R699" i="31"/>
  <c r="V699" i="31" s="1"/>
  <c r="L699" i="31"/>
  <c r="S699" i="31"/>
  <c r="M687" i="31"/>
  <c r="AO687" i="31"/>
  <c r="M674" i="31"/>
  <c r="AO674" i="31"/>
  <c r="M668" i="31"/>
  <c r="AO668" i="31"/>
  <c r="M650" i="31"/>
  <c r="T650" i="31"/>
  <c r="R650" i="31"/>
  <c r="V650" i="31" s="1"/>
  <c r="L650" i="31"/>
  <c r="S650" i="31"/>
  <c r="M648" i="31"/>
  <c r="AO648" i="31"/>
  <c r="AP646" i="31"/>
  <c r="AQ646" i="31"/>
  <c r="M644" i="31"/>
  <c r="AO644" i="31"/>
  <c r="AP642" i="31"/>
  <c r="AQ642" i="31"/>
  <c r="M628" i="31"/>
  <c r="AO628" i="31"/>
  <c r="AP626" i="31"/>
  <c r="AQ626" i="31"/>
  <c r="AP607" i="31"/>
  <c r="AQ607" i="31"/>
  <c r="M605" i="31"/>
  <c r="AO605" i="31"/>
  <c r="AP603" i="31"/>
  <c r="AQ603" i="31"/>
  <c r="M592" i="31"/>
  <c r="T592" i="31"/>
  <c r="AL592" i="31" s="1"/>
  <c r="R592" i="31"/>
  <c r="AJ592" i="31" s="1"/>
  <c r="L592" i="31"/>
  <c r="S592" i="31"/>
  <c r="AK592" i="31" s="1"/>
  <c r="AK588" i="31"/>
  <c r="M588" i="31"/>
  <c r="AJ588" i="31"/>
  <c r="L588" i="31"/>
  <c r="AK586" i="31"/>
  <c r="M586" i="31"/>
  <c r="AJ586" i="31"/>
  <c r="L586" i="31"/>
  <c r="R584" i="31"/>
  <c r="R582" i="31"/>
  <c r="R578" i="31"/>
  <c r="AL575" i="31"/>
  <c r="N575" i="31"/>
  <c r="AK564" i="31"/>
  <c r="M564" i="31"/>
  <c r="AJ564" i="31"/>
  <c r="L564" i="31"/>
  <c r="AK562" i="31"/>
  <c r="M562" i="31"/>
  <c r="AJ562" i="31"/>
  <c r="L562" i="31"/>
  <c r="AK560" i="31"/>
  <c r="M560" i="31"/>
  <c r="AJ560" i="31"/>
  <c r="L560" i="31"/>
  <c r="M556" i="31"/>
  <c r="T556" i="31"/>
  <c r="AL556" i="31" s="1"/>
  <c r="R556" i="31"/>
  <c r="AJ556" i="31" s="1"/>
  <c r="L556" i="31"/>
  <c r="S556" i="31"/>
  <c r="AK556" i="31" s="1"/>
  <c r="AL542" i="31"/>
  <c r="N542" i="31"/>
  <c r="AL540" i="31"/>
  <c r="N540" i="31"/>
  <c r="AL538" i="31"/>
  <c r="N538" i="31"/>
  <c r="AL536" i="31"/>
  <c r="N536" i="31"/>
  <c r="M535" i="31"/>
  <c r="S530" i="31"/>
  <c r="AK530" i="31" s="1"/>
  <c r="M530" i="31"/>
  <c r="R530" i="31"/>
  <c r="AJ530" i="31" s="1"/>
  <c r="L530" i="31"/>
  <c r="V530" i="31"/>
  <c r="AO530" i="31" s="1"/>
  <c r="M528" i="31"/>
  <c r="L528" i="31"/>
  <c r="S526" i="31"/>
  <c r="AK526" i="31" s="1"/>
  <c r="M526" i="31"/>
  <c r="R526" i="31"/>
  <c r="AJ526" i="31" s="1"/>
  <c r="L526" i="31"/>
  <c r="V526" i="31"/>
  <c r="M524" i="31"/>
  <c r="L524" i="31"/>
  <c r="M522" i="31"/>
  <c r="T522" i="31"/>
  <c r="AL522" i="31" s="1"/>
  <c r="R522" i="31"/>
  <c r="AJ522" i="31" s="1"/>
  <c r="L522" i="31"/>
  <c r="S522" i="31"/>
  <c r="AK522" i="31" s="1"/>
  <c r="M508" i="31"/>
  <c r="T508" i="31"/>
  <c r="AL508" i="31" s="1"/>
  <c r="R508" i="31"/>
  <c r="AJ508" i="31" s="1"/>
  <c r="L508" i="31"/>
  <c r="S508" i="31"/>
  <c r="AK508" i="31" s="1"/>
  <c r="AL506" i="31"/>
  <c r="N506" i="31"/>
  <c r="AL504" i="31"/>
  <c r="N504" i="31"/>
  <c r="S502" i="31"/>
  <c r="AK502" i="31" s="1"/>
  <c r="M502" i="31"/>
  <c r="R502" i="31"/>
  <c r="AJ502" i="31" s="1"/>
  <c r="L502" i="31"/>
  <c r="V502" i="31"/>
  <c r="S500" i="31"/>
  <c r="AK500" i="31" s="1"/>
  <c r="M500" i="31"/>
  <c r="R500" i="31"/>
  <c r="AJ500" i="31" s="1"/>
  <c r="L500" i="31"/>
  <c r="V500" i="31"/>
  <c r="AL498" i="31"/>
  <c r="N498" i="31"/>
  <c r="AL496" i="31"/>
  <c r="N496" i="31"/>
  <c r="M492" i="31"/>
  <c r="S490" i="31"/>
  <c r="AK490" i="31" s="1"/>
  <c r="M490" i="31"/>
  <c r="R490" i="31"/>
  <c r="AJ490" i="31" s="1"/>
  <c r="L490" i="31"/>
  <c r="V490" i="31"/>
  <c r="AO490" i="31" s="1"/>
  <c r="T489" i="31"/>
  <c r="T488" i="31" s="1"/>
  <c r="N488" i="31"/>
  <c r="T486" i="31"/>
  <c r="AL486" i="31" s="1"/>
  <c r="N486" i="31"/>
  <c r="X486" i="31"/>
  <c r="T484" i="31"/>
  <c r="AL484" i="31" s="1"/>
  <c r="N484" i="31"/>
  <c r="X484" i="31"/>
  <c r="AK481" i="31"/>
  <c r="M481" i="31"/>
  <c r="L481" i="31"/>
  <c r="AJ481" i="31"/>
  <c r="AK479" i="31"/>
  <c r="T479" i="31"/>
  <c r="AL479" i="31" s="1"/>
  <c r="M479" i="31"/>
  <c r="L479" i="31"/>
  <c r="AJ479" i="31"/>
  <c r="N469" i="31"/>
  <c r="AK467" i="31"/>
  <c r="M467" i="31"/>
  <c r="AJ467" i="31"/>
  <c r="L467" i="31"/>
  <c r="AK465" i="31"/>
  <c r="M465" i="31"/>
  <c r="AJ465" i="31"/>
  <c r="L465" i="31"/>
  <c r="AK463" i="31"/>
  <c r="M463" i="31"/>
  <c r="AJ463" i="31"/>
  <c r="L463" i="31"/>
  <c r="AK461" i="31"/>
  <c r="M461" i="31"/>
  <c r="AJ461" i="31"/>
  <c r="L461" i="31"/>
  <c r="AK459" i="31"/>
  <c r="M459" i="31"/>
  <c r="AJ459" i="31"/>
  <c r="L459" i="31"/>
  <c r="AO459" i="31" s="1"/>
  <c r="AK457" i="31"/>
  <c r="M457" i="31"/>
  <c r="AJ457" i="31"/>
  <c r="L457" i="31"/>
  <c r="AO457" i="31" s="1"/>
  <c r="AK455" i="31"/>
  <c r="M455" i="31"/>
  <c r="AJ455" i="31"/>
  <c r="L455" i="31"/>
  <c r="AO455" i="31"/>
  <c r="AK452" i="31"/>
  <c r="M452" i="31"/>
  <c r="AJ452" i="31"/>
  <c r="L452" i="31"/>
  <c r="AO452" i="31" s="1"/>
  <c r="AK450" i="31"/>
  <c r="M450" i="31"/>
  <c r="AJ450" i="31"/>
  <c r="L450" i="31"/>
  <c r="AO450" i="31" s="1"/>
  <c r="AK448" i="31"/>
  <c r="M448" i="31"/>
  <c r="AJ448" i="31"/>
  <c r="L448" i="31"/>
  <c r="AO448" i="31" s="1"/>
  <c r="AK446" i="31"/>
  <c r="M446" i="31"/>
  <c r="AJ446" i="31"/>
  <c r="L446" i="31"/>
  <c r="AO446" i="31" s="1"/>
  <c r="AI443" i="31"/>
  <c r="M437" i="31"/>
  <c r="T432" i="31"/>
  <c r="AL432" i="31" s="1"/>
  <c r="N432" i="31"/>
  <c r="X432" i="31"/>
  <c r="M430" i="31"/>
  <c r="T430" i="31"/>
  <c r="AL430" i="31" s="1"/>
  <c r="R430" i="31"/>
  <c r="AJ430" i="31" s="1"/>
  <c r="L430" i="31"/>
  <c r="S430" i="31"/>
  <c r="AK430" i="31" s="1"/>
  <c r="AO428" i="31"/>
  <c r="AL424" i="31"/>
  <c r="N424" i="31"/>
  <c r="AQ424" i="31" s="1"/>
  <c r="AL422" i="31"/>
  <c r="N422" i="31"/>
  <c r="AQ422" i="31" s="1"/>
  <c r="S421" i="31"/>
  <c r="AK421" i="31" s="1"/>
  <c r="M421" i="31"/>
  <c r="R421" i="31"/>
  <c r="AJ421" i="31" s="1"/>
  <c r="L421" i="31"/>
  <c r="V421" i="31"/>
  <c r="AO421" i="31" s="1"/>
  <c r="AK419" i="31"/>
  <c r="M419" i="31"/>
  <c r="AJ419" i="31"/>
  <c r="L419" i="31"/>
  <c r="AO419" i="31" s="1"/>
  <c r="AO410" i="31"/>
  <c r="AO408" i="31"/>
  <c r="M400" i="31"/>
  <c r="T400" i="31"/>
  <c r="AL400" i="31" s="1"/>
  <c r="R400" i="31"/>
  <c r="AJ400" i="31" s="1"/>
  <c r="L400" i="31"/>
  <c r="S400" i="31"/>
  <c r="AK400" i="31" s="1"/>
  <c r="S396" i="31"/>
  <c r="AK396" i="31" s="1"/>
  <c r="M396" i="31"/>
  <c r="R396" i="31"/>
  <c r="AJ396" i="31" s="1"/>
  <c r="L396" i="31"/>
  <c r="V396" i="31"/>
  <c r="S394" i="31"/>
  <c r="AK394" i="31" s="1"/>
  <c r="M394" i="31"/>
  <c r="R394" i="31"/>
  <c r="AJ394" i="31" s="1"/>
  <c r="L394" i="31"/>
  <c r="V394" i="31"/>
  <c r="AO392" i="31"/>
  <c r="R388" i="31"/>
  <c r="S388" i="31"/>
  <c r="AK388" i="31" s="1"/>
  <c r="T382" i="31"/>
  <c r="AL382" i="31" s="1"/>
  <c r="N382" i="31"/>
  <c r="X382" i="31"/>
  <c r="M380" i="31"/>
  <c r="AK380" i="31"/>
  <c r="AK378" i="31"/>
  <c r="M378" i="31"/>
  <c r="AJ378" i="31"/>
  <c r="L378" i="31"/>
  <c r="AO378" i="31"/>
  <c r="AL371" i="31"/>
  <c r="N371" i="31"/>
  <c r="AQ371" i="31" s="1"/>
  <c r="AL367" i="31"/>
  <c r="N367" i="31"/>
  <c r="AQ367" i="31" s="1"/>
  <c r="AL365" i="31"/>
  <c r="N365" i="31"/>
  <c r="AQ365" i="31" s="1"/>
  <c r="AL363" i="31"/>
  <c r="N363" i="31"/>
  <c r="AQ363" i="31" s="1"/>
  <c r="AK359" i="31"/>
  <c r="M359" i="31"/>
  <c r="AJ359" i="31"/>
  <c r="L359" i="31"/>
  <c r="AO359" i="31" s="1"/>
  <c r="AL346" i="31"/>
  <c r="N346" i="31"/>
  <c r="AQ346" i="31"/>
  <c r="S345" i="31"/>
  <c r="AK345" i="31" s="1"/>
  <c r="M345" i="31"/>
  <c r="R345" i="31"/>
  <c r="AJ345" i="31" s="1"/>
  <c r="L345" i="31"/>
  <c r="V345" i="31"/>
  <c r="AL328" i="31"/>
  <c r="N328" i="31"/>
  <c r="AQ328" i="31"/>
  <c r="AK324" i="31"/>
  <c r="M324" i="31"/>
  <c r="AJ324" i="31"/>
  <c r="L324" i="31"/>
  <c r="AO324" i="31" s="1"/>
  <c r="AL320" i="31"/>
  <c r="N320" i="31"/>
  <c r="AQ320" i="31" s="1"/>
  <c r="AK316" i="31"/>
  <c r="M316" i="31"/>
  <c r="AJ316" i="31"/>
  <c r="L316" i="31"/>
  <c r="AO316" i="31" s="1"/>
  <c r="AK301" i="31"/>
  <c r="M301" i="31"/>
  <c r="AJ301" i="31"/>
  <c r="L301" i="31"/>
  <c r="AO301" i="31" s="1"/>
  <c r="AK297" i="31"/>
  <c r="M297" i="31"/>
  <c r="AJ297" i="31"/>
  <c r="L297" i="31"/>
  <c r="AO297" i="31" s="1"/>
  <c r="AL293" i="31"/>
  <c r="N293" i="31"/>
  <c r="AQ293" i="31" s="1"/>
  <c r="AL286" i="31"/>
  <c r="N286" i="31"/>
  <c r="AQ286" i="31" s="1"/>
  <c r="M277" i="31"/>
  <c r="R277" i="31"/>
  <c r="L277" i="31"/>
  <c r="V277" i="31"/>
  <c r="M263" i="31"/>
  <c r="R263" i="31"/>
  <c r="L263" i="31"/>
  <c r="V263" i="31"/>
  <c r="AK257" i="31"/>
  <c r="M257" i="31"/>
  <c r="AI252" i="31"/>
  <c r="K252" i="31"/>
  <c r="M248" i="31"/>
  <c r="Y247" i="31"/>
  <c r="Z247" i="31" s="1"/>
  <c r="AI247" i="31"/>
  <c r="K247" i="31"/>
  <c r="AN247" i="31" s="1"/>
  <c r="AK246" i="31"/>
  <c r="M246" i="31"/>
  <c r="AP246" i="31" s="1"/>
  <c r="Y245" i="31"/>
  <c r="Z245" i="31" s="1"/>
  <c r="AI245" i="31"/>
  <c r="K245" i="31"/>
  <c r="AN245" i="31" s="1"/>
  <c r="Y242" i="31"/>
  <c r="Z242" i="31" s="1"/>
  <c r="M235" i="31"/>
  <c r="Y234" i="31"/>
  <c r="Z234" i="31" s="1"/>
  <c r="AI234" i="31"/>
  <c r="K234" i="31"/>
  <c r="AN234" i="31" s="1"/>
  <c r="AK233" i="31"/>
  <c r="M233" i="31"/>
  <c r="AP233" i="31" s="1"/>
  <c r="M231" i="31"/>
  <c r="R225" i="31"/>
  <c r="M206" i="31"/>
  <c r="Y205" i="31"/>
  <c r="Z205" i="31" s="1"/>
  <c r="AI205" i="31"/>
  <c r="K205" i="31"/>
  <c r="AN205" i="31" s="1"/>
  <c r="AK204" i="31"/>
  <c r="M204" i="31"/>
  <c r="AP204" i="31" s="1"/>
  <c r="M202" i="31"/>
  <c r="AP202" i="31" s="1"/>
  <c r="AK202" i="31"/>
  <c r="M200" i="31"/>
  <c r="AP200" i="31" s="1"/>
  <c r="AK200" i="31"/>
  <c r="Y199" i="31"/>
  <c r="Z199" i="31" s="1"/>
  <c r="AI199" i="31"/>
  <c r="K199" i="31"/>
  <c r="AN199" i="31" s="1"/>
  <c r="AK198" i="31"/>
  <c r="M198" i="31"/>
  <c r="AP198" i="31" s="1"/>
  <c r="Y197" i="31"/>
  <c r="Z197" i="31" s="1"/>
  <c r="AI197" i="31"/>
  <c r="K197" i="31"/>
  <c r="AN197" i="31" s="1"/>
  <c r="K195" i="31"/>
  <c r="AI195" i="31"/>
  <c r="AK194" i="31"/>
  <c r="M194" i="31"/>
  <c r="M192" i="31"/>
  <c r="AP192" i="31" s="1"/>
  <c r="AK192" i="31"/>
  <c r="Y191" i="31"/>
  <c r="Z191" i="31" s="1"/>
  <c r="AI191" i="31"/>
  <c r="K191" i="31"/>
  <c r="AN191" i="31" s="1"/>
  <c r="M187" i="31"/>
  <c r="AP187" i="31" s="1"/>
  <c r="AK187" i="31"/>
  <c r="M185" i="31"/>
  <c r="AI133" i="31"/>
  <c r="K133" i="31"/>
  <c r="AK131" i="31"/>
  <c r="M131" i="31"/>
  <c r="K130" i="31"/>
  <c r="AI130" i="31"/>
  <c r="K128" i="31"/>
  <c r="AN128" i="31" s="1"/>
  <c r="AI128" i="31"/>
  <c r="AK127" i="31"/>
  <c r="M127" i="31"/>
  <c r="AP127" i="31" s="1"/>
  <c r="Y126" i="31"/>
  <c r="Z126" i="31" s="1"/>
  <c r="AI126" i="31"/>
  <c r="K126" i="31"/>
  <c r="AN126" i="31" s="1"/>
  <c r="AK125" i="31"/>
  <c r="M125" i="31"/>
  <c r="AP125" i="31" s="1"/>
  <c r="Y124" i="31"/>
  <c r="Z124" i="31" s="1"/>
  <c r="AI124" i="31"/>
  <c r="K124" i="31"/>
  <c r="AN124" i="31" s="1"/>
  <c r="AK123" i="31"/>
  <c r="M123" i="31"/>
  <c r="AP123" i="31" s="1"/>
  <c r="Y122" i="31"/>
  <c r="Z122" i="31" s="1"/>
  <c r="AI122" i="31"/>
  <c r="K122" i="31"/>
  <c r="AN122" i="31" s="1"/>
  <c r="AK121" i="31"/>
  <c r="M121" i="31"/>
  <c r="AP121" i="31" s="1"/>
  <c r="Y120" i="31"/>
  <c r="Z120" i="31" s="1"/>
  <c r="AI120" i="31"/>
  <c r="K120" i="31"/>
  <c r="AN120" i="31" s="1"/>
  <c r="K117" i="31"/>
  <c r="AN117" i="31" s="1"/>
  <c r="AI117" i="31"/>
  <c r="M115" i="31"/>
  <c r="AP115" i="31" s="1"/>
  <c r="AK115" i="31"/>
  <c r="K104" i="31"/>
  <c r="AN104" i="31" s="1"/>
  <c r="AI104" i="31"/>
  <c r="K100" i="31"/>
  <c r="AN100" i="31" s="1"/>
  <c r="AI100" i="31"/>
  <c r="M99" i="31"/>
  <c r="T98" i="31"/>
  <c r="AL98" i="31" s="1"/>
  <c r="R98" i="31"/>
  <c r="AJ98" i="31" s="1"/>
  <c r="K98" i="31"/>
  <c r="S98" i="31"/>
  <c r="AK98" i="31" s="1"/>
  <c r="Q98" i="31"/>
  <c r="U98" i="31" s="1"/>
  <c r="AK97" i="31"/>
  <c r="M97" i="31"/>
  <c r="AP97" i="31" s="1"/>
  <c r="AN96" i="31"/>
  <c r="Y96" i="31"/>
  <c r="Z96" i="31" s="1"/>
  <c r="AI96" i="31"/>
  <c r="K96" i="31"/>
  <c r="AK95" i="31"/>
  <c r="M95" i="31"/>
  <c r="AP95" i="31" s="1"/>
  <c r="Y94" i="31"/>
  <c r="Z94" i="31" s="1"/>
  <c r="AI94" i="31"/>
  <c r="K94" i="31"/>
  <c r="AN94" i="31" s="1"/>
  <c r="AK93" i="31"/>
  <c r="M93" i="31"/>
  <c r="AP93" i="31" s="1"/>
  <c r="Y92" i="31"/>
  <c r="Z92" i="31" s="1"/>
  <c r="AI92" i="31"/>
  <c r="K92" i="31"/>
  <c r="AN92" i="31" s="1"/>
  <c r="AK91" i="31"/>
  <c r="M91" i="31"/>
  <c r="AP91" i="31" s="1"/>
  <c r="Y90" i="31"/>
  <c r="Z90" i="31" s="1"/>
  <c r="AI90" i="31"/>
  <c r="K90" i="31"/>
  <c r="AN90" i="31" s="1"/>
  <c r="AK89" i="31"/>
  <c r="M89" i="31"/>
  <c r="AP89" i="31" s="1"/>
  <c r="Y88" i="31"/>
  <c r="Z88" i="31" s="1"/>
  <c r="AI88" i="31"/>
  <c r="K88" i="31"/>
  <c r="AN88" i="31" s="1"/>
  <c r="AK87" i="31"/>
  <c r="M87" i="31"/>
  <c r="AP87" i="31" s="1"/>
  <c r="Y86" i="31"/>
  <c r="Z86" i="31" s="1"/>
  <c r="AI86" i="31"/>
  <c r="K86" i="31"/>
  <c r="AN86" i="31" s="1"/>
  <c r="AK85" i="31"/>
  <c r="M85" i="31"/>
  <c r="AP85" i="31" s="1"/>
  <c r="Y84" i="31"/>
  <c r="Z84" i="31" s="1"/>
  <c r="AI84" i="31"/>
  <c r="K84" i="31"/>
  <c r="AN84" i="31" s="1"/>
  <c r="AK83" i="31"/>
  <c r="M83" i="31"/>
  <c r="AP83" i="31" s="1"/>
  <c r="Y82" i="31"/>
  <c r="Z82" i="31" s="1"/>
  <c r="AI82" i="31"/>
  <c r="K82" i="31"/>
  <c r="AN82" i="31" s="1"/>
  <c r="AN71" i="31"/>
  <c r="K71" i="31"/>
  <c r="AI71" i="31"/>
  <c r="AK70" i="31"/>
  <c r="M70" i="31"/>
  <c r="AK68" i="31"/>
  <c r="M68" i="31"/>
  <c r="Y66" i="31"/>
  <c r="Z66" i="31" s="1"/>
  <c r="M64" i="31"/>
  <c r="M62" i="31"/>
  <c r="M60" i="31"/>
  <c r="Y49" i="31"/>
  <c r="Z49" i="31" s="1"/>
  <c r="Y46" i="31"/>
  <c r="Z46" i="31" s="1"/>
  <c r="Y45" i="31"/>
  <c r="Z45" i="31" s="1"/>
  <c r="AI43" i="31"/>
  <c r="K43" i="31"/>
  <c r="AI42" i="31"/>
  <c r="K42" i="31"/>
  <c r="AI36" i="31"/>
  <c r="K36" i="31"/>
  <c r="K26" i="31"/>
  <c r="AN26" i="31" s="1"/>
  <c r="AI26" i="31"/>
  <c r="AK25" i="31"/>
  <c r="M25" i="31"/>
  <c r="AP25" i="31" s="1"/>
  <c r="Y24" i="31"/>
  <c r="Z24" i="31" s="1"/>
  <c r="AI24" i="31"/>
  <c r="K24" i="31"/>
  <c r="AN24" i="31" s="1"/>
  <c r="AK23" i="31"/>
  <c r="M23" i="31"/>
  <c r="AP23" i="31" s="1"/>
  <c r="M12" i="31"/>
  <c r="M10" i="31"/>
  <c r="M8" i="31"/>
  <c r="M1141" i="31"/>
  <c r="M1137" i="31"/>
  <c r="R1016" i="31"/>
  <c r="R1014" i="31"/>
  <c r="R1012" i="31"/>
  <c r="R938" i="31"/>
  <c r="R923" i="31"/>
  <c r="R921" i="31"/>
  <c r="K879" i="31"/>
  <c r="AO879" i="31"/>
  <c r="K877" i="31"/>
  <c r="AO877" i="31"/>
  <c r="K875" i="31"/>
  <c r="AO875" i="31"/>
  <c r="K873" i="31"/>
  <c r="AO873" i="31"/>
  <c r="R872" i="31"/>
  <c r="K861" i="31"/>
  <c r="T861" i="31"/>
  <c r="R861" i="31"/>
  <c r="L861" i="31"/>
  <c r="S861" i="31"/>
  <c r="V861" i="31"/>
  <c r="AO861" i="31" s="1"/>
  <c r="Y860" i="31"/>
  <c r="Z860" i="31" s="1"/>
  <c r="AP859" i="31"/>
  <c r="Y859" i="31"/>
  <c r="Z859" i="31" s="1"/>
  <c r="AN859" i="31"/>
  <c r="AQ859" i="31"/>
  <c r="S820" i="31"/>
  <c r="W820" i="31" s="1"/>
  <c r="AP820" i="31" s="1"/>
  <c r="R820" i="31"/>
  <c r="AN783" i="31"/>
  <c r="M782" i="31"/>
  <c r="O782" i="31" s="1"/>
  <c r="AO782" i="31"/>
  <c r="K781" i="31"/>
  <c r="O781" i="31" s="1"/>
  <c r="AP780" i="31"/>
  <c r="AQ780" i="31"/>
  <c r="Y779" i="31"/>
  <c r="Z779" i="31" s="1"/>
  <c r="AN779" i="31"/>
  <c r="M778" i="31"/>
  <c r="O778" i="31" s="1"/>
  <c r="AO778" i="31"/>
  <c r="K777" i="31"/>
  <c r="O777" i="31" s="1"/>
  <c r="AP776" i="31"/>
  <c r="AQ776" i="31"/>
  <c r="Y775" i="31"/>
  <c r="Z775" i="31" s="1"/>
  <c r="AN775" i="31"/>
  <c r="M774" i="31"/>
  <c r="O774" i="31" s="1"/>
  <c r="AO774" i="31"/>
  <c r="K773" i="31"/>
  <c r="O773" i="31" s="1"/>
  <c r="AP772" i="31"/>
  <c r="AQ772" i="31"/>
  <c r="K769" i="31"/>
  <c r="O769" i="31" s="1"/>
  <c r="AP768" i="31"/>
  <c r="AQ768" i="31"/>
  <c r="Y767" i="31"/>
  <c r="Z767" i="31" s="1"/>
  <c r="AN767" i="31"/>
  <c r="M766" i="31"/>
  <c r="O766" i="31" s="1"/>
  <c r="AO766" i="31"/>
  <c r="K765" i="31"/>
  <c r="O765" i="31" s="1"/>
  <c r="M763" i="31"/>
  <c r="O763" i="31" s="1"/>
  <c r="Y762" i="31"/>
  <c r="Z762" i="31" s="1"/>
  <c r="AN762" i="31"/>
  <c r="M761" i="31"/>
  <c r="O761" i="31" s="1"/>
  <c r="AO761" i="31"/>
  <c r="K760" i="31"/>
  <c r="AP759" i="31"/>
  <c r="AQ759" i="31"/>
  <c r="Y758" i="31"/>
  <c r="Z758" i="31" s="1"/>
  <c r="AN758" i="31"/>
  <c r="M757" i="31"/>
  <c r="O757" i="31" s="1"/>
  <c r="AO757" i="31"/>
  <c r="K756" i="31"/>
  <c r="O756" i="31" s="1"/>
  <c r="AP755" i="31"/>
  <c r="AQ755" i="31"/>
  <c r="Y754" i="31"/>
  <c r="Z754" i="31" s="1"/>
  <c r="AN754" i="31"/>
  <c r="M753" i="31"/>
  <c r="O753" i="31" s="1"/>
  <c r="AO753" i="31"/>
  <c r="K752" i="31"/>
  <c r="O752" i="31" s="1"/>
  <c r="AP751" i="31"/>
  <c r="AQ751" i="31"/>
  <c r="Y750" i="31"/>
  <c r="Z750" i="31" s="1"/>
  <c r="AN750" i="31"/>
  <c r="M749" i="31"/>
  <c r="O749" i="31" s="1"/>
  <c r="AO749" i="31"/>
  <c r="K748" i="31"/>
  <c r="O748" i="31" s="1"/>
  <c r="AP747" i="31"/>
  <c r="AQ747" i="31"/>
  <c r="Y746" i="31"/>
  <c r="Z746" i="31" s="1"/>
  <c r="AN746" i="31"/>
  <c r="M745" i="31"/>
  <c r="O745" i="31" s="1"/>
  <c r="AO745" i="31"/>
  <c r="K744" i="31"/>
  <c r="O744" i="31" s="1"/>
  <c r="AP743" i="31"/>
  <c r="AQ743" i="31"/>
  <c r="Y742" i="31"/>
  <c r="Z742" i="31" s="1"/>
  <c r="AN742" i="31"/>
  <c r="M741" i="31"/>
  <c r="O741" i="31" s="1"/>
  <c r="AO741" i="31"/>
  <c r="K740" i="31"/>
  <c r="O740" i="31" s="1"/>
  <c r="AP739" i="31"/>
  <c r="AQ739" i="31"/>
  <c r="Y738" i="31"/>
  <c r="Z738" i="31" s="1"/>
  <c r="AN738" i="31"/>
  <c r="M737" i="31"/>
  <c r="O737" i="31" s="1"/>
  <c r="AO737" i="31"/>
  <c r="K736" i="31"/>
  <c r="O736" i="31" s="1"/>
  <c r="AP735" i="31"/>
  <c r="AQ735" i="31"/>
  <c r="Y734" i="31"/>
  <c r="Z734" i="31" s="1"/>
  <c r="AN734" i="31"/>
  <c r="M733" i="31"/>
  <c r="O733" i="31" s="1"/>
  <c r="AO733" i="31"/>
  <c r="K732" i="31"/>
  <c r="O732" i="31" s="1"/>
  <c r="AP731" i="31"/>
  <c r="AQ731" i="31"/>
  <c r="Y730" i="31"/>
  <c r="Z730" i="31" s="1"/>
  <c r="AN730" i="31"/>
  <c r="M729" i="31"/>
  <c r="O729" i="31" s="1"/>
  <c r="AO729" i="31"/>
  <c r="K728" i="31"/>
  <c r="AP727" i="31"/>
  <c r="AQ727" i="31"/>
  <c r="Y726" i="31"/>
  <c r="Z726" i="31" s="1"/>
  <c r="AN726" i="31"/>
  <c r="M725" i="31"/>
  <c r="O725" i="31" s="1"/>
  <c r="AO725" i="31"/>
  <c r="K724" i="31"/>
  <c r="O724" i="31" s="1"/>
  <c r="AN715" i="31"/>
  <c r="R714" i="31"/>
  <c r="V714" i="31" s="1"/>
  <c r="AO714" i="31" s="1"/>
  <c r="S714" i="31"/>
  <c r="W714" i="31" s="1"/>
  <c r="K711" i="31"/>
  <c r="O711" i="31" s="1"/>
  <c r="AP710" i="31"/>
  <c r="AQ710" i="31"/>
  <c r="Y709" i="31"/>
  <c r="Z709" i="31" s="1"/>
  <c r="AN709" i="31"/>
  <c r="M708" i="31"/>
  <c r="O708" i="31" s="1"/>
  <c r="AO708" i="31"/>
  <c r="K707" i="31"/>
  <c r="O707" i="31" s="1"/>
  <c r="AP706" i="31"/>
  <c r="AQ706" i="31"/>
  <c r="Y705" i="31"/>
  <c r="Z705" i="31" s="1"/>
  <c r="AN705" i="31"/>
  <c r="M704" i="31"/>
  <c r="O704" i="31" s="1"/>
  <c r="AO704" i="31"/>
  <c r="K703" i="31"/>
  <c r="O703" i="31" s="1"/>
  <c r="AP702" i="31"/>
  <c r="AQ702" i="31"/>
  <c r="Y701" i="31"/>
  <c r="Z701" i="31" s="1"/>
  <c r="AN701" i="31"/>
  <c r="R700" i="31"/>
  <c r="V700" i="31" s="1"/>
  <c r="AO700" i="31" s="1"/>
  <c r="S700" i="31"/>
  <c r="W700" i="31" s="1"/>
  <c r="K699" i="31"/>
  <c r="O699" i="31" s="1"/>
  <c r="AP698" i="31"/>
  <c r="AQ698" i="31"/>
  <c r="AP688" i="31"/>
  <c r="X688" i="31"/>
  <c r="AQ688" i="31" s="1"/>
  <c r="K687" i="31"/>
  <c r="O687" i="31" s="1"/>
  <c r="AP686" i="31"/>
  <c r="AQ686" i="31"/>
  <c r="M675" i="31"/>
  <c r="O675" i="31" s="1"/>
  <c r="AO675" i="31"/>
  <c r="Y674" i="31"/>
  <c r="Z674" i="31" s="1"/>
  <c r="AN674" i="31"/>
  <c r="M673" i="31"/>
  <c r="O673" i="31" s="1"/>
  <c r="AO673" i="31"/>
  <c r="M669" i="31"/>
  <c r="T669" i="31"/>
  <c r="R669" i="31"/>
  <c r="V669" i="31" s="1"/>
  <c r="L669" i="31"/>
  <c r="S669" i="31"/>
  <c r="Y668" i="31"/>
  <c r="Z668" i="31" s="1"/>
  <c r="AN668" i="31"/>
  <c r="R667" i="31"/>
  <c r="V667" i="31" s="1"/>
  <c r="AO667" i="31" s="1"/>
  <c r="K650" i="31"/>
  <c r="O650" i="31" s="1"/>
  <c r="AP649" i="31"/>
  <c r="AQ649" i="31"/>
  <c r="Y648" i="31"/>
  <c r="Z648" i="31" s="1"/>
  <c r="AN648" i="31"/>
  <c r="M647" i="31"/>
  <c r="O647" i="31" s="1"/>
  <c r="AO647" i="31"/>
  <c r="K646" i="31"/>
  <c r="O646" i="31" s="1"/>
  <c r="AP645" i="31"/>
  <c r="AQ645" i="31"/>
  <c r="Y644" i="31"/>
  <c r="Z644" i="31" s="1"/>
  <c r="AN644" i="31"/>
  <c r="M643" i="31"/>
  <c r="O643" i="31" s="1"/>
  <c r="AO643" i="31"/>
  <c r="K642" i="31"/>
  <c r="O642" i="31" s="1"/>
  <c r="AN632" i="31"/>
  <c r="M631" i="31"/>
  <c r="O631" i="31" s="1"/>
  <c r="AO631" i="31"/>
  <c r="M629" i="31"/>
  <c r="T629" i="31"/>
  <c r="R629" i="31"/>
  <c r="V629" i="31" s="1"/>
  <c r="L629" i="31"/>
  <c r="S629" i="31"/>
  <c r="Y628" i="31"/>
  <c r="Z628" i="31" s="1"/>
  <c r="AN628" i="31"/>
  <c r="M627" i="31"/>
  <c r="O627" i="31" s="1"/>
  <c r="AO627" i="31"/>
  <c r="K626" i="31"/>
  <c r="O626" i="31" s="1"/>
  <c r="AN609" i="31"/>
  <c r="M608" i="31"/>
  <c r="O608" i="31" s="1"/>
  <c r="AO608" i="31"/>
  <c r="K607" i="31"/>
  <c r="O607" i="31" s="1"/>
  <c r="AP606" i="31"/>
  <c r="AQ606" i="31"/>
  <c r="Y605" i="31"/>
  <c r="Z605" i="31" s="1"/>
  <c r="AN605" i="31"/>
  <c r="M604" i="31"/>
  <c r="O604" i="31" s="1"/>
  <c r="AO604" i="31"/>
  <c r="K603" i="31"/>
  <c r="O603" i="31" s="1"/>
  <c r="AI592" i="31"/>
  <c r="K592" i="31"/>
  <c r="O592" i="31" s="1"/>
  <c r="AN590" i="31"/>
  <c r="AK589" i="31"/>
  <c r="M589" i="31"/>
  <c r="AJ589" i="31"/>
  <c r="L589" i="31"/>
  <c r="AI588" i="31"/>
  <c r="K588" i="31"/>
  <c r="AL587" i="31"/>
  <c r="N587" i="31"/>
  <c r="Y586" i="31"/>
  <c r="Z586" i="31" s="1"/>
  <c r="AN586" i="31"/>
  <c r="AK585" i="31"/>
  <c r="M585" i="31"/>
  <c r="AJ585" i="31"/>
  <c r="L585" i="31"/>
  <c r="M583" i="31"/>
  <c r="T583" i="31"/>
  <c r="AL583" i="31" s="1"/>
  <c r="R583" i="31"/>
  <c r="AJ583" i="31" s="1"/>
  <c r="L583" i="31"/>
  <c r="S583" i="31"/>
  <c r="AK583" i="31" s="1"/>
  <c r="V583" i="31"/>
  <c r="M580" i="31"/>
  <c r="M579" i="31"/>
  <c r="AI575" i="31"/>
  <c r="K575" i="31"/>
  <c r="AL574" i="31"/>
  <c r="N574" i="31"/>
  <c r="M565" i="31"/>
  <c r="T565" i="31"/>
  <c r="AL565" i="31" s="1"/>
  <c r="R565" i="31"/>
  <c r="AJ565" i="31" s="1"/>
  <c r="L565" i="31"/>
  <c r="S565" i="31"/>
  <c r="AK565" i="31" s="1"/>
  <c r="V565" i="31"/>
  <c r="Y564" i="31"/>
  <c r="Z564" i="31" s="1"/>
  <c r="AN564" i="31"/>
  <c r="AK563" i="31"/>
  <c r="M563" i="31"/>
  <c r="AJ563" i="31"/>
  <c r="L563" i="31"/>
  <c r="AI562" i="31"/>
  <c r="K562" i="31"/>
  <c r="AL561" i="31"/>
  <c r="N561" i="31"/>
  <c r="Y560" i="31"/>
  <c r="Z560" i="31" s="1"/>
  <c r="AN560" i="31"/>
  <c r="AK559" i="31"/>
  <c r="M559" i="31"/>
  <c r="AJ559" i="31"/>
  <c r="L559" i="31"/>
  <c r="AI556" i="31"/>
  <c r="K556" i="31"/>
  <c r="O556" i="31" s="1"/>
  <c r="AN554" i="31"/>
  <c r="AK553" i="31"/>
  <c r="M553" i="31"/>
  <c r="AJ553" i="31"/>
  <c r="L553" i="31"/>
  <c r="M552" i="31"/>
  <c r="M551" i="31"/>
  <c r="M550" i="31"/>
  <c r="M549" i="31"/>
  <c r="M548" i="31"/>
  <c r="M547" i="31"/>
  <c r="M546" i="31"/>
  <c r="M545" i="31"/>
  <c r="R547" i="31"/>
  <c r="AJ547" i="31" s="1"/>
  <c r="R546" i="31"/>
  <c r="AJ546" i="31" s="1"/>
  <c r="R545" i="31"/>
  <c r="AJ545" i="31" s="1"/>
  <c r="L545" i="31"/>
  <c r="S547" i="31"/>
  <c r="AK547" i="31" s="1"/>
  <c r="S546" i="31"/>
  <c r="AK546" i="31" s="1"/>
  <c r="S545" i="31"/>
  <c r="AK545" i="31" s="1"/>
  <c r="AK543" i="31"/>
  <c r="T543" i="31"/>
  <c r="AL543" i="31" s="1"/>
  <c r="M543" i="31"/>
  <c r="L543" i="31"/>
  <c r="AJ543" i="31"/>
  <c r="Y542" i="31"/>
  <c r="Z542" i="31" s="1"/>
  <c r="AN542" i="31"/>
  <c r="AK541" i="31"/>
  <c r="M541" i="31"/>
  <c r="AJ541" i="31"/>
  <c r="L541" i="31"/>
  <c r="AI540" i="31"/>
  <c r="K540" i="31"/>
  <c r="AL539" i="31"/>
  <c r="N539" i="31"/>
  <c r="Y538" i="31"/>
  <c r="Z538" i="31" s="1"/>
  <c r="AN538" i="31"/>
  <c r="S535" i="31"/>
  <c r="AK535" i="31" s="1"/>
  <c r="AK537" i="31"/>
  <c r="M537" i="31"/>
  <c r="AJ537" i="31"/>
  <c r="L537" i="31"/>
  <c r="R535" i="31"/>
  <c r="AJ535" i="31" s="1"/>
  <c r="AI536" i="31"/>
  <c r="K536" i="31"/>
  <c r="AI535" i="31"/>
  <c r="K535" i="31"/>
  <c r="AL534" i="31"/>
  <c r="N534" i="31"/>
  <c r="AK532" i="31"/>
  <c r="M532" i="31"/>
  <c r="L532" i="31"/>
  <c r="AJ532" i="31"/>
  <c r="T531" i="31"/>
  <c r="AN530" i="31"/>
  <c r="AI528" i="31"/>
  <c r="K528" i="31"/>
  <c r="AN526" i="31"/>
  <c r="AI524" i="31"/>
  <c r="K524" i="31"/>
  <c r="AN522" i="31"/>
  <c r="AN508" i="31"/>
  <c r="AK507" i="31"/>
  <c r="M507" i="31"/>
  <c r="AJ507" i="31"/>
  <c r="L507" i="31"/>
  <c r="AI506" i="31"/>
  <c r="K506" i="31"/>
  <c r="AL505" i="31"/>
  <c r="N505" i="31"/>
  <c r="Y504" i="31"/>
  <c r="Z504" i="31" s="1"/>
  <c r="AN504" i="31"/>
  <c r="AI502" i="31"/>
  <c r="K502" i="31"/>
  <c r="AN500" i="31"/>
  <c r="AK499" i="31"/>
  <c r="M499" i="31"/>
  <c r="AJ499" i="31"/>
  <c r="L499" i="31"/>
  <c r="AI498" i="31"/>
  <c r="K498" i="31"/>
  <c r="AL497" i="31"/>
  <c r="N497" i="31"/>
  <c r="Y496" i="31"/>
  <c r="Z496" i="31" s="1"/>
  <c r="AN496" i="31"/>
  <c r="R495" i="31"/>
  <c r="S495" i="31"/>
  <c r="AK495" i="31" s="1"/>
  <c r="AI494" i="31"/>
  <c r="K494" i="31"/>
  <c r="AN492" i="31"/>
  <c r="AI490" i="31"/>
  <c r="K490" i="31"/>
  <c r="AI488" i="31"/>
  <c r="K488" i="31"/>
  <c r="AN486" i="31"/>
  <c r="AI484" i="31"/>
  <c r="K484" i="31"/>
  <c r="AI481" i="31"/>
  <c r="K481" i="31"/>
  <c r="AN479" i="31"/>
  <c r="AI471" i="31"/>
  <c r="K471" i="31"/>
  <c r="AN469" i="31"/>
  <c r="AK468" i="31"/>
  <c r="M468" i="31"/>
  <c r="AJ468" i="31"/>
  <c r="L468" i="31"/>
  <c r="AI467" i="31"/>
  <c r="K467" i="31"/>
  <c r="AL466" i="31"/>
  <c r="N466" i="31"/>
  <c r="Y465" i="31"/>
  <c r="Z465" i="31" s="1"/>
  <c r="AN465" i="31"/>
  <c r="AK464" i="31"/>
  <c r="M464" i="31"/>
  <c r="AJ464" i="31"/>
  <c r="L464" i="31"/>
  <c r="AI463" i="31"/>
  <c r="K463" i="31"/>
  <c r="AL462" i="31"/>
  <c r="N462" i="31"/>
  <c r="Y461" i="31"/>
  <c r="Z461" i="31" s="1"/>
  <c r="AN461" i="31"/>
  <c r="AK460" i="31"/>
  <c r="M460" i="31"/>
  <c r="AJ460" i="31"/>
  <c r="L460" i="31"/>
  <c r="AI459" i="31"/>
  <c r="K459" i="31"/>
  <c r="AL458" i="31"/>
  <c r="N458" i="31"/>
  <c r="AQ458" i="31" s="1"/>
  <c r="Y457" i="31"/>
  <c r="Z457" i="31" s="1"/>
  <c r="AK456" i="31"/>
  <c r="M456" i="31"/>
  <c r="AJ456" i="31"/>
  <c r="L456" i="31"/>
  <c r="AO456" i="31" s="1"/>
  <c r="AI455" i="31"/>
  <c r="K455" i="31"/>
  <c r="AK453" i="31"/>
  <c r="M453" i="31"/>
  <c r="L453" i="31"/>
  <c r="AJ453" i="31"/>
  <c r="AO453" i="31"/>
  <c r="Y452" i="31"/>
  <c r="Z452" i="31" s="1"/>
  <c r="AK451" i="31"/>
  <c r="M451" i="31"/>
  <c r="AJ451" i="31"/>
  <c r="L451" i="31"/>
  <c r="AO451" i="31" s="1"/>
  <c r="AI450" i="31"/>
  <c r="K450" i="31"/>
  <c r="AL449" i="31"/>
  <c r="N449" i="31"/>
  <c r="AQ449" i="31"/>
  <c r="Y448" i="31"/>
  <c r="Z448" i="31" s="1"/>
  <c r="AK447" i="31"/>
  <c r="M447" i="31"/>
  <c r="AJ447" i="31"/>
  <c r="L447" i="31"/>
  <c r="AI446" i="31"/>
  <c r="K446" i="31"/>
  <c r="T444" i="31"/>
  <c r="AL444" i="31" s="1"/>
  <c r="N444" i="31"/>
  <c r="X444" i="31"/>
  <c r="M440" i="31"/>
  <c r="T440" i="31"/>
  <c r="AL440" i="31" s="1"/>
  <c r="R440" i="31"/>
  <c r="AJ440" i="31" s="1"/>
  <c r="L440" i="31"/>
  <c r="O440" i="31" s="1"/>
  <c r="S440" i="31"/>
  <c r="AK440" i="31" s="1"/>
  <c r="AP438" i="31"/>
  <c r="X438" i="31"/>
  <c r="AQ438" i="31" s="1"/>
  <c r="R431" i="31"/>
  <c r="S431" i="31"/>
  <c r="AK431" i="31" s="1"/>
  <c r="AI430" i="31"/>
  <c r="K430" i="31"/>
  <c r="O430" i="31" s="1"/>
  <c r="T427" i="31"/>
  <c r="AL427" i="31" s="1"/>
  <c r="N427" i="31"/>
  <c r="X427" i="31"/>
  <c r="M425" i="31"/>
  <c r="S426" i="31"/>
  <c r="AK426" i="31" s="1"/>
  <c r="R425" i="31"/>
  <c r="AJ425" i="31" s="1"/>
  <c r="L425" i="31"/>
  <c r="R426" i="31"/>
  <c r="S425" i="31"/>
  <c r="AK425" i="31" s="1"/>
  <c r="V425" i="31"/>
  <c r="Y424" i="31"/>
  <c r="Z424" i="31" s="1"/>
  <c r="AK423" i="31"/>
  <c r="M423" i="31"/>
  <c r="AJ423" i="31"/>
  <c r="L423" i="31"/>
  <c r="AO423" i="31" s="1"/>
  <c r="AI422" i="31"/>
  <c r="K422" i="31"/>
  <c r="AI421" i="31"/>
  <c r="K421" i="31"/>
  <c r="AL420" i="31"/>
  <c r="N420" i="31"/>
  <c r="AQ420" i="31" s="1"/>
  <c r="Y419" i="31"/>
  <c r="Z419" i="31" s="1"/>
  <c r="AK418" i="31"/>
  <c r="M418" i="31"/>
  <c r="AJ418" i="31"/>
  <c r="L418" i="31"/>
  <c r="AO418" i="31"/>
  <c r="S417" i="31"/>
  <c r="AK417" i="31" s="1"/>
  <c r="M417" i="31"/>
  <c r="R417" i="31"/>
  <c r="AJ417" i="31" s="1"/>
  <c r="L417" i="31"/>
  <c r="V417" i="31"/>
  <c r="T415" i="31"/>
  <c r="N415" i="31"/>
  <c r="X415" i="31"/>
  <c r="T413" i="31"/>
  <c r="N413" i="31"/>
  <c r="O413" i="31" s="1"/>
  <c r="X413" i="31"/>
  <c r="AO411" i="31"/>
  <c r="S406" i="31"/>
  <c r="AK406" i="31" s="1"/>
  <c r="M406" i="31"/>
  <c r="R406" i="31"/>
  <c r="AJ406" i="31" s="1"/>
  <c r="L406" i="31"/>
  <c r="V406" i="31"/>
  <c r="S405" i="31"/>
  <c r="AK405" i="31" s="1"/>
  <c r="M405" i="31"/>
  <c r="R405" i="31"/>
  <c r="AJ405" i="31" s="1"/>
  <c r="L405" i="31"/>
  <c r="V405" i="31"/>
  <c r="T403" i="31"/>
  <c r="AL403" i="31" s="1"/>
  <c r="N403" i="31"/>
  <c r="X403" i="31"/>
  <c r="AO401" i="31"/>
  <c r="AI400" i="31"/>
  <c r="K400" i="31"/>
  <c r="O400" i="31" s="1"/>
  <c r="R397" i="31"/>
  <c r="S397" i="31"/>
  <c r="AK397" i="31" s="1"/>
  <c r="AI396" i="31"/>
  <c r="K396" i="31"/>
  <c r="S389" i="31"/>
  <c r="AK389" i="31" s="1"/>
  <c r="M389" i="31"/>
  <c r="R389" i="31"/>
  <c r="AJ389" i="31" s="1"/>
  <c r="L389" i="31"/>
  <c r="V389" i="31"/>
  <c r="M385" i="31"/>
  <c r="T385" i="31"/>
  <c r="AL385" i="31" s="1"/>
  <c r="R385" i="31"/>
  <c r="AJ385" i="31" s="1"/>
  <c r="L385" i="31"/>
  <c r="S385" i="31"/>
  <c r="AK385" i="31" s="1"/>
  <c r="AI382" i="31"/>
  <c r="K382" i="31"/>
  <c r="AL381" i="31"/>
  <c r="N381" i="31"/>
  <c r="AQ381" i="31" s="1"/>
  <c r="AI380" i="31"/>
  <c r="K380" i="31"/>
  <c r="AL379" i="31"/>
  <c r="N379" i="31"/>
  <c r="AQ379" i="31" s="1"/>
  <c r="Y378" i="31"/>
  <c r="Z378" i="31" s="1"/>
  <c r="AK377" i="31"/>
  <c r="M377" i="31"/>
  <c r="AJ377" i="31"/>
  <c r="L377" i="31"/>
  <c r="AO377" i="31" s="1"/>
  <c r="S376" i="31"/>
  <c r="AK376" i="31" s="1"/>
  <c r="M376" i="31"/>
  <c r="R376" i="31"/>
  <c r="AJ376" i="31" s="1"/>
  <c r="L376" i="31"/>
  <c r="V376" i="31"/>
  <c r="Y375" i="31"/>
  <c r="Z375" i="31" s="1"/>
  <c r="AK374" i="31"/>
  <c r="M374" i="31"/>
  <c r="AJ374" i="31"/>
  <c r="L374" i="31"/>
  <c r="AO374" i="31" s="1"/>
  <c r="S373" i="31"/>
  <c r="AK373" i="31" s="1"/>
  <c r="M373" i="31"/>
  <c r="R373" i="31"/>
  <c r="AJ373" i="31" s="1"/>
  <c r="L373" i="31"/>
  <c r="V373" i="31"/>
  <c r="S372" i="31"/>
  <c r="AK372" i="31" s="1"/>
  <c r="M372" i="31"/>
  <c r="R372" i="31"/>
  <c r="AJ372" i="31" s="1"/>
  <c r="L372" i="31"/>
  <c r="V372" i="31"/>
  <c r="AI371" i="31"/>
  <c r="K371" i="31"/>
  <c r="AL370" i="31"/>
  <c r="N370" i="31"/>
  <c r="AQ370" i="31" s="1"/>
  <c r="AL369" i="31"/>
  <c r="N369" i="31"/>
  <c r="AQ369" i="31" s="1"/>
  <c r="AL368" i="31"/>
  <c r="N368" i="31"/>
  <c r="AQ368" i="31" s="1"/>
  <c r="Y367" i="31"/>
  <c r="Z367" i="31" s="1"/>
  <c r="AK366" i="31"/>
  <c r="M366" i="31"/>
  <c r="AJ366" i="31"/>
  <c r="L366" i="31"/>
  <c r="AO366" i="31"/>
  <c r="AI365" i="31"/>
  <c r="K365" i="31"/>
  <c r="AK362" i="31"/>
  <c r="M362" i="31"/>
  <c r="AJ362" i="31"/>
  <c r="L362" i="31"/>
  <c r="AO362" i="31" s="1"/>
  <c r="S361" i="31"/>
  <c r="AK361" i="31" s="1"/>
  <c r="M361" i="31"/>
  <c r="R361" i="31"/>
  <c r="AJ361" i="31" s="1"/>
  <c r="L361" i="31"/>
  <c r="V361" i="31"/>
  <c r="S360" i="31"/>
  <c r="AK360" i="31" s="1"/>
  <c r="M360" i="31"/>
  <c r="R360" i="31"/>
  <c r="AJ360" i="31" s="1"/>
  <c r="L360" i="31"/>
  <c r="V360" i="31"/>
  <c r="AI359" i="31"/>
  <c r="K359" i="31"/>
  <c r="AI357" i="31"/>
  <c r="K357" i="31"/>
  <c r="K355" i="31"/>
  <c r="AI355" i="31"/>
  <c r="K353" i="31"/>
  <c r="AI353" i="31"/>
  <c r="K351" i="31"/>
  <c r="AI351" i="31"/>
  <c r="AK347" i="31"/>
  <c r="M347" i="31"/>
  <c r="L347" i="31"/>
  <c r="AJ347" i="31"/>
  <c r="AO347" i="31"/>
  <c r="Y346" i="31"/>
  <c r="Z346" i="31" s="1"/>
  <c r="AK331" i="31"/>
  <c r="M331" i="31"/>
  <c r="AJ331" i="31"/>
  <c r="L331" i="31"/>
  <c r="AO331" i="31" s="1"/>
  <c r="Y330" i="31"/>
  <c r="Z330" i="31" s="1"/>
  <c r="AK329" i="31"/>
  <c r="M329" i="31"/>
  <c r="AJ329" i="31"/>
  <c r="L329" i="31"/>
  <c r="AO329" i="31"/>
  <c r="AI328" i="31"/>
  <c r="K328" i="31"/>
  <c r="AL327" i="31"/>
  <c r="N327" i="31"/>
  <c r="AQ327" i="31" s="1"/>
  <c r="AI326" i="31"/>
  <c r="K326" i="31"/>
  <c r="AL325" i="31"/>
  <c r="N325" i="31"/>
  <c r="AQ325" i="31" s="1"/>
  <c r="Y324" i="31"/>
  <c r="Z324" i="31" s="1"/>
  <c r="AK323" i="31"/>
  <c r="M323" i="31"/>
  <c r="AJ323" i="31"/>
  <c r="L323" i="31"/>
  <c r="AO323" i="31" s="1"/>
  <c r="Y322" i="31"/>
  <c r="Z322" i="31" s="1"/>
  <c r="AK321" i="31"/>
  <c r="M321" i="31"/>
  <c r="AJ321" i="31"/>
  <c r="L321" i="31"/>
  <c r="AO321" i="31" s="1"/>
  <c r="AI320" i="31"/>
  <c r="K320" i="31"/>
  <c r="AL319" i="31"/>
  <c r="N319" i="31"/>
  <c r="AQ319" i="31"/>
  <c r="AI318" i="31"/>
  <c r="K318" i="31"/>
  <c r="AL317" i="31"/>
  <c r="N317" i="31"/>
  <c r="AQ317" i="31" s="1"/>
  <c r="Y316" i="31"/>
  <c r="Z316" i="31" s="1"/>
  <c r="R312" i="31"/>
  <c r="AK306" i="31"/>
  <c r="M306" i="31"/>
  <c r="AJ306" i="31"/>
  <c r="L306" i="31"/>
  <c r="AO306" i="31" s="1"/>
  <c r="Y305" i="31"/>
  <c r="Z305" i="31" s="1"/>
  <c r="AK304" i="31"/>
  <c r="M304" i="31"/>
  <c r="AJ304" i="31"/>
  <c r="L304" i="31"/>
  <c r="AO304" i="31" s="1"/>
  <c r="Y303" i="31"/>
  <c r="Z303" i="31" s="1"/>
  <c r="AK302" i="31"/>
  <c r="M302" i="31"/>
  <c r="AJ302" i="31"/>
  <c r="L302" i="31"/>
  <c r="AO302" i="31" s="1"/>
  <c r="AI301" i="31"/>
  <c r="K301" i="31"/>
  <c r="AL300" i="31"/>
  <c r="N300" i="31"/>
  <c r="AQ300" i="31"/>
  <c r="AI299" i="31"/>
  <c r="K299" i="31"/>
  <c r="AL298" i="31"/>
  <c r="N298" i="31"/>
  <c r="AQ298" i="31" s="1"/>
  <c r="Y297" i="31"/>
  <c r="Z297" i="31" s="1"/>
  <c r="AK296" i="31"/>
  <c r="M296" i="31"/>
  <c r="AJ296" i="31"/>
  <c r="L296" i="31"/>
  <c r="AO296" i="31" s="1"/>
  <c r="Y295" i="31"/>
  <c r="Z295" i="31" s="1"/>
  <c r="AK294" i="31"/>
  <c r="M294" i="31"/>
  <c r="AJ294" i="31"/>
  <c r="L294" i="31"/>
  <c r="AO294" i="31" s="1"/>
  <c r="AI293" i="31"/>
  <c r="K293" i="31"/>
  <c r="AL292" i="31"/>
  <c r="N292" i="31"/>
  <c r="AQ292" i="31" s="1"/>
  <c r="M289" i="31"/>
  <c r="R289" i="31"/>
  <c r="L289" i="31"/>
  <c r="V289" i="31"/>
  <c r="AI288" i="31"/>
  <c r="K288" i="31"/>
  <c r="AL287" i="31"/>
  <c r="N287" i="31"/>
  <c r="AQ287" i="31"/>
  <c r="Y286" i="31"/>
  <c r="Z286" i="31" s="1"/>
  <c r="AK285" i="31"/>
  <c r="M285" i="31"/>
  <c r="AJ285" i="31"/>
  <c r="L285" i="31"/>
  <c r="AO285" i="31" s="1"/>
  <c r="Y284" i="31"/>
  <c r="Z284" i="31" s="1"/>
  <c r="AK283" i="31"/>
  <c r="M283" i="31"/>
  <c r="AJ283" i="31"/>
  <c r="L283" i="31"/>
  <c r="AO283" i="31" s="1"/>
  <c r="Y282" i="31"/>
  <c r="Z282" i="31" s="1"/>
  <c r="AI263" i="31"/>
  <c r="K263" i="31"/>
  <c r="O263" i="31" s="1"/>
  <c r="AK259" i="31"/>
  <c r="M259" i="31"/>
  <c r="AP259" i="31" s="1"/>
  <c r="R258" i="31"/>
  <c r="V258" i="31" s="1"/>
  <c r="L258" i="31"/>
  <c r="AJ257" i="31"/>
  <c r="L257" i="31"/>
  <c r="AO257" i="31" s="1"/>
  <c r="AJ256" i="31"/>
  <c r="L256" i="31"/>
  <c r="AO256" i="31" s="1"/>
  <c r="AJ255" i="31"/>
  <c r="L255" i="31"/>
  <c r="AO255" i="31" s="1"/>
  <c r="AJ254" i="31"/>
  <c r="L254" i="31"/>
  <c r="AO254" i="31" s="1"/>
  <c r="AJ253" i="31"/>
  <c r="L253" i="31"/>
  <c r="AO253" i="31" s="1"/>
  <c r="AJ252" i="31"/>
  <c r="L252" i="31"/>
  <c r="AO252" i="31" s="1"/>
  <c r="M251" i="31"/>
  <c r="Y250" i="31"/>
  <c r="Z250" i="31" s="1"/>
  <c r="AI250" i="31"/>
  <c r="K250" i="31"/>
  <c r="AK249" i="31"/>
  <c r="M249" i="31"/>
  <c r="AP249" i="31" s="1"/>
  <c r="N248" i="31"/>
  <c r="AL247" i="31"/>
  <c r="N247" i="31"/>
  <c r="AQ247" i="31" s="1"/>
  <c r="AL246" i="31"/>
  <c r="N246" i="31"/>
  <c r="AQ246" i="31" s="1"/>
  <c r="AL245" i="31"/>
  <c r="N245" i="31"/>
  <c r="AQ245" i="31" s="1"/>
  <c r="AI244" i="31"/>
  <c r="K244" i="31"/>
  <c r="AN244" i="31" s="1"/>
  <c r="N243" i="31"/>
  <c r="AL242" i="31"/>
  <c r="N242" i="31"/>
  <c r="AQ242" i="31" s="1"/>
  <c r="AI241" i="31"/>
  <c r="K241" i="31"/>
  <c r="AN241" i="31" s="1"/>
  <c r="AK240" i="31"/>
  <c r="M240" i="31"/>
  <c r="AP240" i="31" s="1"/>
  <c r="Y239" i="31"/>
  <c r="Z239" i="31" s="1"/>
  <c r="AI239" i="31"/>
  <c r="K239" i="31"/>
  <c r="AN239" i="31" s="1"/>
  <c r="AK238" i="31"/>
  <c r="M238" i="31"/>
  <c r="AP238" i="31" s="1"/>
  <c r="T237" i="31"/>
  <c r="AL237" i="31" s="1"/>
  <c r="R237" i="31"/>
  <c r="AJ237" i="31" s="1"/>
  <c r="L237" i="31"/>
  <c r="S237" i="31"/>
  <c r="AK237" i="31" s="1"/>
  <c r="M236" i="31"/>
  <c r="N235" i="31"/>
  <c r="AL234" i="31"/>
  <c r="N234" i="31"/>
  <c r="AQ234" i="31" s="1"/>
  <c r="AL233" i="31"/>
  <c r="N233" i="31"/>
  <c r="AQ233" i="31" s="1"/>
  <c r="AI232" i="31"/>
  <c r="K232" i="31"/>
  <c r="AN232" i="31" s="1"/>
  <c r="S231" i="31"/>
  <c r="AK231" i="31" s="1"/>
  <c r="T231" i="31"/>
  <c r="AL231" i="31" s="1"/>
  <c r="R231" i="31"/>
  <c r="AJ231" i="31" s="1"/>
  <c r="L231" i="31"/>
  <c r="AI230" i="31"/>
  <c r="K230" i="31"/>
  <c r="AN230" i="31" s="1"/>
  <c r="N229" i="31"/>
  <c r="AJ228" i="31"/>
  <c r="L228" i="31"/>
  <c r="AO228" i="31" s="1"/>
  <c r="S227" i="31"/>
  <c r="AK227" i="31" s="1"/>
  <c r="K227" i="31"/>
  <c r="AN227" i="31" s="1"/>
  <c r="AI227" i="31"/>
  <c r="R226" i="31"/>
  <c r="AJ226" i="31" s="1"/>
  <c r="L226" i="31"/>
  <c r="S225" i="31"/>
  <c r="AK225" i="31" s="1"/>
  <c r="K225" i="31"/>
  <c r="AN225" i="31" s="1"/>
  <c r="AI225" i="31"/>
  <c r="AK224" i="31"/>
  <c r="M224" i="31"/>
  <c r="AP224" i="31" s="1"/>
  <c r="Y223" i="31"/>
  <c r="Z223" i="31" s="1"/>
  <c r="AI223" i="31"/>
  <c r="K223" i="31"/>
  <c r="AK222" i="31"/>
  <c r="M222" i="31"/>
  <c r="AP222" i="31" s="1"/>
  <c r="Y221" i="31"/>
  <c r="Z221" i="31" s="1"/>
  <c r="AI221" i="31"/>
  <c r="K221" i="31"/>
  <c r="AK220" i="31"/>
  <c r="M220" i="31"/>
  <c r="AP220" i="31" s="1"/>
  <c r="Y219" i="31"/>
  <c r="Z219" i="31" s="1"/>
  <c r="AI219" i="31"/>
  <c r="K219" i="31"/>
  <c r="AK218" i="31"/>
  <c r="M218" i="31"/>
  <c r="AP218" i="31" s="1"/>
  <c r="Y217" i="31"/>
  <c r="Z217" i="31" s="1"/>
  <c r="AI217" i="31"/>
  <c r="K217" i="31"/>
  <c r="AN217" i="31" s="1"/>
  <c r="N216" i="31"/>
  <c r="M215" i="31"/>
  <c r="Y214" i="31"/>
  <c r="Z214" i="31" s="1"/>
  <c r="AI214" i="31"/>
  <c r="K214" i="31"/>
  <c r="AK213" i="31"/>
  <c r="M213" i="31"/>
  <c r="AP213" i="31" s="1"/>
  <c r="Y212" i="31"/>
  <c r="Z212" i="31" s="1"/>
  <c r="AI212" i="31"/>
  <c r="K212" i="31"/>
  <c r="AN212" i="31" s="1"/>
  <c r="AK211" i="31"/>
  <c r="M211" i="31"/>
  <c r="AP211" i="31" s="1"/>
  <c r="L210" i="31"/>
  <c r="AO210" i="31" s="1"/>
  <c r="AJ210" i="31"/>
  <c r="M209" i="31"/>
  <c r="AP209" i="31" s="1"/>
  <c r="AK209" i="31"/>
  <c r="AO208" i="31"/>
  <c r="L208" i="31"/>
  <c r="AJ208" i="31"/>
  <c r="M207" i="31"/>
  <c r="AP207" i="31" s="1"/>
  <c r="AK207" i="31"/>
  <c r="N206" i="31"/>
  <c r="AL205" i="31"/>
  <c r="N205" i="31"/>
  <c r="AQ205" i="31" s="1"/>
  <c r="AL204" i="31"/>
  <c r="N204" i="31"/>
  <c r="AQ204" i="31" s="1"/>
  <c r="AI203" i="31"/>
  <c r="K203" i="31"/>
  <c r="AN203" i="31" s="1"/>
  <c r="AJ202" i="31"/>
  <c r="L202" i="31"/>
  <c r="AO202" i="31" s="1"/>
  <c r="AI201" i="31"/>
  <c r="K201" i="31"/>
  <c r="AN201" i="31" s="1"/>
  <c r="AJ200" i="31"/>
  <c r="L200" i="31"/>
  <c r="AO200" i="31" s="1"/>
  <c r="AJ199" i="31"/>
  <c r="L199" i="31"/>
  <c r="AO199" i="31" s="1"/>
  <c r="AJ198" i="31"/>
  <c r="L198" i="31"/>
  <c r="AO198" i="31" s="1"/>
  <c r="AJ197" i="31"/>
  <c r="L197" i="31"/>
  <c r="AO197" i="31" s="1"/>
  <c r="M196" i="31"/>
  <c r="N195" i="31"/>
  <c r="AL194" i="31"/>
  <c r="N194" i="31"/>
  <c r="AQ194" i="31" s="1"/>
  <c r="AI193" i="31"/>
  <c r="K193" i="31"/>
  <c r="AJ192" i="31"/>
  <c r="L192" i="31"/>
  <c r="AO192" i="31" s="1"/>
  <c r="AJ191" i="31"/>
  <c r="L191" i="31"/>
  <c r="AO191" i="31" s="1"/>
  <c r="M190" i="31"/>
  <c r="Y189" i="31"/>
  <c r="Z189" i="31" s="1"/>
  <c r="AI189" i="31"/>
  <c r="K189" i="31"/>
  <c r="AN189" i="31" s="1"/>
  <c r="AK188" i="31"/>
  <c r="M188" i="31"/>
  <c r="AP188" i="31" s="1"/>
  <c r="N187" i="31"/>
  <c r="AK186" i="31"/>
  <c r="M186" i="31"/>
  <c r="AP186" i="31" s="1"/>
  <c r="N185" i="31"/>
  <c r="AK184" i="31"/>
  <c r="M184" i="31"/>
  <c r="AP184" i="31" s="1"/>
  <c r="Y183" i="31"/>
  <c r="Z183" i="31" s="1"/>
  <c r="AI183" i="31"/>
  <c r="K183" i="31"/>
  <c r="AK182" i="31"/>
  <c r="M182" i="31"/>
  <c r="AP182" i="31" s="1"/>
  <c r="Y181" i="31"/>
  <c r="Z181" i="31" s="1"/>
  <c r="AI181" i="31"/>
  <c r="K181" i="31"/>
  <c r="AK180" i="31"/>
  <c r="M180" i="31"/>
  <c r="AP180" i="31" s="1"/>
  <c r="Y179" i="31"/>
  <c r="Z179" i="31" s="1"/>
  <c r="AI179" i="31"/>
  <c r="K179" i="31"/>
  <c r="AN179" i="31" s="1"/>
  <c r="AK178" i="31"/>
  <c r="M178" i="31"/>
  <c r="AP178" i="31" s="1"/>
  <c r="Y177" i="31"/>
  <c r="Z177" i="31" s="1"/>
  <c r="AI177" i="31"/>
  <c r="K177" i="31"/>
  <c r="AN177" i="31" s="1"/>
  <c r="AK176" i="31"/>
  <c r="M176" i="31"/>
  <c r="AP176" i="31" s="1"/>
  <c r="AI175" i="31"/>
  <c r="K175" i="31"/>
  <c r="S174" i="31"/>
  <c r="AK174" i="31" s="1"/>
  <c r="AI174" i="31"/>
  <c r="K174" i="31"/>
  <c r="AN174" i="31" s="1"/>
  <c r="M173" i="31"/>
  <c r="W172" i="31"/>
  <c r="M172" i="31"/>
  <c r="Y171" i="31"/>
  <c r="Z171" i="31" s="1"/>
  <c r="AI171" i="31"/>
  <c r="K171" i="31"/>
  <c r="AK170" i="31"/>
  <c r="M170" i="31"/>
  <c r="AP170" i="31" s="1"/>
  <c r="Y169" i="31"/>
  <c r="Z169" i="31" s="1"/>
  <c r="AI169" i="31"/>
  <c r="K169" i="31"/>
  <c r="AK168" i="31"/>
  <c r="M168" i="31"/>
  <c r="AP168" i="31" s="1"/>
  <c r="Y167" i="31"/>
  <c r="Z167" i="31" s="1"/>
  <c r="AI167" i="31"/>
  <c r="K167" i="31"/>
  <c r="S166" i="31"/>
  <c r="AK166" i="31" s="1"/>
  <c r="AI166" i="31"/>
  <c r="K166" i="31"/>
  <c r="S165" i="31"/>
  <c r="AK165" i="31" s="1"/>
  <c r="AI165" i="31"/>
  <c r="K165" i="31"/>
  <c r="S164" i="31"/>
  <c r="AK164" i="31" s="1"/>
  <c r="AI164" i="31"/>
  <c r="K164" i="31"/>
  <c r="S163" i="31"/>
  <c r="AK163" i="31" s="1"/>
  <c r="AI163" i="31"/>
  <c r="K163" i="31"/>
  <c r="AN163" i="31" s="1"/>
  <c r="AK162" i="31"/>
  <c r="M162" i="31"/>
  <c r="AP162" i="31" s="1"/>
  <c r="Y161" i="31"/>
  <c r="Z161" i="31" s="1"/>
  <c r="AI161" i="31"/>
  <c r="K161" i="31"/>
  <c r="N160" i="31"/>
  <c r="W159" i="31"/>
  <c r="M159" i="31"/>
  <c r="Y158" i="31"/>
  <c r="Z158" i="31" s="1"/>
  <c r="AI158" i="31"/>
  <c r="K158" i="31"/>
  <c r="N157" i="31"/>
  <c r="AN156" i="31"/>
  <c r="K156" i="31"/>
  <c r="AI156" i="31"/>
  <c r="AK155" i="31"/>
  <c r="M155" i="31"/>
  <c r="AP155" i="31" s="1"/>
  <c r="Y154" i="31"/>
  <c r="Z154" i="31" s="1"/>
  <c r="AI154" i="31"/>
  <c r="K154" i="31"/>
  <c r="AK153" i="31"/>
  <c r="M153" i="31"/>
  <c r="AP153" i="31" s="1"/>
  <c r="Y152" i="31"/>
  <c r="Z152" i="31" s="1"/>
  <c r="AI152" i="31"/>
  <c r="K152" i="31"/>
  <c r="S151" i="31"/>
  <c r="AK151" i="31" s="1"/>
  <c r="AI151" i="31"/>
  <c r="K151" i="31"/>
  <c r="AN151" i="31" s="1"/>
  <c r="AI150" i="31"/>
  <c r="K150" i="31"/>
  <c r="AI149" i="31"/>
  <c r="K149" i="31"/>
  <c r="AI148" i="31"/>
  <c r="K148" i="31"/>
  <c r="AK147" i="31"/>
  <c r="M147" i="31"/>
  <c r="AP147" i="31" s="1"/>
  <c r="Y146" i="31"/>
  <c r="Z146" i="31" s="1"/>
  <c r="AI146" i="31"/>
  <c r="K146" i="31"/>
  <c r="AK145" i="31"/>
  <c r="M145" i="31"/>
  <c r="AP145" i="31" s="1"/>
  <c r="Y144" i="31"/>
  <c r="Z144" i="31" s="1"/>
  <c r="AI144" i="31"/>
  <c r="K144" i="31"/>
  <c r="AN144" i="31" s="1"/>
  <c r="AK143" i="31"/>
  <c r="M143" i="31"/>
  <c r="AP143" i="31" s="1"/>
  <c r="Y142" i="31"/>
  <c r="Z142" i="31" s="1"/>
  <c r="AI142" i="31"/>
  <c r="K142" i="31"/>
  <c r="AK141" i="31"/>
  <c r="M141" i="31"/>
  <c r="AP141" i="31" s="1"/>
  <c r="Y140" i="31"/>
  <c r="Z140" i="31" s="1"/>
  <c r="AI140" i="31"/>
  <c r="K140" i="31"/>
  <c r="AN140" i="31" s="1"/>
  <c r="AK139" i="31"/>
  <c r="M139" i="31"/>
  <c r="AP139" i="31" s="1"/>
  <c r="Y138" i="31"/>
  <c r="Z138" i="31" s="1"/>
  <c r="AI138" i="31"/>
  <c r="K138" i="31"/>
  <c r="AK137" i="31"/>
  <c r="M137" i="31"/>
  <c r="AP137" i="31" s="1"/>
  <c r="Y136" i="31"/>
  <c r="Z136" i="31" s="1"/>
  <c r="AI136" i="31"/>
  <c r="K136" i="31"/>
  <c r="T135" i="31"/>
  <c r="AL135" i="31" s="1"/>
  <c r="R135" i="31"/>
  <c r="AJ135" i="31" s="1"/>
  <c r="L135" i="31"/>
  <c r="S135" i="31"/>
  <c r="AK135" i="31" s="1"/>
  <c r="AJ134" i="31"/>
  <c r="L134" i="31"/>
  <c r="AO134" i="31" s="1"/>
  <c r="AJ133" i="31"/>
  <c r="L133" i="31"/>
  <c r="AO133" i="31" s="1"/>
  <c r="AJ132" i="31"/>
  <c r="L132" i="31"/>
  <c r="AO132" i="31" s="1"/>
  <c r="AJ131" i="31"/>
  <c r="L131" i="31"/>
  <c r="AO131" i="31" s="1"/>
  <c r="AJ130" i="31"/>
  <c r="L130" i="31"/>
  <c r="AO130" i="31" s="1"/>
  <c r="M129" i="31"/>
  <c r="X128" i="31"/>
  <c r="T128" i="31"/>
  <c r="AL128" i="31" s="1"/>
  <c r="N128" i="31"/>
  <c r="T129" i="31"/>
  <c r="AL127" i="31"/>
  <c r="N127" i="31"/>
  <c r="AQ127" i="31" s="1"/>
  <c r="AL126" i="31"/>
  <c r="N126" i="31"/>
  <c r="AQ126" i="31" s="1"/>
  <c r="AL125" i="31"/>
  <c r="N125" i="31"/>
  <c r="AQ125" i="31" s="1"/>
  <c r="AL124" i="31"/>
  <c r="N124" i="31"/>
  <c r="AQ124" i="31" s="1"/>
  <c r="AL123" i="31"/>
  <c r="N123" i="31"/>
  <c r="AQ123" i="31" s="1"/>
  <c r="AL122" i="31"/>
  <c r="N122" i="31"/>
  <c r="AQ122" i="31" s="1"/>
  <c r="AL121" i="31"/>
  <c r="N121" i="31"/>
  <c r="AQ121" i="31" s="1"/>
  <c r="AL120" i="31"/>
  <c r="N120" i="31"/>
  <c r="AQ120" i="31" s="1"/>
  <c r="AI119" i="31"/>
  <c r="K119" i="31"/>
  <c r="AN119" i="31" s="1"/>
  <c r="AK118" i="31"/>
  <c r="M118" i="31"/>
  <c r="AP118" i="31" s="1"/>
  <c r="N117" i="31"/>
  <c r="AI116" i="31"/>
  <c r="K116" i="31"/>
  <c r="AN116" i="31" s="1"/>
  <c r="AJ115" i="31"/>
  <c r="L115" i="31"/>
  <c r="AO115" i="31" s="1"/>
  <c r="AI114" i="31"/>
  <c r="K114" i="31"/>
  <c r="AN114" i="31" s="1"/>
  <c r="T114" i="31"/>
  <c r="T113" i="31"/>
  <c r="AL113" i="31" s="1"/>
  <c r="N113" i="31"/>
  <c r="AJ112" i="31"/>
  <c r="L112" i="31"/>
  <c r="AO112" i="31" s="1"/>
  <c r="AL111" i="31"/>
  <c r="N111" i="31"/>
  <c r="AQ111" i="31" s="1"/>
  <c r="K110" i="31"/>
  <c r="AN110" i="31" s="1"/>
  <c r="AI110" i="31"/>
  <c r="AK109" i="31"/>
  <c r="M109" i="31"/>
  <c r="AP109" i="31" s="1"/>
  <c r="Y108" i="31"/>
  <c r="Z108" i="31" s="1"/>
  <c r="AI108" i="31"/>
  <c r="K108" i="31"/>
  <c r="AK107" i="31"/>
  <c r="M107" i="31"/>
  <c r="AP107" i="31" s="1"/>
  <c r="T106" i="31"/>
  <c r="AL106" i="31" s="1"/>
  <c r="R106" i="31"/>
  <c r="AJ106" i="31" s="1"/>
  <c r="L106" i="31"/>
  <c r="S106" i="31"/>
  <c r="AK106" i="31" s="1"/>
  <c r="M105" i="31"/>
  <c r="N104" i="31"/>
  <c r="M103" i="31"/>
  <c r="N102" i="31"/>
  <c r="M101" i="31"/>
  <c r="N100" i="31"/>
  <c r="N99" i="31"/>
  <c r="X98" i="31"/>
  <c r="N98" i="31"/>
  <c r="AL97" i="31"/>
  <c r="N97" i="31"/>
  <c r="AQ97" i="31" s="1"/>
  <c r="AL96" i="31"/>
  <c r="N96" i="31"/>
  <c r="AQ96" i="31" s="1"/>
  <c r="AL95" i="31"/>
  <c r="N95" i="31"/>
  <c r="AQ95" i="31" s="1"/>
  <c r="AL94" i="31"/>
  <c r="N94" i="31"/>
  <c r="AQ94" i="31" s="1"/>
  <c r="AL93" i="31"/>
  <c r="N93" i="31"/>
  <c r="AQ93" i="31" s="1"/>
  <c r="AL92" i="31"/>
  <c r="N92" i="31"/>
  <c r="AQ92" i="31" s="1"/>
  <c r="AL91" i="31"/>
  <c r="N91" i="31"/>
  <c r="AQ91" i="31" s="1"/>
  <c r="AL90" i="31"/>
  <c r="N90" i="31"/>
  <c r="AQ90" i="31" s="1"/>
  <c r="AL89" i="31"/>
  <c r="N89" i="31"/>
  <c r="AQ89" i="31" s="1"/>
  <c r="AL88" i="31"/>
  <c r="N88" i="31"/>
  <c r="AQ88" i="31" s="1"/>
  <c r="AL87" i="31"/>
  <c r="N87" i="31"/>
  <c r="AQ87" i="31" s="1"/>
  <c r="AL86" i="31"/>
  <c r="N86" i="31"/>
  <c r="AQ86" i="31" s="1"/>
  <c r="AL85" i="31"/>
  <c r="N85" i="31"/>
  <c r="AQ85" i="31" s="1"/>
  <c r="AL84" i="31"/>
  <c r="N84" i="31"/>
  <c r="AQ84" i="31" s="1"/>
  <c r="AL83" i="31"/>
  <c r="N83" i="31"/>
  <c r="AQ83" i="31" s="1"/>
  <c r="AL82" i="31"/>
  <c r="N82" i="31"/>
  <c r="AQ82" i="31" s="1"/>
  <c r="M81" i="31"/>
  <c r="Y80" i="31"/>
  <c r="Z80" i="31" s="1"/>
  <c r="AI80" i="31"/>
  <c r="K80" i="31"/>
  <c r="AN80" i="31" s="1"/>
  <c r="AK79" i="31"/>
  <c r="M79" i="31"/>
  <c r="AP79" i="31" s="1"/>
  <c r="AN78" i="31"/>
  <c r="Y78" i="31"/>
  <c r="Z78" i="31" s="1"/>
  <c r="AI78" i="31"/>
  <c r="K78" i="31"/>
  <c r="AK77" i="31"/>
  <c r="M77" i="31"/>
  <c r="AP77" i="31" s="1"/>
  <c r="T76" i="31"/>
  <c r="AL76" i="31" s="1"/>
  <c r="R76" i="31"/>
  <c r="AJ76" i="31" s="1"/>
  <c r="L76" i="31"/>
  <c r="S76" i="31"/>
  <c r="AK76" i="31" s="1"/>
  <c r="K75" i="31"/>
  <c r="AN75" i="31" s="1"/>
  <c r="AI75" i="31"/>
  <c r="AK74" i="31"/>
  <c r="M74" i="31"/>
  <c r="AP74" i="31" s="1"/>
  <c r="Y73" i="31"/>
  <c r="Z73" i="31" s="1"/>
  <c r="AI73" i="31"/>
  <c r="K73" i="31"/>
  <c r="AK72" i="31"/>
  <c r="M72" i="31"/>
  <c r="AP72" i="31" s="1"/>
  <c r="N71" i="31"/>
  <c r="AL70" i="31"/>
  <c r="N70" i="31"/>
  <c r="AQ70" i="31" s="1"/>
  <c r="AL69" i="31"/>
  <c r="N69" i="31"/>
  <c r="AQ69" i="31" s="1"/>
  <c r="AL68" i="31"/>
  <c r="N68" i="31"/>
  <c r="AQ68" i="31" s="1"/>
  <c r="AL67" i="31"/>
  <c r="N67" i="31"/>
  <c r="AQ67" i="31" s="1"/>
  <c r="AL66" i="31"/>
  <c r="N66" i="31"/>
  <c r="AQ66" i="31" s="1"/>
  <c r="K65" i="31"/>
  <c r="AI65" i="31"/>
  <c r="S64" i="31"/>
  <c r="AK64" i="31" s="1"/>
  <c r="T64" i="31"/>
  <c r="AL64" i="31" s="1"/>
  <c r="R64" i="31"/>
  <c r="AJ64" i="31" s="1"/>
  <c r="L64" i="31"/>
  <c r="AI63" i="31"/>
  <c r="K63" i="31"/>
  <c r="AN63" i="31" s="1"/>
  <c r="S62" i="31"/>
  <c r="AK62" i="31" s="1"/>
  <c r="T62" i="31"/>
  <c r="AL62" i="31" s="1"/>
  <c r="R62" i="31"/>
  <c r="AJ62" i="31" s="1"/>
  <c r="L62" i="31"/>
  <c r="M61" i="31"/>
  <c r="N60" i="31"/>
  <c r="M59" i="31"/>
  <c r="Y58" i="31"/>
  <c r="Z58" i="31" s="1"/>
  <c r="AI58" i="31"/>
  <c r="K58" i="31"/>
  <c r="AN58" i="31" s="1"/>
  <c r="AK57" i="31"/>
  <c r="M57" i="31"/>
  <c r="AP57" i="31" s="1"/>
  <c r="AN56" i="31"/>
  <c r="Y56" i="31"/>
  <c r="Z56" i="31" s="1"/>
  <c r="AI56" i="31"/>
  <c r="K56" i="31"/>
  <c r="AK55" i="31"/>
  <c r="M55" i="31"/>
  <c r="AP55" i="31" s="1"/>
  <c r="T54" i="31"/>
  <c r="AL54" i="31" s="1"/>
  <c r="R54" i="31"/>
  <c r="AJ54" i="31" s="1"/>
  <c r="L54" i="31"/>
  <c r="S54" i="31"/>
  <c r="AK54" i="31" s="1"/>
  <c r="AL53" i="31"/>
  <c r="N53" i="31"/>
  <c r="AQ53" i="31" s="1"/>
  <c r="AJ52" i="31"/>
  <c r="L52" i="31"/>
  <c r="AO52" i="31" s="1"/>
  <c r="AL51" i="31"/>
  <c r="N51" i="31"/>
  <c r="AQ51" i="31" s="1"/>
  <c r="AL50" i="31"/>
  <c r="N50" i="31"/>
  <c r="AQ50" i="31" s="1"/>
  <c r="AL49" i="31"/>
  <c r="N49" i="31"/>
  <c r="AQ49" i="31" s="1"/>
  <c r="AL48" i="31"/>
  <c r="N48" i="31"/>
  <c r="AQ48" i="31" s="1"/>
  <c r="AL47" i="31"/>
  <c r="N47" i="31"/>
  <c r="AQ47" i="31" s="1"/>
  <c r="AL46" i="31"/>
  <c r="N46" i="31"/>
  <c r="AQ46" i="31" s="1"/>
  <c r="AL45" i="31"/>
  <c r="N45" i="31"/>
  <c r="AQ45" i="31" s="1"/>
  <c r="AL44" i="31"/>
  <c r="N44" i="31"/>
  <c r="AQ44" i="31" s="1"/>
  <c r="AL43" i="31"/>
  <c r="N43" i="31"/>
  <c r="AQ43" i="31" s="1"/>
  <c r="AL42" i="31"/>
  <c r="N42" i="31"/>
  <c r="AQ42" i="31" s="1"/>
  <c r="AL41" i="31"/>
  <c r="N41" i="31"/>
  <c r="AQ41" i="31" s="1"/>
  <c r="M40" i="31"/>
  <c r="Y39" i="31"/>
  <c r="Z39" i="31" s="1"/>
  <c r="AI39" i="31"/>
  <c r="K39" i="31"/>
  <c r="AN39" i="31" s="1"/>
  <c r="AK38" i="31"/>
  <c r="M38" i="31"/>
  <c r="AP38" i="31" s="1"/>
  <c r="AN37" i="31"/>
  <c r="Y37" i="31"/>
  <c r="Z37" i="31" s="1"/>
  <c r="AI37" i="31"/>
  <c r="K37" i="31"/>
  <c r="AJ36" i="31"/>
  <c r="L36" i="31"/>
  <c r="AO36" i="31" s="1"/>
  <c r="AK35" i="31"/>
  <c r="M35" i="31"/>
  <c r="AP35" i="31" s="1"/>
  <c r="Y34" i="31"/>
  <c r="Z34" i="31" s="1"/>
  <c r="AI34" i="31"/>
  <c r="K34" i="31"/>
  <c r="AK33" i="31"/>
  <c r="M33" i="31"/>
  <c r="AP33" i="31" s="1"/>
  <c r="Y32" i="31"/>
  <c r="Z32" i="31" s="1"/>
  <c r="AI32" i="31"/>
  <c r="K32" i="31"/>
  <c r="AN32" i="31" s="1"/>
  <c r="AK31" i="31"/>
  <c r="M31" i="31"/>
  <c r="AP31" i="31" s="1"/>
  <c r="AN30" i="31"/>
  <c r="Y30" i="31"/>
  <c r="Z30" i="31" s="1"/>
  <c r="AI30" i="31"/>
  <c r="K30" i="31"/>
  <c r="AK29" i="31"/>
  <c r="M29" i="31"/>
  <c r="AP29" i="31" s="1"/>
  <c r="Y28" i="31"/>
  <c r="Z28" i="31" s="1"/>
  <c r="AI28" i="31"/>
  <c r="K28" i="31"/>
  <c r="AK27" i="31"/>
  <c r="M27" i="31"/>
  <c r="AP27" i="31" s="1"/>
  <c r="T26" i="31"/>
  <c r="X26" i="31" s="1"/>
  <c r="N26" i="31"/>
  <c r="AL25" i="31"/>
  <c r="N25" i="31"/>
  <c r="AQ25" i="31" s="1"/>
  <c r="AL24" i="31"/>
  <c r="N24" i="31"/>
  <c r="AQ24" i="31" s="1"/>
  <c r="AL23" i="31"/>
  <c r="N23" i="31"/>
  <c r="AQ23" i="31" s="1"/>
  <c r="M22" i="31"/>
  <c r="Y21" i="31"/>
  <c r="Z21" i="31" s="1"/>
  <c r="AI21" i="31"/>
  <c r="K21" i="31"/>
  <c r="AK20" i="31"/>
  <c r="M20" i="31"/>
  <c r="AP20" i="31" s="1"/>
  <c r="Y19" i="31"/>
  <c r="Z19" i="31" s="1"/>
  <c r="AI19" i="31"/>
  <c r="K19" i="31"/>
  <c r="AK18" i="31"/>
  <c r="M18" i="31"/>
  <c r="AP18" i="31" s="1"/>
  <c r="Y17" i="31"/>
  <c r="Z17" i="31" s="1"/>
  <c r="AI17" i="31"/>
  <c r="K17" i="31"/>
  <c r="AK16" i="31"/>
  <c r="M16" i="31"/>
  <c r="AP16" i="31" s="1"/>
  <c r="Y15" i="31"/>
  <c r="Z15" i="31" s="1"/>
  <c r="AI15" i="31"/>
  <c r="K15" i="31"/>
  <c r="AK14" i="31"/>
  <c r="M14" i="31"/>
  <c r="AP14" i="31" s="1"/>
  <c r="Y13" i="31"/>
  <c r="Z13" i="31" s="1"/>
  <c r="AI13" i="31"/>
  <c r="K13" i="31"/>
  <c r="S12" i="31"/>
  <c r="AK12" i="31" s="1"/>
  <c r="T12" i="31"/>
  <c r="AL12" i="31" s="1"/>
  <c r="R12" i="31"/>
  <c r="AJ12" i="31" s="1"/>
  <c r="L12" i="31"/>
  <c r="AI11" i="31"/>
  <c r="K11" i="31"/>
  <c r="AN11" i="31" s="1"/>
  <c r="S10" i="31"/>
  <c r="W10" i="31" s="1"/>
  <c r="AP10" i="31" s="1"/>
  <c r="T10" i="31"/>
  <c r="R10" i="31"/>
  <c r="V10" i="31" s="1"/>
  <c r="L10" i="31"/>
  <c r="K9" i="31"/>
  <c r="AC3" i="31"/>
  <c r="H2" i="31"/>
  <c r="S8" i="31"/>
  <c r="W8" i="31" s="1"/>
  <c r="AP8" i="31" s="1"/>
  <c r="T8" i="31"/>
  <c r="R8" i="31"/>
  <c r="L8" i="31"/>
  <c r="D2" i="31"/>
  <c r="AD3" i="31"/>
  <c r="AD2" i="31"/>
  <c r="U7" i="31"/>
  <c r="G2" i="31"/>
  <c r="G3" i="31"/>
  <c r="K7" i="31"/>
  <c r="C2" i="31"/>
  <c r="C3" i="31"/>
  <c r="H3" i="31"/>
  <c r="D3" i="31"/>
  <c r="AP380" i="31"/>
  <c r="AJ380" i="31"/>
  <c r="L380" i="31"/>
  <c r="AO380" i="31" s="1"/>
  <c r="Y377" i="31"/>
  <c r="Z377" i="31" s="1"/>
  <c r="AL375" i="31"/>
  <c r="N375" i="31"/>
  <c r="AQ375" i="31" s="1"/>
  <c r="AK367" i="31"/>
  <c r="M367" i="31"/>
  <c r="AL364" i="31"/>
  <c r="N364" i="31"/>
  <c r="AQ364" i="31" s="1"/>
  <c r="S363" i="31"/>
  <c r="AK363" i="31" s="1"/>
  <c r="M363" i="31"/>
  <c r="AL356" i="31"/>
  <c r="R356" i="31"/>
  <c r="AJ356" i="31" s="1"/>
  <c r="N356" i="31"/>
  <c r="S356" i="31"/>
  <c r="AK356" i="31" s="1"/>
  <c r="AQ356" i="31"/>
  <c r="AL354" i="31"/>
  <c r="N354" i="31"/>
  <c r="AQ354" i="31" s="1"/>
  <c r="AL352" i="31"/>
  <c r="R352" i="31"/>
  <c r="AJ352" i="31" s="1"/>
  <c r="N352" i="31"/>
  <c r="S352" i="31"/>
  <c r="AK352" i="31" s="1"/>
  <c r="AQ352" i="31"/>
  <c r="T341" i="31"/>
  <c r="AL341" i="31" s="1"/>
  <c r="R341" i="31"/>
  <c r="AJ341" i="31" s="1"/>
  <c r="L341" i="31"/>
  <c r="S341" i="31"/>
  <c r="AK341" i="31" s="1"/>
  <c r="AK330" i="31"/>
  <c r="M330" i="31"/>
  <c r="AJ330" i="31"/>
  <c r="L330" i="31"/>
  <c r="AO330" i="31" s="1"/>
  <c r="AK326" i="31"/>
  <c r="M326" i="31"/>
  <c r="AJ326" i="31"/>
  <c r="L326" i="31"/>
  <c r="AO326" i="31" s="1"/>
  <c r="AK322" i="31"/>
  <c r="M322" i="31"/>
  <c r="AJ322" i="31"/>
  <c r="L322" i="31"/>
  <c r="AO322" i="31" s="1"/>
  <c r="AK318" i="31"/>
  <c r="M318" i="31"/>
  <c r="AJ318" i="31"/>
  <c r="L318" i="31"/>
  <c r="AO318" i="31" s="1"/>
  <c r="R307" i="31"/>
  <c r="L307" i="31"/>
  <c r="V307" i="31"/>
  <c r="AO307" i="31" s="1"/>
  <c r="Y306" i="31"/>
  <c r="Z306" i="31" s="1"/>
  <c r="AL305" i="31"/>
  <c r="N305" i="31"/>
  <c r="AQ305" i="31" s="1"/>
  <c r="AK303" i="31"/>
  <c r="M303" i="31"/>
  <c r="AJ303" i="31"/>
  <c r="L303" i="31"/>
  <c r="AO303" i="31"/>
  <c r="M299" i="31"/>
  <c r="AK299" i="31"/>
  <c r="AJ299" i="31"/>
  <c r="L299" i="31"/>
  <c r="AO299" i="31" s="1"/>
  <c r="AK295" i="31"/>
  <c r="M295" i="31"/>
  <c r="AJ295" i="31"/>
  <c r="L295" i="31"/>
  <c r="AO295" i="31" s="1"/>
  <c r="O289" i="31"/>
  <c r="AL288" i="31"/>
  <c r="N288" i="31"/>
  <c r="AQ288" i="31" s="1"/>
  <c r="Y285" i="31"/>
  <c r="Z285" i="31" s="1"/>
  <c r="AL284" i="31"/>
  <c r="N284" i="31"/>
  <c r="AQ284" i="31" s="1"/>
  <c r="AL282" i="31"/>
  <c r="N282" i="31"/>
  <c r="AQ282" i="31"/>
  <c r="AI258" i="31"/>
  <c r="K258" i="31"/>
  <c r="AI257" i="31"/>
  <c r="K257" i="31"/>
  <c r="AK256" i="31"/>
  <c r="M256" i="31"/>
  <c r="K255" i="31"/>
  <c r="AI255" i="31"/>
  <c r="K254" i="31"/>
  <c r="AI254" i="31"/>
  <c r="Y253" i="31"/>
  <c r="Z253" i="31" s="1"/>
  <c r="AI243" i="31"/>
  <c r="K243" i="31"/>
  <c r="AN243" i="31" s="1"/>
  <c r="W237" i="31"/>
  <c r="M237" i="31"/>
  <c r="M229" i="31"/>
  <c r="AK228" i="31"/>
  <c r="M228" i="31"/>
  <c r="AP228" i="31" s="1"/>
  <c r="T225" i="31"/>
  <c r="K216" i="31"/>
  <c r="AI216" i="31"/>
  <c r="R215" i="31"/>
  <c r="AK210" i="31"/>
  <c r="M210" i="31"/>
  <c r="AP210" i="31" s="1"/>
  <c r="AK208" i="31"/>
  <c r="M208" i="31"/>
  <c r="AP208" i="31" s="1"/>
  <c r="Y194" i="31"/>
  <c r="Z194" i="31" s="1"/>
  <c r="M160" i="31"/>
  <c r="R159" i="31"/>
  <c r="AI157" i="31"/>
  <c r="K157" i="31"/>
  <c r="AN157" i="31" s="1"/>
  <c r="R156" i="31"/>
  <c r="Y134" i="31"/>
  <c r="Z134" i="31" s="1"/>
  <c r="AK132" i="31"/>
  <c r="M132" i="31"/>
  <c r="AP132" i="31" s="1"/>
  <c r="AP131" i="31"/>
  <c r="AK130" i="31"/>
  <c r="M130" i="31"/>
  <c r="AK113" i="31"/>
  <c r="M113" i="31"/>
  <c r="AP113" i="31" s="1"/>
  <c r="AK112" i="31"/>
  <c r="M112" i="31"/>
  <c r="AP112" i="31" s="1"/>
  <c r="AK111" i="31"/>
  <c r="M111" i="31"/>
  <c r="AP111" i="31" s="1"/>
  <c r="T110" i="31"/>
  <c r="W106" i="31"/>
  <c r="AP106" i="31" s="1"/>
  <c r="M106" i="31"/>
  <c r="T105" i="31"/>
  <c r="T101" i="31"/>
  <c r="W76" i="31"/>
  <c r="AP76" i="31" s="1"/>
  <c r="M76" i="31"/>
  <c r="AI70" i="31"/>
  <c r="K70" i="31"/>
  <c r="AI69" i="31"/>
  <c r="K69" i="31"/>
  <c r="AI68" i="31"/>
  <c r="K68" i="31"/>
  <c r="AI67" i="31"/>
  <c r="K67" i="31"/>
  <c r="R61" i="31"/>
  <c r="AI54" i="31"/>
  <c r="K54" i="31"/>
  <c r="Y53" i="31"/>
  <c r="Z53" i="31" s="1"/>
  <c r="AI53" i="31"/>
  <c r="K53" i="31"/>
  <c r="Y52" i="31"/>
  <c r="Z52" i="31" s="1"/>
  <c r="AI52" i="31"/>
  <c r="K52" i="31"/>
  <c r="Y51" i="31"/>
  <c r="Z51" i="31" s="1"/>
  <c r="AI51" i="31"/>
  <c r="K51" i="31"/>
  <c r="Y50" i="31"/>
  <c r="Z50" i="31" s="1"/>
  <c r="AK49" i="31"/>
  <c r="M49" i="31"/>
  <c r="M45" i="31"/>
  <c r="AP45" i="31" s="1"/>
  <c r="AK45" i="31"/>
  <c r="AK42" i="31"/>
  <c r="M42" i="31"/>
  <c r="M41" i="31"/>
  <c r="AK41" i="31"/>
  <c r="M877" i="31"/>
  <c r="M873" i="31"/>
  <c r="M867" i="31"/>
  <c r="M837" i="31"/>
  <c r="AP837" i="31" s="1"/>
  <c r="R529" i="31"/>
  <c r="R525" i="31"/>
  <c r="V489" i="31"/>
  <c r="AO489" i="31" s="1"/>
  <c r="AK438" i="31"/>
  <c r="AQ429" i="31"/>
  <c r="AQ404" i="31"/>
  <c r="AQ395" i="31"/>
  <c r="AO350" i="31"/>
  <c r="Y255" i="31"/>
  <c r="Z255" i="31" s="1"/>
  <c r="T216" i="31"/>
  <c r="AL216" i="31" s="1"/>
  <c r="X184" i="31"/>
  <c r="AQ184" i="31" s="1"/>
  <c r="R101" i="31"/>
  <c r="V75" i="31"/>
  <c r="AO75" i="31" s="1"/>
  <c r="V59" i="31"/>
  <c r="AO59" i="31" s="1"/>
  <c r="R40" i="31"/>
  <c r="T22" i="31"/>
  <c r="V11" i="31"/>
  <c r="AO11" i="31" s="1"/>
  <c r="V7" i="31"/>
  <c r="AF2" i="31"/>
  <c r="R281" i="31"/>
  <c r="S173" i="31"/>
  <c r="AK173" i="31" s="1"/>
  <c r="T159" i="31"/>
  <c r="K132" i="31"/>
  <c r="S61" i="31"/>
  <c r="AK61" i="31" s="1"/>
  <c r="T35" i="31"/>
  <c r="M869" i="31"/>
  <c r="M865" i="31"/>
  <c r="R527" i="31"/>
  <c r="R523" i="31"/>
  <c r="R491" i="31"/>
  <c r="AL492" i="31"/>
  <c r="R487" i="31"/>
  <c r="AN425" i="31"/>
  <c r="V414" i="31"/>
  <c r="AO414" i="31" s="1"/>
  <c r="AN413" i="31"/>
  <c r="AO402" i="31"/>
  <c r="AO395" i="31"/>
  <c r="AN390" i="31"/>
  <c r="T388" i="31"/>
  <c r="AO344" i="31"/>
  <c r="AN289" i="31"/>
  <c r="V230" i="31"/>
  <c r="AO230" i="31" s="1"/>
  <c r="V227" i="31"/>
  <c r="AO227" i="31" s="1"/>
  <c r="S216" i="31"/>
  <c r="AK216" i="31" s="1"/>
  <c r="V103" i="31"/>
  <c r="AO103" i="31" s="1"/>
  <c r="V81" i="31"/>
  <c r="AO81" i="31" s="1"/>
  <c r="O1900" i="31"/>
  <c r="L1900" i="31"/>
  <c r="W1899" i="31"/>
  <c r="AP1899" i="31" s="1"/>
  <c r="AO1897" i="31"/>
  <c r="AP1895" i="31"/>
  <c r="M1894" i="31"/>
  <c r="AP1894" i="31" s="1"/>
  <c r="O1893" i="31"/>
  <c r="AP1892" i="31"/>
  <c r="O1891" i="31"/>
  <c r="M1890" i="31"/>
  <c r="AP1890" i="31" s="1"/>
  <c r="AN1889" i="31"/>
  <c r="Y1889" i="31"/>
  <c r="Z1889" i="31" s="1"/>
  <c r="AP1888" i="31"/>
  <c r="R1898" i="31"/>
  <c r="L1898" i="31"/>
  <c r="O1898" i="31" s="1"/>
  <c r="Y1897" i="31"/>
  <c r="Z1897" i="31" s="1"/>
  <c r="AQ1896" i="31"/>
  <c r="AP1886" i="31"/>
  <c r="O1882" i="31"/>
  <c r="AN1880" i="31"/>
  <c r="O1877" i="31"/>
  <c r="AN1873" i="31"/>
  <c r="Y1873" i="31"/>
  <c r="Z1873" i="31" s="1"/>
  <c r="AN1871" i="31"/>
  <c r="Y1871" i="31"/>
  <c r="Z1871" i="31" s="1"/>
  <c r="AP1870" i="31"/>
  <c r="W1879" i="31"/>
  <c r="AP1879" i="31" s="1"/>
  <c r="T1879" i="31"/>
  <c r="T1881" i="31" s="1"/>
  <c r="X1881" i="31" s="1"/>
  <c r="AQ1881" i="31" s="1"/>
  <c r="N1879" i="31"/>
  <c r="O1879" i="31" s="1"/>
  <c r="M1887" i="31"/>
  <c r="N1885" i="31"/>
  <c r="AQ1885" i="31" s="1"/>
  <c r="AN1881" i="31"/>
  <c r="R1875" i="31"/>
  <c r="L1875" i="31"/>
  <c r="O1875" i="31" s="1"/>
  <c r="V1875" i="31"/>
  <c r="Y1865" i="31"/>
  <c r="AN1865" i="31"/>
  <c r="AP1864" i="31"/>
  <c r="O1863" i="31"/>
  <c r="AQ1867" i="31"/>
  <c r="AO1861" i="31"/>
  <c r="M1857" i="31"/>
  <c r="AP1857" i="31" s="1"/>
  <c r="AN1856" i="31"/>
  <c r="Y1856" i="31"/>
  <c r="Z1856" i="31" s="1"/>
  <c r="AN1851" i="31"/>
  <c r="AN1849" i="31"/>
  <c r="Y1849" i="31"/>
  <c r="Z1849" i="31" s="1"/>
  <c r="AP1848" i="31"/>
  <c r="AN1847" i="31"/>
  <c r="Y1847" i="31"/>
  <c r="Z1847" i="31" s="1"/>
  <c r="AP1846" i="31"/>
  <c r="M1842" i="31"/>
  <c r="AP1842" i="31" s="1"/>
  <c r="Y1841" i="31"/>
  <c r="Z1841" i="31" s="1"/>
  <c r="K1841" i="31"/>
  <c r="O1841" i="31" s="1"/>
  <c r="K1839" i="31"/>
  <c r="O1839" i="31" s="1"/>
  <c r="K1835" i="31"/>
  <c r="O1835" i="31" s="1"/>
  <c r="Y1861" i="31"/>
  <c r="Z1861" i="31" s="1"/>
  <c r="AP1860" i="31"/>
  <c r="Y1860" i="31"/>
  <c r="Z1860" i="31" s="1"/>
  <c r="AN1860" i="31"/>
  <c r="AQ1860" i="31"/>
  <c r="Y1859" i="31"/>
  <c r="Z1859" i="31" s="1"/>
  <c r="AO1854" i="31"/>
  <c r="AP1852" i="31"/>
  <c r="AQ1852" i="31"/>
  <c r="Y1867" i="31"/>
  <c r="Z1867" i="31" s="1"/>
  <c r="O1866" i="31"/>
  <c r="AO1866" i="31"/>
  <c r="O1854" i="31"/>
  <c r="AP1853" i="31"/>
  <c r="AQ1853" i="31"/>
  <c r="Y1852" i="31"/>
  <c r="Z1852" i="31" s="1"/>
  <c r="AN1852" i="31"/>
  <c r="AP1837" i="31"/>
  <c r="AQ1837" i="31"/>
  <c r="AP1833" i="31"/>
  <c r="AQ1833" i="31"/>
  <c r="AO1831" i="31"/>
  <c r="AP1829" i="31"/>
  <c r="AQ1829" i="31"/>
  <c r="AO1827" i="31"/>
  <c r="AP1825" i="31"/>
  <c r="AQ1825" i="31"/>
  <c r="AO1823" i="31"/>
  <c r="AP1821" i="31"/>
  <c r="AQ1821" i="31"/>
  <c r="AO1819" i="31"/>
  <c r="AP1817" i="31"/>
  <c r="AQ1817" i="31"/>
  <c r="M1813" i="31"/>
  <c r="W1811" i="31"/>
  <c r="M1811" i="31"/>
  <c r="W1808" i="31"/>
  <c r="M1808" i="31"/>
  <c r="Y1807" i="31"/>
  <c r="Z1807" i="31" s="1"/>
  <c r="K1807" i="31"/>
  <c r="O1807" i="31" s="1"/>
  <c r="M1806" i="31"/>
  <c r="AP1806" i="31" s="1"/>
  <c r="Y1805" i="31"/>
  <c r="Z1805" i="31" s="1"/>
  <c r="K1805" i="31"/>
  <c r="O1805" i="31" s="1"/>
  <c r="M1804" i="31"/>
  <c r="AP1804" i="31" s="1"/>
  <c r="Y1803" i="31"/>
  <c r="Z1803" i="31" s="1"/>
  <c r="K1803" i="31"/>
  <c r="O1803" i="31" s="1"/>
  <c r="M1802" i="31"/>
  <c r="AP1802" i="31" s="1"/>
  <c r="Y1801" i="31"/>
  <c r="Z1801" i="31" s="1"/>
  <c r="K1801" i="31"/>
  <c r="O1801" i="31" s="1"/>
  <c r="M1800" i="31"/>
  <c r="AP1800" i="31" s="1"/>
  <c r="Y1799" i="31"/>
  <c r="Z1799" i="31" s="1"/>
  <c r="K1799" i="31"/>
  <c r="O1799" i="31" s="1"/>
  <c r="M1798" i="31"/>
  <c r="AP1798" i="31" s="1"/>
  <c r="Y1797" i="31"/>
  <c r="Z1797" i="31" s="1"/>
  <c r="K1797" i="31"/>
  <c r="O1797" i="31" s="1"/>
  <c r="AP1796" i="31"/>
  <c r="M1796" i="31"/>
  <c r="Y1795" i="31"/>
  <c r="Z1795" i="31" s="1"/>
  <c r="K1795" i="31"/>
  <c r="O1795" i="31" s="1"/>
  <c r="M1794" i="31"/>
  <c r="AP1794" i="31" s="1"/>
  <c r="Y1793" i="31"/>
  <c r="Z1793" i="31" s="1"/>
  <c r="K1793" i="31"/>
  <c r="O1793" i="31" s="1"/>
  <c r="K1790" i="31"/>
  <c r="O1790" i="31" s="1"/>
  <c r="M1789" i="31"/>
  <c r="AP1789" i="31" s="1"/>
  <c r="W1787" i="31"/>
  <c r="M1787" i="31"/>
  <c r="S1788" i="31"/>
  <c r="M1783" i="31"/>
  <c r="M1781" i="31"/>
  <c r="Y1780" i="31"/>
  <c r="Z1780" i="31" s="1"/>
  <c r="K1780" i="31"/>
  <c r="O1780" i="31" s="1"/>
  <c r="AN1778" i="31"/>
  <c r="K1778" i="31"/>
  <c r="O1778" i="31" s="1"/>
  <c r="AP1777" i="31"/>
  <c r="M1777" i="31"/>
  <c r="Y1776" i="31"/>
  <c r="Z1776" i="31" s="1"/>
  <c r="K1776" i="31"/>
  <c r="O1776" i="31" s="1"/>
  <c r="M1775" i="31"/>
  <c r="AP1775" i="31" s="1"/>
  <c r="Y1774" i="31"/>
  <c r="Z1774" i="31" s="1"/>
  <c r="K1774" i="31"/>
  <c r="O1774" i="31" s="1"/>
  <c r="M1773" i="31"/>
  <c r="AP1773" i="31" s="1"/>
  <c r="Y1772" i="31"/>
  <c r="Z1772" i="31" s="1"/>
  <c r="K1772" i="31"/>
  <c r="O1772" i="31" s="1"/>
  <c r="M1771" i="31"/>
  <c r="AP1771" i="31" s="1"/>
  <c r="Y1770" i="31"/>
  <c r="Z1770" i="31" s="1"/>
  <c r="K1770" i="31"/>
  <c r="O1770" i="31" s="1"/>
  <c r="M1769" i="31"/>
  <c r="AP1769" i="31" s="1"/>
  <c r="Y1768" i="31"/>
  <c r="Z1768" i="31" s="1"/>
  <c r="K1768" i="31"/>
  <c r="O1768" i="31" s="1"/>
  <c r="M1767" i="31"/>
  <c r="AP1767" i="31" s="1"/>
  <c r="Y1766" i="31"/>
  <c r="Z1766" i="31" s="1"/>
  <c r="K1766" i="31"/>
  <c r="O1766" i="31" s="1"/>
  <c r="M1765" i="31"/>
  <c r="AP1765" i="31" s="1"/>
  <c r="Y1764" i="31"/>
  <c r="Z1764" i="31" s="1"/>
  <c r="K1764" i="31"/>
  <c r="O1764" i="31" s="1"/>
  <c r="K1754" i="31"/>
  <c r="O1754" i="31" s="1"/>
  <c r="K1749" i="31"/>
  <c r="O1749" i="31" s="1"/>
  <c r="M1748" i="31"/>
  <c r="AP1748" i="31" s="1"/>
  <c r="Y1747" i="31"/>
  <c r="Z1747" i="31" s="1"/>
  <c r="K1747" i="31"/>
  <c r="O1747" i="31" s="1"/>
  <c r="M1746" i="31"/>
  <c r="AP1746" i="31" s="1"/>
  <c r="Y1745" i="31"/>
  <c r="Z1745" i="31" s="1"/>
  <c r="K1745" i="31"/>
  <c r="O1745" i="31" s="1"/>
  <c r="AN1840" i="31"/>
  <c r="R1839" i="31"/>
  <c r="AN1834" i="31"/>
  <c r="O1832" i="31"/>
  <c r="AO1832" i="31"/>
  <c r="O1830" i="31"/>
  <c r="AO1830" i="31"/>
  <c r="O1828" i="31"/>
  <c r="AO1828" i="31"/>
  <c r="AO1826" i="31"/>
  <c r="O1824" i="31"/>
  <c r="AO1824" i="31"/>
  <c r="O1822" i="31"/>
  <c r="AO1822" i="31"/>
  <c r="O1820" i="31"/>
  <c r="AO1820" i="31"/>
  <c r="AO1818" i="31"/>
  <c r="AO1816" i="31"/>
  <c r="AP1814" i="31"/>
  <c r="AQ1814" i="31"/>
  <c r="R1810" i="31"/>
  <c r="L1810" i="31"/>
  <c r="V1810" i="31"/>
  <c r="AP1791" i="31"/>
  <c r="AQ1791" i="31"/>
  <c r="W1788" i="31"/>
  <c r="AP1788" i="31" s="1"/>
  <c r="N1788" i="31"/>
  <c r="O1788" i="31" s="1"/>
  <c r="T1787" i="31"/>
  <c r="X1787" i="31" s="1"/>
  <c r="AQ1787" i="31" s="1"/>
  <c r="AQ1788" i="31"/>
  <c r="AP1784" i="31"/>
  <c r="AQ1784" i="31"/>
  <c r="R1779" i="31"/>
  <c r="L1779" i="31"/>
  <c r="V1779" i="31"/>
  <c r="AN1844" i="31"/>
  <c r="R1843" i="31"/>
  <c r="R1838" i="31"/>
  <c r="L1838" i="31"/>
  <c r="O1838" i="31" s="1"/>
  <c r="V1838" i="31"/>
  <c r="Y1837" i="31"/>
  <c r="Z1837" i="31" s="1"/>
  <c r="AP1836" i="31"/>
  <c r="Y1836" i="31"/>
  <c r="Z1836" i="31" s="1"/>
  <c r="AN1836" i="31"/>
  <c r="AQ1836" i="31"/>
  <c r="M1834" i="31"/>
  <c r="O1816" i="31"/>
  <c r="AP1815" i="31"/>
  <c r="AQ1815" i="31"/>
  <c r="Y1814" i="31"/>
  <c r="Z1814" i="31" s="1"/>
  <c r="AN1814" i="31"/>
  <c r="O1812" i="31"/>
  <c r="AN1810" i="31"/>
  <c r="AO1809" i="31"/>
  <c r="R1792" i="31"/>
  <c r="L1792" i="31"/>
  <c r="O1792" i="31" s="1"/>
  <c r="V1792" i="31"/>
  <c r="Y1791" i="31"/>
  <c r="Z1791" i="31" s="1"/>
  <c r="AN1791" i="31"/>
  <c r="AN1786" i="31"/>
  <c r="AO1785" i="31"/>
  <c r="O1784" i="31"/>
  <c r="AN1782" i="31"/>
  <c r="O1779" i="31"/>
  <c r="AN1763" i="31"/>
  <c r="AO1762" i="31"/>
  <c r="AQ1761" i="31"/>
  <c r="R1761" i="31"/>
  <c r="S1761" i="31" s="1"/>
  <c r="W1761" i="31" s="1"/>
  <c r="AP1761" i="31" s="1"/>
  <c r="R1760" i="31"/>
  <c r="S1760" i="31" s="1"/>
  <c r="W1760" i="31" s="1"/>
  <c r="AP1760" i="31" s="1"/>
  <c r="L1760" i="31"/>
  <c r="O1760" i="31" s="1"/>
  <c r="V1760" i="31"/>
  <c r="AP1758" i="31"/>
  <c r="AQ1758" i="31"/>
  <c r="AO1756" i="31"/>
  <c r="AO1752" i="31"/>
  <c r="AP1750" i="31"/>
  <c r="AQ1750" i="31"/>
  <c r="M1826" i="31"/>
  <c r="AP1826" i="31" s="1"/>
  <c r="R1813" i="31"/>
  <c r="R1783" i="31"/>
  <c r="AO1759" i="31"/>
  <c r="AO1757" i="31"/>
  <c r="O1755" i="31"/>
  <c r="AO1755" i="31"/>
  <c r="R1754" i="31"/>
  <c r="M1743" i="31"/>
  <c r="AP1743" i="31" s="1"/>
  <c r="Y1742" i="31"/>
  <c r="Z1742" i="31" s="1"/>
  <c r="K1742" i="31"/>
  <c r="O1742" i="31" s="1"/>
  <c r="M1741" i="31"/>
  <c r="AP1741" i="31" s="1"/>
  <c r="Y1740" i="31"/>
  <c r="Z1740" i="31" s="1"/>
  <c r="K1740" i="31"/>
  <c r="O1740" i="31" s="1"/>
  <c r="M1739" i="31"/>
  <c r="AP1739" i="31" s="1"/>
  <c r="Y1738" i="31"/>
  <c r="Z1738" i="31" s="1"/>
  <c r="K1738" i="31"/>
  <c r="O1738" i="31" s="1"/>
  <c r="M1737" i="31"/>
  <c r="AP1737" i="31" s="1"/>
  <c r="Y1736" i="31"/>
  <c r="Z1736" i="31" s="1"/>
  <c r="K1736" i="31"/>
  <c r="O1736" i="31" s="1"/>
  <c r="M1735" i="31"/>
  <c r="AP1735" i="31" s="1"/>
  <c r="Y1734" i="31"/>
  <c r="Z1734" i="31" s="1"/>
  <c r="K1734" i="31"/>
  <c r="O1734" i="31" s="1"/>
  <c r="Y1731" i="31"/>
  <c r="AN1731" i="31"/>
  <c r="K1731" i="31"/>
  <c r="O1731" i="31" s="1"/>
  <c r="K1729" i="31"/>
  <c r="O1729" i="31" s="1"/>
  <c r="Y1727" i="31"/>
  <c r="AN1727" i="31"/>
  <c r="K1727" i="31"/>
  <c r="O1727" i="31" s="1"/>
  <c r="K1725" i="31"/>
  <c r="O1725" i="31" s="1"/>
  <c r="Y1723" i="31"/>
  <c r="AN1723" i="31"/>
  <c r="K1723" i="31"/>
  <c r="O1723" i="31" s="1"/>
  <c r="K1721" i="31"/>
  <c r="O1721" i="31" s="1"/>
  <c r="Y1719" i="31"/>
  <c r="AN1719" i="31"/>
  <c r="K1719" i="31"/>
  <c r="O1719" i="31" s="1"/>
  <c r="K1717" i="31"/>
  <c r="O1717" i="31" s="1"/>
  <c r="K1715" i="31"/>
  <c r="O1715" i="31" s="1"/>
  <c r="K1713" i="31"/>
  <c r="O1713" i="31" s="1"/>
  <c r="R1781" i="31"/>
  <c r="R1753" i="31"/>
  <c r="L1753" i="31"/>
  <c r="O1753" i="31" s="1"/>
  <c r="V1753" i="31"/>
  <c r="Y1752" i="31"/>
  <c r="Z1752" i="31" s="1"/>
  <c r="AP1751" i="31"/>
  <c r="Y1751" i="31"/>
  <c r="Z1751" i="31" s="1"/>
  <c r="AN1751" i="31"/>
  <c r="AQ1751" i="31"/>
  <c r="Y1750" i="31"/>
  <c r="Z1750" i="31" s="1"/>
  <c r="AP1732" i="31"/>
  <c r="AQ1732" i="31"/>
  <c r="T1730" i="31"/>
  <c r="X1730" i="31" s="1"/>
  <c r="AQ1730" i="31" s="1"/>
  <c r="R1730" i="31"/>
  <c r="V1730" i="31" s="1"/>
  <c r="L1730" i="31"/>
  <c r="O1730" i="31" s="1"/>
  <c r="S1730" i="31"/>
  <c r="W1730" i="31" s="1"/>
  <c r="AP1730" i="31" s="1"/>
  <c r="T1728" i="31"/>
  <c r="X1728" i="31" s="1"/>
  <c r="AQ1728" i="31" s="1"/>
  <c r="R1728" i="31"/>
  <c r="V1728" i="31" s="1"/>
  <c r="L1728" i="31"/>
  <c r="O1728" i="31" s="1"/>
  <c r="S1728" i="31"/>
  <c r="W1728" i="31" s="1"/>
  <c r="AP1728" i="31" s="1"/>
  <c r="T1726" i="31"/>
  <c r="X1726" i="31" s="1"/>
  <c r="AQ1726" i="31" s="1"/>
  <c r="R1726" i="31"/>
  <c r="V1726" i="31" s="1"/>
  <c r="L1726" i="31"/>
  <c r="O1726" i="31" s="1"/>
  <c r="S1726" i="31"/>
  <c r="W1726" i="31" s="1"/>
  <c r="AP1726" i="31" s="1"/>
  <c r="T1724" i="31"/>
  <c r="X1724" i="31" s="1"/>
  <c r="AQ1724" i="31" s="1"/>
  <c r="R1724" i="31"/>
  <c r="V1724" i="31" s="1"/>
  <c r="L1724" i="31"/>
  <c r="O1724" i="31" s="1"/>
  <c r="S1724" i="31"/>
  <c r="W1724" i="31" s="1"/>
  <c r="AP1724" i="31" s="1"/>
  <c r="T1722" i="31"/>
  <c r="X1722" i="31" s="1"/>
  <c r="AQ1722" i="31" s="1"/>
  <c r="R1722" i="31"/>
  <c r="V1722" i="31" s="1"/>
  <c r="L1722" i="31"/>
  <c r="O1722" i="31" s="1"/>
  <c r="S1722" i="31"/>
  <c r="W1722" i="31" s="1"/>
  <c r="AP1722" i="31" s="1"/>
  <c r="T1720" i="31"/>
  <c r="X1720" i="31" s="1"/>
  <c r="AQ1720" i="31" s="1"/>
  <c r="R1720" i="31"/>
  <c r="L1720" i="31"/>
  <c r="O1720" i="31" s="1"/>
  <c r="S1720" i="31"/>
  <c r="W1720" i="31" s="1"/>
  <c r="AP1720" i="31" s="1"/>
  <c r="V1720" i="31"/>
  <c r="T1718" i="31"/>
  <c r="X1718" i="31" s="1"/>
  <c r="AQ1718" i="31" s="1"/>
  <c r="R1718" i="31"/>
  <c r="V1718" i="31" s="1"/>
  <c r="L1718" i="31"/>
  <c r="O1718" i="31" s="1"/>
  <c r="S1718" i="31"/>
  <c r="W1718" i="31" s="1"/>
  <c r="AP1718" i="31" s="1"/>
  <c r="W1716" i="31"/>
  <c r="AP1716" i="31" s="1"/>
  <c r="X1716" i="31"/>
  <c r="AQ1716" i="31" s="1"/>
  <c r="T1714" i="31"/>
  <c r="X1714" i="31" s="1"/>
  <c r="AQ1714" i="31" s="1"/>
  <c r="R1714" i="31"/>
  <c r="V1714" i="31" s="1"/>
  <c r="L1714" i="31"/>
  <c r="O1714" i="31" s="1"/>
  <c r="S1714" i="31"/>
  <c r="W1714" i="31" s="1"/>
  <c r="AP1714" i="31" s="1"/>
  <c r="W1712" i="31"/>
  <c r="AP1712" i="31" s="1"/>
  <c r="X1712" i="31"/>
  <c r="AQ1712" i="31" s="1"/>
  <c r="AP1710" i="31"/>
  <c r="AQ1710" i="31"/>
  <c r="AO1708" i="31"/>
  <c r="T1733" i="31"/>
  <c r="X1733" i="31" s="1"/>
  <c r="AQ1733" i="31" s="1"/>
  <c r="R1733" i="31"/>
  <c r="V1733" i="31" s="1"/>
  <c r="L1733" i="31"/>
  <c r="O1733" i="31" s="1"/>
  <c r="S1733" i="31"/>
  <c r="W1733" i="31" s="1"/>
  <c r="AP1733" i="31" s="1"/>
  <c r="AP1711" i="31"/>
  <c r="Y1711" i="31"/>
  <c r="Z1711" i="31" s="1"/>
  <c r="AN1711" i="31"/>
  <c r="AQ1711" i="31"/>
  <c r="Y1710" i="31"/>
  <c r="Z1710" i="31" s="1"/>
  <c r="Y1709" i="31"/>
  <c r="Z1709" i="31" s="1"/>
  <c r="AN1709" i="31"/>
  <c r="AQ1709" i="31"/>
  <c r="Y1708" i="31"/>
  <c r="Z1708" i="31" s="1"/>
  <c r="AP1707" i="31"/>
  <c r="AQ1707" i="31"/>
  <c r="AP1705" i="31"/>
  <c r="AQ1705" i="31"/>
  <c r="AO1703" i="31"/>
  <c r="AP1701" i="31"/>
  <c r="AQ1701" i="31"/>
  <c r="V1699" i="31"/>
  <c r="AO1699" i="31" s="1"/>
  <c r="AP1697" i="31"/>
  <c r="AQ1697" i="31"/>
  <c r="AO1695" i="31"/>
  <c r="AP1693" i="31"/>
  <c r="AQ1693" i="31"/>
  <c r="AO1691" i="31"/>
  <c r="AP1689" i="31"/>
  <c r="AQ1689" i="31"/>
  <c r="AO1687" i="31"/>
  <c r="AP1685" i="31"/>
  <c r="AQ1685" i="31"/>
  <c r="AO1683" i="31"/>
  <c r="AP1681" i="31"/>
  <c r="AQ1681" i="31"/>
  <c r="AO1679" i="31"/>
  <c r="AP1677" i="31"/>
  <c r="AQ1677" i="31"/>
  <c r="AO1675" i="31"/>
  <c r="AP1673" i="31"/>
  <c r="AQ1673" i="31"/>
  <c r="AO1671" i="31"/>
  <c r="AP1669" i="31"/>
  <c r="AQ1669" i="31"/>
  <c r="AO1667" i="31"/>
  <c r="AP1665" i="31"/>
  <c r="AQ1665" i="31"/>
  <c r="AO1663" i="31"/>
  <c r="AP1661" i="31"/>
  <c r="AQ1661" i="31"/>
  <c r="AO1659" i="31"/>
  <c r="AP1657" i="31"/>
  <c r="AQ1657" i="31"/>
  <c r="AO1655" i="31"/>
  <c r="AP1653" i="31"/>
  <c r="AQ1653" i="31"/>
  <c r="AO1651" i="31"/>
  <c r="AP1649" i="31"/>
  <c r="AQ1649" i="31"/>
  <c r="AO1647" i="31"/>
  <c r="AQ1646" i="31"/>
  <c r="AQ1644" i="31"/>
  <c r="AO1642" i="31"/>
  <c r="AP1640" i="31"/>
  <c r="AQ1640" i="31"/>
  <c r="AO1638" i="31"/>
  <c r="AP1636" i="31"/>
  <c r="AQ1636" i="31"/>
  <c r="AO1634" i="31"/>
  <c r="AP1632" i="31"/>
  <c r="AQ1632" i="31"/>
  <c r="Y1631" i="31"/>
  <c r="Z1631" i="31" s="1"/>
  <c r="K1631" i="31"/>
  <c r="O1631" i="31" s="1"/>
  <c r="M1630" i="31"/>
  <c r="AP1630" i="31" s="1"/>
  <c r="Y1629" i="31"/>
  <c r="Z1629" i="31" s="1"/>
  <c r="K1629" i="31"/>
  <c r="O1629" i="31" s="1"/>
  <c r="AP1628" i="31"/>
  <c r="M1628" i="31"/>
  <c r="Y1627" i="31"/>
  <c r="Z1627" i="31" s="1"/>
  <c r="K1627" i="31"/>
  <c r="O1627" i="31" s="1"/>
  <c r="M1626" i="31"/>
  <c r="AP1626" i="31" s="1"/>
  <c r="Y1625" i="31"/>
  <c r="Z1625" i="31" s="1"/>
  <c r="K1625" i="31"/>
  <c r="O1625" i="31" s="1"/>
  <c r="M1624" i="31"/>
  <c r="AP1624" i="31" s="1"/>
  <c r="Y1623" i="31"/>
  <c r="Z1623" i="31" s="1"/>
  <c r="K1623" i="31"/>
  <c r="O1623" i="31" s="1"/>
  <c r="M1622" i="31"/>
  <c r="AP1622" i="31" s="1"/>
  <c r="Y1621" i="31"/>
  <c r="Z1621" i="31" s="1"/>
  <c r="K1621" i="31"/>
  <c r="O1621" i="31" s="1"/>
  <c r="M1620" i="31"/>
  <c r="AP1620" i="31" s="1"/>
  <c r="Y1619" i="31"/>
  <c r="Z1619" i="31" s="1"/>
  <c r="K1619" i="31"/>
  <c r="O1619" i="31" s="1"/>
  <c r="M1618" i="31"/>
  <c r="AP1618" i="31" s="1"/>
  <c r="Y1617" i="31"/>
  <c r="Z1617" i="31" s="1"/>
  <c r="K1617" i="31"/>
  <c r="O1617" i="31" s="1"/>
  <c r="M1616" i="31"/>
  <c r="AP1616" i="31" s="1"/>
  <c r="Y1615" i="31"/>
  <c r="Z1615" i="31" s="1"/>
  <c r="K1615" i="31"/>
  <c r="O1615" i="31" s="1"/>
  <c r="M1614" i="31"/>
  <c r="AP1614" i="31" s="1"/>
  <c r="Y1613" i="31"/>
  <c r="Z1613" i="31" s="1"/>
  <c r="K1613" i="31"/>
  <c r="O1613" i="31" s="1"/>
  <c r="AP1612" i="31"/>
  <c r="M1612" i="31"/>
  <c r="Y1611" i="31"/>
  <c r="Z1611" i="31" s="1"/>
  <c r="K1611" i="31"/>
  <c r="O1611" i="31" s="1"/>
  <c r="M1610" i="31"/>
  <c r="AP1610" i="31" s="1"/>
  <c r="Y1609" i="31"/>
  <c r="Z1609" i="31" s="1"/>
  <c r="K1609" i="31"/>
  <c r="O1609" i="31" s="1"/>
  <c r="M1608" i="31"/>
  <c r="AP1608" i="31" s="1"/>
  <c r="Y1607" i="31"/>
  <c r="Z1607" i="31" s="1"/>
  <c r="K1607" i="31"/>
  <c r="O1607" i="31" s="1"/>
  <c r="M1606" i="31"/>
  <c r="AP1606" i="31" s="1"/>
  <c r="Y1605" i="31"/>
  <c r="Z1605" i="31" s="1"/>
  <c r="K1605" i="31"/>
  <c r="O1605" i="31" s="1"/>
  <c r="M1604" i="31"/>
  <c r="AP1604" i="31" s="1"/>
  <c r="Y1603" i="31"/>
  <c r="Z1603" i="31" s="1"/>
  <c r="K1603" i="31"/>
  <c r="O1603" i="31" s="1"/>
  <c r="M1602" i="31"/>
  <c r="AP1602" i="31" s="1"/>
  <c r="Y1601" i="31"/>
  <c r="Z1601" i="31" s="1"/>
  <c r="K1601" i="31"/>
  <c r="O1601" i="31" s="1"/>
  <c r="M1600" i="31"/>
  <c r="AP1600" i="31" s="1"/>
  <c r="Y1599" i="31"/>
  <c r="Z1599" i="31" s="1"/>
  <c r="K1599" i="31"/>
  <c r="O1599" i="31" s="1"/>
  <c r="M1598" i="31"/>
  <c r="AP1598" i="31" s="1"/>
  <c r="K1597" i="31"/>
  <c r="O1597" i="31" s="1"/>
  <c r="AP1596" i="31"/>
  <c r="M1596" i="31"/>
  <c r="Y1595" i="31"/>
  <c r="Z1595" i="31" s="1"/>
  <c r="K1595" i="31"/>
  <c r="O1595" i="31" s="1"/>
  <c r="W1594" i="31"/>
  <c r="M1594" i="31"/>
  <c r="Y1593" i="31"/>
  <c r="Z1593" i="31" s="1"/>
  <c r="K1593" i="31"/>
  <c r="O1593" i="31" s="1"/>
  <c r="AP1592" i="31"/>
  <c r="M1592" i="31"/>
  <c r="Y1591" i="31"/>
  <c r="Z1591" i="31" s="1"/>
  <c r="K1591" i="31"/>
  <c r="O1591" i="31" s="1"/>
  <c r="M1590" i="31"/>
  <c r="AP1590" i="31" s="1"/>
  <c r="Y1589" i="31"/>
  <c r="Z1589" i="31" s="1"/>
  <c r="K1589" i="31"/>
  <c r="O1589" i="31" s="1"/>
  <c r="M1588" i="31"/>
  <c r="AP1588" i="31" s="1"/>
  <c r="Y1587" i="31"/>
  <c r="Z1587" i="31" s="1"/>
  <c r="K1587" i="31"/>
  <c r="O1587" i="31" s="1"/>
  <c r="M1586" i="31"/>
  <c r="AP1586" i="31" s="1"/>
  <c r="Y1585" i="31"/>
  <c r="K1585" i="31"/>
  <c r="O1585" i="31" s="1"/>
  <c r="W1584" i="31"/>
  <c r="M1584" i="31"/>
  <c r="Y1583" i="31"/>
  <c r="Z1583" i="31" s="1"/>
  <c r="K1583" i="31"/>
  <c r="O1583" i="31" s="1"/>
  <c r="M1582" i="31"/>
  <c r="AP1582" i="31" s="1"/>
  <c r="Y1581" i="31"/>
  <c r="Z1581" i="31" s="1"/>
  <c r="K1581" i="31"/>
  <c r="O1581" i="31" s="1"/>
  <c r="M1580" i="31"/>
  <c r="K1579" i="31"/>
  <c r="O1579" i="31" s="1"/>
  <c r="M1578" i="31"/>
  <c r="AP1578" i="31" s="1"/>
  <c r="Y1577" i="31"/>
  <c r="Z1577" i="31" s="1"/>
  <c r="K1577" i="31"/>
  <c r="O1577" i="31" s="1"/>
  <c r="M1576" i="31"/>
  <c r="AP1576" i="31" s="1"/>
  <c r="Y1575" i="31"/>
  <c r="Z1575" i="31" s="1"/>
  <c r="K1575" i="31"/>
  <c r="O1575" i="31" s="1"/>
  <c r="M1574" i="31"/>
  <c r="AP1574" i="31" s="1"/>
  <c r="Y1573" i="31"/>
  <c r="Z1573" i="31" s="1"/>
  <c r="K1573" i="31"/>
  <c r="O1573" i="31" s="1"/>
  <c r="M1572" i="31"/>
  <c r="AP1572" i="31" s="1"/>
  <c r="Y1571" i="31"/>
  <c r="Z1571" i="31" s="1"/>
  <c r="K1571" i="31"/>
  <c r="O1571" i="31" s="1"/>
  <c r="M1570" i="31"/>
  <c r="AP1570" i="31" s="1"/>
  <c r="Y1569" i="31"/>
  <c r="Z1569" i="31" s="1"/>
  <c r="K1569" i="31"/>
  <c r="O1569" i="31" s="1"/>
  <c r="AP1568" i="31"/>
  <c r="M1568" i="31"/>
  <c r="Y1567" i="31"/>
  <c r="Z1567" i="31" s="1"/>
  <c r="K1567" i="31"/>
  <c r="O1567" i="31" s="1"/>
  <c r="M1566" i="31"/>
  <c r="AP1566" i="31" s="1"/>
  <c r="Y1565" i="31"/>
  <c r="Z1565" i="31" s="1"/>
  <c r="K1565" i="31"/>
  <c r="O1565" i="31" s="1"/>
  <c r="M1564" i="31"/>
  <c r="AP1564" i="31" s="1"/>
  <c r="Y1563" i="31"/>
  <c r="Z1563" i="31" s="1"/>
  <c r="K1563" i="31"/>
  <c r="O1563" i="31" s="1"/>
  <c r="M1562" i="31"/>
  <c r="AP1562" i="31" s="1"/>
  <c r="Y1561" i="31"/>
  <c r="Z1561" i="31" s="1"/>
  <c r="K1561" i="31"/>
  <c r="O1561" i="31" s="1"/>
  <c r="M1560" i="31"/>
  <c r="AP1560" i="31" s="1"/>
  <c r="Y1559" i="31"/>
  <c r="Z1559" i="31" s="1"/>
  <c r="K1559" i="31"/>
  <c r="O1559" i="31" s="1"/>
  <c r="M1558" i="31"/>
  <c r="AP1558" i="31" s="1"/>
  <c r="K1557" i="31"/>
  <c r="O1557" i="31" s="1"/>
  <c r="M1556" i="31"/>
  <c r="R1556" i="31"/>
  <c r="Y1555" i="31"/>
  <c r="Z1555" i="31" s="1"/>
  <c r="K1555" i="31"/>
  <c r="O1555" i="31" s="1"/>
  <c r="M1554" i="31"/>
  <c r="AP1554" i="31" s="1"/>
  <c r="Y1553" i="31"/>
  <c r="Z1553" i="31" s="1"/>
  <c r="K1553" i="31"/>
  <c r="O1553" i="31" s="1"/>
  <c r="M1552" i="31"/>
  <c r="AP1552" i="31" s="1"/>
  <c r="Y1551" i="31"/>
  <c r="Z1551" i="31" s="1"/>
  <c r="K1551" i="31"/>
  <c r="O1551" i="31" s="1"/>
  <c r="M1550" i="31"/>
  <c r="AP1550" i="31" s="1"/>
  <c r="Y1549" i="31"/>
  <c r="Z1549" i="31" s="1"/>
  <c r="K1549" i="31"/>
  <c r="O1549" i="31" s="1"/>
  <c r="M1548" i="31"/>
  <c r="AP1548" i="31" s="1"/>
  <c r="Y1547" i="31"/>
  <c r="Z1547" i="31" s="1"/>
  <c r="K1547" i="31"/>
  <c r="O1547" i="31" s="1"/>
  <c r="AP1546" i="31"/>
  <c r="M1546" i="31"/>
  <c r="Y1545" i="31"/>
  <c r="Z1545" i="31" s="1"/>
  <c r="K1545" i="31"/>
  <c r="O1545" i="31" s="1"/>
  <c r="M1544" i="31"/>
  <c r="AP1544" i="31" s="1"/>
  <c r="Y1543" i="31"/>
  <c r="Z1543" i="31" s="1"/>
  <c r="K1543" i="31"/>
  <c r="O1543" i="31" s="1"/>
  <c r="M1542" i="31"/>
  <c r="AP1542" i="31" s="1"/>
  <c r="Y1541" i="31"/>
  <c r="Z1541" i="31" s="1"/>
  <c r="K1541" i="31"/>
  <c r="O1541" i="31" s="1"/>
  <c r="M1540" i="31"/>
  <c r="AP1540" i="31" s="1"/>
  <c r="Y1539" i="31"/>
  <c r="Z1539" i="31" s="1"/>
  <c r="K1539" i="31"/>
  <c r="O1539" i="31" s="1"/>
  <c r="M1538" i="31"/>
  <c r="AP1538" i="31" s="1"/>
  <c r="Y1537" i="31"/>
  <c r="Z1537" i="31" s="1"/>
  <c r="K1537" i="31"/>
  <c r="O1537" i="31" s="1"/>
  <c r="M1536" i="31"/>
  <c r="AP1536" i="31" s="1"/>
  <c r="Y1535" i="31"/>
  <c r="Z1535" i="31" s="1"/>
  <c r="K1535" i="31"/>
  <c r="O1535" i="31" s="1"/>
  <c r="M1534" i="31"/>
  <c r="AP1534" i="31" s="1"/>
  <c r="Y1533" i="31"/>
  <c r="Z1533" i="31" s="1"/>
  <c r="K1533" i="31"/>
  <c r="O1533" i="31" s="1"/>
  <c r="M1532" i="31"/>
  <c r="AP1532" i="31" s="1"/>
  <c r="Y1531" i="31"/>
  <c r="Z1531" i="31" s="1"/>
  <c r="K1531" i="31"/>
  <c r="O1531" i="31" s="1"/>
  <c r="M1530" i="31"/>
  <c r="K1529" i="31"/>
  <c r="O1529" i="31" s="1"/>
  <c r="M1528" i="31"/>
  <c r="AP1528" i="31" s="1"/>
  <c r="Y1527" i="31"/>
  <c r="Z1527" i="31" s="1"/>
  <c r="K1527" i="31"/>
  <c r="O1527" i="31" s="1"/>
  <c r="M1526" i="31"/>
  <c r="AP1526" i="31" s="1"/>
  <c r="Y1525" i="31"/>
  <c r="Z1525" i="31" s="1"/>
  <c r="K1525" i="31"/>
  <c r="O1525" i="31" s="1"/>
  <c r="M1524" i="31"/>
  <c r="AP1524" i="31" s="1"/>
  <c r="Y1523" i="31"/>
  <c r="Z1523" i="31" s="1"/>
  <c r="K1523" i="31"/>
  <c r="O1523" i="31" s="1"/>
  <c r="M1522" i="31"/>
  <c r="AP1522" i="31" s="1"/>
  <c r="M1520" i="31"/>
  <c r="AP1520" i="31" s="1"/>
  <c r="Y1519" i="31"/>
  <c r="Z1519" i="31" s="1"/>
  <c r="K1519" i="31"/>
  <c r="O1519" i="31" s="1"/>
  <c r="M1518" i="31"/>
  <c r="AP1518" i="31" s="1"/>
  <c r="Y1517" i="31"/>
  <c r="Z1517" i="31" s="1"/>
  <c r="K1517" i="31"/>
  <c r="O1517" i="31" s="1"/>
  <c r="M1516" i="31"/>
  <c r="AP1516" i="31" s="1"/>
  <c r="Y1515" i="31"/>
  <c r="Z1515" i="31" s="1"/>
  <c r="K1515" i="31"/>
  <c r="O1515" i="31" s="1"/>
  <c r="M1514" i="31"/>
  <c r="AP1514" i="31" s="1"/>
  <c r="K1513" i="31"/>
  <c r="O1513" i="31" s="1"/>
  <c r="M1512" i="31"/>
  <c r="R1512" i="31"/>
  <c r="Y1511" i="31"/>
  <c r="Z1511" i="31" s="1"/>
  <c r="K1511" i="31"/>
  <c r="O1511" i="31" s="1"/>
  <c r="M1510" i="31"/>
  <c r="AP1510" i="31" s="1"/>
  <c r="Y1509" i="31"/>
  <c r="Z1509" i="31" s="1"/>
  <c r="K1509" i="31"/>
  <c r="O1509" i="31" s="1"/>
  <c r="M1508" i="31"/>
  <c r="AP1508" i="31" s="1"/>
  <c r="Y1507" i="31"/>
  <c r="Z1507" i="31" s="1"/>
  <c r="K1507" i="31"/>
  <c r="O1507" i="31" s="1"/>
  <c r="M1506" i="31"/>
  <c r="AP1506" i="31" s="1"/>
  <c r="Y1505" i="31"/>
  <c r="Z1505" i="31" s="1"/>
  <c r="K1505" i="31"/>
  <c r="O1505" i="31" s="1"/>
  <c r="M1504" i="31"/>
  <c r="AP1504" i="31" s="1"/>
  <c r="Y1503" i="31"/>
  <c r="Z1503" i="31" s="1"/>
  <c r="K1503" i="31"/>
  <c r="O1503" i="31" s="1"/>
  <c r="M1502" i="31"/>
  <c r="AP1502" i="31" s="1"/>
  <c r="Y1501" i="31"/>
  <c r="Z1501" i="31" s="1"/>
  <c r="K1501" i="31"/>
  <c r="O1501" i="31" s="1"/>
  <c r="M1500" i="31"/>
  <c r="AP1500" i="31" s="1"/>
  <c r="Y1499" i="31"/>
  <c r="Z1499" i="31" s="1"/>
  <c r="K1499" i="31"/>
  <c r="O1499" i="31" s="1"/>
  <c r="AP1498" i="31"/>
  <c r="M1498" i="31"/>
  <c r="Y1497" i="31"/>
  <c r="Z1497" i="31" s="1"/>
  <c r="K1497" i="31"/>
  <c r="O1497" i="31" s="1"/>
  <c r="M1496" i="31"/>
  <c r="AP1496" i="31" s="1"/>
  <c r="Y1495" i="31"/>
  <c r="Z1495" i="31" s="1"/>
  <c r="K1495" i="31"/>
  <c r="O1495" i="31" s="1"/>
  <c r="M1494" i="31"/>
  <c r="AP1494" i="31" s="1"/>
  <c r="Y1493" i="31"/>
  <c r="Z1493" i="31" s="1"/>
  <c r="K1493" i="31"/>
  <c r="O1493" i="31" s="1"/>
  <c r="M1492" i="31"/>
  <c r="AP1492" i="31" s="1"/>
  <c r="Y1491" i="31"/>
  <c r="Z1491" i="31" s="1"/>
  <c r="K1491" i="31"/>
  <c r="O1491" i="31" s="1"/>
  <c r="M1490" i="31"/>
  <c r="AP1490" i="31" s="1"/>
  <c r="Y1489" i="31"/>
  <c r="Z1489" i="31" s="1"/>
  <c r="K1489" i="31"/>
  <c r="O1489" i="31" s="1"/>
  <c r="M1488" i="31"/>
  <c r="AP1488" i="31" s="1"/>
  <c r="Y1487" i="31"/>
  <c r="Z1487" i="31" s="1"/>
  <c r="K1487" i="31"/>
  <c r="O1487" i="31" s="1"/>
  <c r="M1486" i="31"/>
  <c r="AP1486" i="31" s="1"/>
  <c r="Y1485" i="31"/>
  <c r="Z1485" i="31" s="1"/>
  <c r="K1485" i="31"/>
  <c r="O1485" i="31" s="1"/>
  <c r="M1484" i="31"/>
  <c r="AP1484" i="31" s="1"/>
  <c r="Y1483" i="31"/>
  <c r="Z1483" i="31" s="1"/>
  <c r="K1483" i="31"/>
  <c r="O1483" i="31" s="1"/>
  <c r="M1482" i="31"/>
  <c r="K1481" i="31"/>
  <c r="O1481" i="31" s="1"/>
  <c r="R1715" i="31"/>
  <c r="V1715" i="31" s="1"/>
  <c r="AO1715" i="31" s="1"/>
  <c r="Y1707" i="31"/>
  <c r="Z1707" i="31" s="1"/>
  <c r="Y1706" i="31"/>
  <c r="Z1706" i="31" s="1"/>
  <c r="AN1706" i="31"/>
  <c r="AQ1706" i="31"/>
  <c r="Y1705" i="31"/>
  <c r="Z1705" i="31" s="1"/>
  <c r="AP1704" i="31"/>
  <c r="Y1704" i="31"/>
  <c r="Z1704" i="31" s="1"/>
  <c r="AN1704" i="31"/>
  <c r="AQ1704" i="31"/>
  <c r="Y1703" i="31"/>
  <c r="Z1703" i="31" s="1"/>
  <c r="Y1702" i="31"/>
  <c r="Z1702" i="31" s="1"/>
  <c r="AN1702" i="31"/>
  <c r="AQ1702" i="31"/>
  <c r="Y1701" i="31"/>
  <c r="Z1701" i="31" s="1"/>
  <c r="AP1700" i="31"/>
  <c r="Y1700" i="31"/>
  <c r="Z1700" i="31" s="1"/>
  <c r="AN1700" i="31"/>
  <c r="AQ1700" i="31"/>
  <c r="O1699" i="31"/>
  <c r="O1643" i="31"/>
  <c r="AO1643" i="31"/>
  <c r="AO1641" i="31"/>
  <c r="O1639" i="31"/>
  <c r="AO1639" i="31"/>
  <c r="AO1637" i="31"/>
  <c r="AO1635" i="31"/>
  <c r="AO1633" i="31"/>
  <c r="R1717" i="31"/>
  <c r="V1717" i="31" s="1"/>
  <c r="AO1717" i="31" s="1"/>
  <c r="R1713" i="31"/>
  <c r="V1713" i="31" s="1"/>
  <c r="AO1713" i="31" s="1"/>
  <c r="S1713" i="31"/>
  <c r="W1713" i="31" s="1"/>
  <c r="AP1713" i="31" s="1"/>
  <c r="O1698" i="31"/>
  <c r="AO1698" i="31"/>
  <c r="O1696" i="31"/>
  <c r="AO1696" i="31"/>
  <c r="O1694" i="31"/>
  <c r="AO1694" i="31"/>
  <c r="O1692" i="31"/>
  <c r="AO1692" i="31"/>
  <c r="O1690" i="31"/>
  <c r="AO1690" i="31"/>
  <c r="O1688" i="31"/>
  <c r="AO1688" i="31"/>
  <c r="O1686" i="31"/>
  <c r="AO1686" i="31"/>
  <c r="O1684" i="31"/>
  <c r="AO1684" i="31"/>
  <c r="O1682" i="31"/>
  <c r="AO1682" i="31"/>
  <c r="O1680" i="31"/>
  <c r="AO1680" i="31"/>
  <c r="O1678" i="31"/>
  <c r="AO1678" i="31"/>
  <c r="O1676" i="31"/>
  <c r="AO1676" i="31"/>
  <c r="AO1674" i="31"/>
  <c r="O1672" i="31"/>
  <c r="AO1672" i="31"/>
  <c r="AO1670" i="31"/>
  <c r="O1668" i="31"/>
  <c r="AO1668" i="31"/>
  <c r="AO1666" i="31"/>
  <c r="O1664" i="31"/>
  <c r="AO1664" i="31"/>
  <c r="AO1662" i="31"/>
  <c r="O1660" i="31"/>
  <c r="AO1660" i="31"/>
  <c r="AO1658" i="31"/>
  <c r="O1656" i="31"/>
  <c r="AO1656" i="31"/>
  <c r="AO1654" i="31"/>
  <c r="O1652" i="31"/>
  <c r="AO1652" i="31"/>
  <c r="AO1650" i="31"/>
  <c r="O1648" i="31"/>
  <c r="AO1648" i="31"/>
  <c r="W1440" i="31"/>
  <c r="M1440" i="31"/>
  <c r="Y1439" i="31"/>
  <c r="Z1439" i="31" s="1"/>
  <c r="K1439" i="31"/>
  <c r="O1439" i="31" s="1"/>
  <c r="M1438" i="31"/>
  <c r="AP1438" i="31" s="1"/>
  <c r="Y1437" i="31"/>
  <c r="Z1437" i="31" s="1"/>
  <c r="K1437" i="31"/>
  <c r="O1437" i="31" s="1"/>
  <c r="K1431" i="31"/>
  <c r="O1431" i="31" s="1"/>
  <c r="M1430" i="31"/>
  <c r="AP1430" i="31" s="1"/>
  <c r="Y1429" i="31"/>
  <c r="Z1429" i="31" s="1"/>
  <c r="K1429" i="31"/>
  <c r="O1429" i="31" s="1"/>
  <c r="M1428" i="31"/>
  <c r="AP1428" i="31" s="1"/>
  <c r="Y1427" i="31"/>
  <c r="Z1427" i="31" s="1"/>
  <c r="K1427" i="31"/>
  <c r="O1427" i="31" s="1"/>
  <c r="Y1425" i="31"/>
  <c r="K1425" i="31"/>
  <c r="O1425" i="31" s="1"/>
  <c r="K1423" i="31"/>
  <c r="O1423" i="31" s="1"/>
  <c r="M1422" i="31"/>
  <c r="AP1422" i="31" s="1"/>
  <c r="W1413" i="31"/>
  <c r="Y1413" i="31" s="1"/>
  <c r="M1413" i="31"/>
  <c r="Y1412" i="31"/>
  <c r="Z1412" i="31" s="1"/>
  <c r="K1412" i="31"/>
  <c r="O1412" i="31" s="1"/>
  <c r="M1411" i="31"/>
  <c r="AP1411" i="31" s="1"/>
  <c r="Y1410" i="31"/>
  <c r="Z1410" i="31" s="1"/>
  <c r="K1410" i="31"/>
  <c r="O1410" i="31" s="1"/>
  <c r="W1409" i="31"/>
  <c r="M1409" i="31"/>
  <c r="K1408" i="31"/>
  <c r="O1408" i="31" s="1"/>
  <c r="W1407" i="31"/>
  <c r="M1407" i="31"/>
  <c r="K1406" i="31"/>
  <c r="O1406" i="31" s="1"/>
  <c r="Q1408" i="31"/>
  <c r="U1408" i="31" s="1"/>
  <c r="Q1406" i="31"/>
  <c r="U1406" i="31" s="1"/>
  <c r="M1405" i="31"/>
  <c r="AP1405" i="31" s="1"/>
  <c r="Y1404" i="31"/>
  <c r="Z1404" i="31" s="1"/>
  <c r="K1404" i="31"/>
  <c r="O1404" i="31" s="1"/>
  <c r="M1403" i="31"/>
  <c r="AP1403" i="31" s="1"/>
  <c r="Y1402" i="31"/>
  <c r="Z1402" i="31" s="1"/>
  <c r="K1402" i="31"/>
  <c r="O1402" i="31" s="1"/>
  <c r="M1401" i="31"/>
  <c r="AP1401" i="31" s="1"/>
  <c r="Y1400" i="31"/>
  <c r="Z1400" i="31" s="1"/>
  <c r="K1400" i="31"/>
  <c r="O1400" i="31" s="1"/>
  <c r="M1399" i="31"/>
  <c r="AP1399" i="31" s="1"/>
  <c r="M1396" i="31"/>
  <c r="Y1395" i="31"/>
  <c r="Z1395" i="31" s="1"/>
  <c r="K1395" i="31"/>
  <c r="O1395" i="31" s="1"/>
  <c r="AN1386" i="31"/>
  <c r="K1386" i="31"/>
  <c r="O1386" i="31" s="1"/>
  <c r="AP1385" i="31"/>
  <c r="M1385" i="31"/>
  <c r="AP1378" i="31"/>
  <c r="M1378" i="31"/>
  <c r="Y1377" i="31"/>
  <c r="Z1377" i="31" s="1"/>
  <c r="K1377" i="31"/>
  <c r="O1377" i="31" s="1"/>
  <c r="M1376" i="31"/>
  <c r="AP1376" i="31" s="1"/>
  <c r="Y1375" i="31"/>
  <c r="Z1375" i="31" s="1"/>
  <c r="K1375" i="31"/>
  <c r="O1375" i="31" s="1"/>
  <c r="M1374" i="31"/>
  <c r="AP1374" i="31" s="1"/>
  <c r="Y1373" i="31"/>
  <c r="Z1373" i="31" s="1"/>
  <c r="K1373" i="31"/>
  <c r="O1373" i="31" s="1"/>
  <c r="M1372" i="31"/>
  <c r="AP1372" i="31" s="1"/>
  <c r="W1368" i="31"/>
  <c r="M1368" i="31"/>
  <c r="Y1367" i="31"/>
  <c r="Z1367" i="31" s="1"/>
  <c r="K1367" i="31"/>
  <c r="O1367" i="31" s="1"/>
  <c r="M1366" i="31"/>
  <c r="AP1366" i="31" s="1"/>
  <c r="Y1365" i="31"/>
  <c r="Z1365" i="31" s="1"/>
  <c r="K1365" i="31"/>
  <c r="O1365" i="31" s="1"/>
  <c r="M1364" i="31"/>
  <c r="AP1364" i="31" s="1"/>
  <c r="Y1363" i="31"/>
  <c r="Z1363" i="31" s="1"/>
  <c r="K1363" i="31"/>
  <c r="O1363" i="31" s="1"/>
  <c r="M1362" i="31"/>
  <c r="AP1362" i="31" s="1"/>
  <c r="Y1361" i="31"/>
  <c r="Z1361" i="31" s="1"/>
  <c r="K1361" i="31"/>
  <c r="O1361" i="31" s="1"/>
  <c r="M1360" i="31"/>
  <c r="AP1360" i="31" s="1"/>
  <c r="Y1359" i="31"/>
  <c r="Z1359" i="31" s="1"/>
  <c r="K1359" i="31"/>
  <c r="O1359" i="31" s="1"/>
  <c r="AP1358" i="31"/>
  <c r="M1358" i="31"/>
  <c r="Y1357" i="31"/>
  <c r="Z1357" i="31" s="1"/>
  <c r="K1357" i="31"/>
  <c r="O1357" i="31" s="1"/>
  <c r="M1356" i="31"/>
  <c r="AP1356" i="31" s="1"/>
  <c r="Y1355" i="31"/>
  <c r="Z1355" i="31" s="1"/>
  <c r="K1355" i="31"/>
  <c r="O1355" i="31" s="1"/>
  <c r="K1353" i="31"/>
  <c r="O1353" i="31" s="1"/>
  <c r="AN1351" i="31"/>
  <c r="K1351" i="31"/>
  <c r="O1351" i="31" s="1"/>
  <c r="AP1350" i="31"/>
  <c r="M1350" i="31"/>
  <c r="Y1349" i="31"/>
  <c r="Z1349" i="31" s="1"/>
  <c r="K1349" i="31"/>
  <c r="O1349" i="31" s="1"/>
  <c r="M1348" i="31"/>
  <c r="AP1348" i="31" s="1"/>
  <c r="Y1347" i="31"/>
  <c r="Z1347" i="31" s="1"/>
  <c r="K1347" i="31"/>
  <c r="O1347" i="31" s="1"/>
  <c r="M1346" i="31"/>
  <c r="AP1346" i="31" s="1"/>
  <c r="Y1345" i="31"/>
  <c r="Z1345" i="31" s="1"/>
  <c r="K1345" i="31"/>
  <c r="O1345" i="31" s="1"/>
  <c r="M1344" i="31"/>
  <c r="AP1344" i="31" s="1"/>
  <c r="Y1343" i="31"/>
  <c r="Z1343" i="31" s="1"/>
  <c r="K1343" i="31"/>
  <c r="O1343" i="31" s="1"/>
  <c r="M1342" i="31"/>
  <c r="AP1342" i="31" s="1"/>
  <c r="Y1341" i="31"/>
  <c r="Z1341" i="31" s="1"/>
  <c r="K1341" i="31"/>
  <c r="O1341" i="31" s="1"/>
  <c r="K1339" i="31"/>
  <c r="O1339" i="31" s="1"/>
  <c r="M1338" i="31"/>
  <c r="AP1338" i="31" s="1"/>
  <c r="M1328" i="31"/>
  <c r="T1328" i="31"/>
  <c r="X1328" i="31" s="1"/>
  <c r="AQ1328" i="31" s="1"/>
  <c r="M1326" i="31"/>
  <c r="AP1326" i="31" s="1"/>
  <c r="Y1325" i="31"/>
  <c r="Z1325" i="31" s="1"/>
  <c r="K1325" i="31"/>
  <c r="O1325" i="31" s="1"/>
  <c r="M1324" i="31"/>
  <c r="AP1324" i="31" s="1"/>
  <c r="M1320" i="31"/>
  <c r="AP1320" i="31" s="1"/>
  <c r="Y1319" i="31"/>
  <c r="Z1319" i="31" s="1"/>
  <c r="K1319" i="31"/>
  <c r="O1319" i="31" s="1"/>
  <c r="Q1320" i="31"/>
  <c r="U1320" i="31" s="1"/>
  <c r="M1318" i="31"/>
  <c r="AP1318" i="31" s="1"/>
  <c r="Y1317" i="31"/>
  <c r="Z1317" i="31" s="1"/>
  <c r="K1317" i="31"/>
  <c r="O1317" i="31" s="1"/>
  <c r="M1316" i="31"/>
  <c r="AP1316" i="31" s="1"/>
  <c r="M1308" i="31"/>
  <c r="Y1307" i="31"/>
  <c r="Z1307" i="31" s="1"/>
  <c r="K1307" i="31"/>
  <c r="O1307" i="31" s="1"/>
  <c r="K1292" i="31"/>
  <c r="O1292" i="31" s="1"/>
  <c r="M1291" i="31"/>
  <c r="AP1291" i="31" s="1"/>
  <c r="Y1290" i="31"/>
  <c r="Z1290" i="31" s="1"/>
  <c r="K1290" i="31"/>
  <c r="O1290" i="31" s="1"/>
  <c r="M1289" i="31"/>
  <c r="AP1289" i="31" s="1"/>
  <c r="M1287" i="31"/>
  <c r="T1287" i="31"/>
  <c r="X1287" i="31" s="1"/>
  <c r="AQ1287" i="31" s="1"/>
  <c r="Y1286" i="31"/>
  <c r="Z1286" i="31" s="1"/>
  <c r="K1286" i="31"/>
  <c r="O1286" i="31" s="1"/>
  <c r="AP1285" i="31"/>
  <c r="M1285" i="31"/>
  <c r="Y1284" i="31"/>
  <c r="Z1284" i="31" s="1"/>
  <c r="K1284" i="31"/>
  <c r="O1284" i="31" s="1"/>
  <c r="M1283" i="31"/>
  <c r="AP1283" i="31" s="1"/>
  <c r="Y1282" i="31"/>
  <c r="Z1282" i="31" s="1"/>
  <c r="K1282" i="31"/>
  <c r="O1282" i="31" s="1"/>
  <c r="M1281" i="31"/>
  <c r="AP1281" i="31" s="1"/>
  <c r="W1279" i="31"/>
  <c r="M1279" i="31"/>
  <c r="T1279" i="31"/>
  <c r="X1279" i="31" s="1"/>
  <c r="AQ1279" i="31" s="1"/>
  <c r="Y1278" i="31"/>
  <c r="Z1278" i="31" s="1"/>
  <c r="K1278" i="31"/>
  <c r="O1278" i="31" s="1"/>
  <c r="K1276" i="31"/>
  <c r="O1276" i="31" s="1"/>
  <c r="K1274" i="31"/>
  <c r="O1274" i="31" s="1"/>
  <c r="K1261" i="31"/>
  <c r="O1261" i="31" s="1"/>
  <c r="M1260" i="31"/>
  <c r="AP1260" i="31" s="1"/>
  <c r="Y1259" i="31"/>
  <c r="Z1259" i="31" s="1"/>
  <c r="K1259" i="31"/>
  <c r="O1259" i="31" s="1"/>
  <c r="M1258" i="31"/>
  <c r="AP1258" i="31" s="1"/>
  <c r="Y1257" i="31"/>
  <c r="Z1257" i="31" s="1"/>
  <c r="K1257" i="31"/>
  <c r="O1257" i="31" s="1"/>
  <c r="M1256" i="31"/>
  <c r="AP1256" i="31" s="1"/>
  <c r="Y1255" i="31"/>
  <c r="Z1255" i="31" s="1"/>
  <c r="K1255" i="31"/>
  <c r="O1255" i="31" s="1"/>
  <c r="M1254" i="31"/>
  <c r="AP1254" i="31" s="1"/>
  <c r="Y1253" i="31"/>
  <c r="Z1253" i="31" s="1"/>
  <c r="K1253" i="31"/>
  <c r="O1253" i="31" s="1"/>
  <c r="M1252" i="31"/>
  <c r="AP1252" i="31" s="1"/>
  <c r="Y1251" i="31"/>
  <c r="Z1251" i="31" s="1"/>
  <c r="K1251" i="31"/>
  <c r="O1251" i="31" s="1"/>
  <c r="M1250" i="31"/>
  <c r="AP1250" i="31" s="1"/>
  <c r="Y1249" i="31"/>
  <c r="Z1249" i="31" s="1"/>
  <c r="K1249" i="31"/>
  <c r="O1249" i="31" s="1"/>
  <c r="K1214" i="31"/>
  <c r="O1214" i="31" s="1"/>
  <c r="K1212" i="31"/>
  <c r="O1212" i="31" s="1"/>
  <c r="K1210" i="31"/>
  <c r="O1210" i="31" s="1"/>
  <c r="K1208" i="31"/>
  <c r="O1208" i="31" s="1"/>
  <c r="M1207" i="31"/>
  <c r="AP1207" i="31" s="1"/>
  <c r="Y1206" i="31"/>
  <c r="Z1206" i="31" s="1"/>
  <c r="K1206" i="31"/>
  <c r="O1206" i="31" s="1"/>
  <c r="K1204" i="31"/>
  <c r="O1204" i="31" s="1"/>
  <c r="M1203" i="31"/>
  <c r="AP1203" i="31" s="1"/>
  <c r="W1201" i="31"/>
  <c r="M1201" i="31"/>
  <c r="T1201" i="31"/>
  <c r="X1201" i="31" s="1"/>
  <c r="AQ1201" i="31" s="1"/>
  <c r="Y1200" i="31"/>
  <c r="Z1200" i="31" s="1"/>
  <c r="K1200" i="31"/>
  <c r="O1200" i="31" s="1"/>
  <c r="K1198" i="31"/>
  <c r="O1198" i="31" s="1"/>
  <c r="W1197" i="31"/>
  <c r="M1197" i="31"/>
  <c r="K1196" i="31"/>
  <c r="O1196" i="31" s="1"/>
  <c r="M1195" i="31"/>
  <c r="AP1195" i="31" s="1"/>
  <c r="Y1194" i="31"/>
  <c r="Z1194" i="31" s="1"/>
  <c r="K1194" i="31"/>
  <c r="O1194" i="31" s="1"/>
  <c r="M1193" i="31"/>
  <c r="AP1193" i="31" s="1"/>
  <c r="Y1192" i="31"/>
  <c r="Z1192" i="31" s="1"/>
  <c r="K1192" i="31"/>
  <c r="O1192" i="31" s="1"/>
  <c r="M1191" i="31"/>
  <c r="AP1191" i="31" s="1"/>
  <c r="Y1190" i="31"/>
  <c r="Z1190" i="31" s="1"/>
  <c r="K1190" i="31"/>
  <c r="O1190" i="31" s="1"/>
  <c r="M1189" i="31"/>
  <c r="AP1189" i="31" s="1"/>
  <c r="Y1188" i="31"/>
  <c r="Z1188" i="31" s="1"/>
  <c r="K1188" i="31"/>
  <c r="O1188" i="31" s="1"/>
  <c r="M1187" i="31"/>
  <c r="AP1187" i="31" s="1"/>
  <c r="Y1186" i="31"/>
  <c r="Z1186" i="31" s="1"/>
  <c r="K1186" i="31"/>
  <c r="O1186" i="31" s="1"/>
  <c r="M1185" i="31"/>
  <c r="AP1185" i="31" s="1"/>
  <c r="Y1184" i="31"/>
  <c r="Z1184" i="31" s="1"/>
  <c r="K1184" i="31"/>
  <c r="O1184" i="31" s="1"/>
  <c r="M1183" i="31"/>
  <c r="AP1183" i="31" s="1"/>
  <c r="Y1182" i="31"/>
  <c r="Z1182" i="31" s="1"/>
  <c r="K1182" i="31"/>
  <c r="O1182" i="31" s="1"/>
  <c r="AP1181" i="31"/>
  <c r="M1181" i="31"/>
  <c r="Y1180" i="31"/>
  <c r="Z1180" i="31" s="1"/>
  <c r="K1180" i="31"/>
  <c r="O1180" i="31" s="1"/>
  <c r="M1179" i="31"/>
  <c r="AP1179" i="31" s="1"/>
  <c r="Y1178" i="31"/>
  <c r="Z1178" i="31" s="1"/>
  <c r="K1178" i="31"/>
  <c r="O1178" i="31" s="1"/>
  <c r="M1177" i="31"/>
  <c r="AP1177" i="31" s="1"/>
  <c r="Y1176" i="31"/>
  <c r="Z1176" i="31" s="1"/>
  <c r="K1176" i="31"/>
  <c r="O1176" i="31" s="1"/>
  <c r="M1175" i="31"/>
  <c r="AP1175" i="31" s="1"/>
  <c r="Y1174" i="31"/>
  <c r="Z1174" i="31" s="1"/>
  <c r="K1174" i="31"/>
  <c r="O1174" i="31" s="1"/>
  <c r="W1173" i="31"/>
  <c r="M1173" i="31"/>
  <c r="K1172" i="31"/>
  <c r="O1172" i="31" s="1"/>
  <c r="W1171" i="31"/>
  <c r="M1171" i="31"/>
  <c r="Y1170" i="31"/>
  <c r="Z1170" i="31" s="1"/>
  <c r="K1170" i="31"/>
  <c r="O1170" i="31" s="1"/>
  <c r="M1169" i="31"/>
  <c r="AP1169" i="31" s="1"/>
  <c r="Y1168" i="31"/>
  <c r="Z1168" i="31" s="1"/>
  <c r="K1168" i="31"/>
  <c r="O1168" i="31" s="1"/>
  <c r="M1167" i="31"/>
  <c r="AP1167" i="31" s="1"/>
  <c r="Y1166" i="31"/>
  <c r="Z1166" i="31" s="1"/>
  <c r="K1166" i="31"/>
  <c r="O1166" i="31" s="1"/>
  <c r="AP1165" i="31"/>
  <c r="M1165" i="31"/>
  <c r="Y1164" i="31"/>
  <c r="Z1164" i="31" s="1"/>
  <c r="K1164" i="31"/>
  <c r="O1164" i="31" s="1"/>
  <c r="M1163" i="31"/>
  <c r="AP1163" i="31" s="1"/>
  <c r="Y1162" i="31"/>
  <c r="Z1162" i="31" s="1"/>
  <c r="K1162" i="31"/>
  <c r="O1162" i="31" s="1"/>
  <c r="M1161" i="31"/>
  <c r="AP1161" i="31" s="1"/>
  <c r="M1706" i="31"/>
  <c r="AP1706" i="31" s="1"/>
  <c r="M1702" i="31"/>
  <c r="AP1702" i="31" s="1"/>
  <c r="M1674" i="31"/>
  <c r="AP1674" i="31" s="1"/>
  <c r="M1670" i="31"/>
  <c r="AP1670" i="31" s="1"/>
  <c r="M1666" i="31"/>
  <c r="AP1666" i="31" s="1"/>
  <c r="M1662" i="31"/>
  <c r="AP1662" i="31" s="1"/>
  <c r="M1658" i="31"/>
  <c r="AP1658" i="31" s="1"/>
  <c r="M1654" i="31"/>
  <c r="AP1654" i="31" s="1"/>
  <c r="M1650" i="31"/>
  <c r="AP1650" i="31" s="1"/>
  <c r="M1635" i="31"/>
  <c r="O1635" i="31" s="1"/>
  <c r="AP1521" i="31"/>
  <c r="AN1521" i="31"/>
  <c r="AO1521" i="31"/>
  <c r="AO1480" i="31"/>
  <c r="AP1478" i="31"/>
  <c r="AQ1478" i="31"/>
  <c r="O1477" i="31"/>
  <c r="AP1476" i="31"/>
  <c r="AQ1476" i="31"/>
  <c r="AP1474" i="31"/>
  <c r="AQ1474" i="31"/>
  <c r="O1473" i="31"/>
  <c r="AP1472" i="31"/>
  <c r="AQ1472" i="31"/>
  <c r="AN1470" i="31"/>
  <c r="AP1468" i="31"/>
  <c r="AQ1468" i="31"/>
  <c r="O1467" i="31"/>
  <c r="AP1466" i="31"/>
  <c r="AQ1466" i="31"/>
  <c r="AQ1465" i="31"/>
  <c r="AQ1464" i="31"/>
  <c r="AP1462" i="31"/>
  <c r="AQ1462" i="31"/>
  <c r="O1461" i="31"/>
  <c r="AP1460" i="31"/>
  <c r="AQ1460" i="31"/>
  <c r="AP1458" i="31"/>
  <c r="AQ1458" i="31"/>
  <c r="O1457" i="31"/>
  <c r="AN1456" i="31"/>
  <c r="O1455" i="31"/>
  <c r="AP1454" i="31"/>
  <c r="AQ1454" i="31"/>
  <c r="AP1452" i="31"/>
  <c r="AQ1452" i="31"/>
  <c r="O1451" i="31"/>
  <c r="AP1450" i="31"/>
  <c r="AQ1450" i="31"/>
  <c r="AP1448" i="31"/>
  <c r="AQ1448" i="31"/>
  <c r="O1447" i="31"/>
  <c r="AP1446" i="31"/>
  <c r="AQ1446" i="31"/>
  <c r="AP1444" i="31"/>
  <c r="AQ1444" i="31"/>
  <c r="O1443" i="31"/>
  <c r="AP1442" i="31"/>
  <c r="AQ1442" i="31"/>
  <c r="AP1435" i="31"/>
  <c r="AQ1435" i="31"/>
  <c r="AP1433" i="31"/>
  <c r="AQ1433" i="31"/>
  <c r="O1432" i="31"/>
  <c r="O1426" i="31"/>
  <c r="Q1421" i="31"/>
  <c r="U1421" i="31" s="1"/>
  <c r="K1421" i="31"/>
  <c r="O1421" i="31" s="1"/>
  <c r="AP1420" i="31"/>
  <c r="AQ1420" i="31"/>
  <c r="O1419" i="31"/>
  <c r="AP1418" i="31"/>
  <c r="AQ1418" i="31"/>
  <c r="AP1416" i="31"/>
  <c r="AQ1416" i="31"/>
  <c r="O1415" i="31"/>
  <c r="AP1414" i="31"/>
  <c r="AQ1414" i="31"/>
  <c r="AP1393" i="31"/>
  <c r="AQ1393" i="31"/>
  <c r="AO1391" i="31"/>
  <c r="AP1389" i="31"/>
  <c r="AQ1389" i="31"/>
  <c r="AO1387" i="31"/>
  <c r="R1384" i="31"/>
  <c r="L1384" i="31"/>
  <c r="O1384" i="31" s="1"/>
  <c r="V1384" i="31"/>
  <c r="AO1382" i="31"/>
  <c r="AP1380" i="31"/>
  <c r="AQ1380" i="31"/>
  <c r="AO1370" i="31"/>
  <c r="R1351" i="31"/>
  <c r="V1351" i="31" s="1"/>
  <c r="AO1351" i="31" s="1"/>
  <c r="S1351" i="31"/>
  <c r="W1351" i="31" s="1"/>
  <c r="AP1351" i="31" s="1"/>
  <c r="AO1336" i="31"/>
  <c r="AP1334" i="31"/>
  <c r="AQ1334" i="31"/>
  <c r="AO1332" i="31"/>
  <c r="AP1330" i="31"/>
  <c r="AQ1330" i="31"/>
  <c r="R1328" i="31"/>
  <c r="V1328" i="31" s="1"/>
  <c r="AO1328" i="31" s="1"/>
  <c r="S1328" i="31"/>
  <c r="W1328" i="31" s="1"/>
  <c r="AP1328" i="31" s="1"/>
  <c r="AP1322" i="31"/>
  <c r="AQ1322" i="31"/>
  <c r="W1315" i="31"/>
  <c r="AP1315" i="31" s="1"/>
  <c r="X1315" i="31"/>
  <c r="AQ1315" i="31" s="1"/>
  <c r="AP1313" i="31"/>
  <c r="N1313" i="31"/>
  <c r="T1368" i="31"/>
  <c r="X1368" i="31" s="1"/>
  <c r="AQ1368" i="31" s="1"/>
  <c r="AQ1313" i="31"/>
  <c r="AO1311" i="31"/>
  <c r="AP1309" i="31"/>
  <c r="AQ1309" i="31"/>
  <c r="W1306" i="31"/>
  <c r="AP1306" i="31" s="1"/>
  <c r="X1306" i="31"/>
  <c r="AQ1306" i="31" s="1"/>
  <c r="AP1304" i="31"/>
  <c r="AQ1304" i="31"/>
  <c r="AO1302" i="31"/>
  <c r="AP1300" i="31"/>
  <c r="AQ1300" i="31"/>
  <c r="AO1298" i="31"/>
  <c r="AP1296" i="31"/>
  <c r="AQ1296" i="31"/>
  <c r="AO1294" i="31"/>
  <c r="R1287" i="31"/>
  <c r="V1287" i="31" s="1"/>
  <c r="AO1287" i="31" s="1"/>
  <c r="S1287" i="31"/>
  <c r="W1287" i="31" s="1"/>
  <c r="AP1287" i="31" s="1"/>
  <c r="R1276" i="31"/>
  <c r="V1276" i="31" s="1"/>
  <c r="AO1276" i="31" s="1"/>
  <c r="S1276" i="31"/>
  <c r="W1276" i="31" s="1"/>
  <c r="AP1276" i="31" s="1"/>
  <c r="AO1272" i="31"/>
  <c r="AP1270" i="31"/>
  <c r="AQ1270" i="31"/>
  <c r="AO1268" i="31"/>
  <c r="AP1266" i="31"/>
  <c r="AQ1266" i="31"/>
  <c r="AO1264" i="31"/>
  <c r="AP1262" i="31"/>
  <c r="AQ1262" i="31"/>
  <c r="W1248" i="31"/>
  <c r="AP1248" i="31" s="1"/>
  <c r="X1248" i="31"/>
  <c r="AQ1248" i="31" s="1"/>
  <c r="AP1246" i="31"/>
  <c r="AQ1246" i="31"/>
  <c r="AO1244" i="31"/>
  <c r="AP1242" i="31"/>
  <c r="AQ1242" i="31"/>
  <c r="AO1240" i="31"/>
  <c r="AP1238" i="31"/>
  <c r="AQ1238" i="31"/>
  <c r="AO1236" i="31"/>
  <c r="W1235" i="31"/>
  <c r="AP1235" i="31" s="1"/>
  <c r="AQ1235" i="31"/>
  <c r="S1234" i="31"/>
  <c r="W1234" i="31" s="1"/>
  <c r="AP1234" i="31" s="1"/>
  <c r="M1234" i="31"/>
  <c r="R1234" i="31"/>
  <c r="L1234" i="31"/>
  <c r="O1234" i="31" s="1"/>
  <c r="V1234" i="31"/>
  <c r="AP1232" i="31"/>
  <c r="AQ1232" i="31"/>
  <c r="AO1230" i="31"/>
  <c r="AP1228" i="31"/>
  <c r="AQ1228" i="31"/>
  <c r="AO1226" i="31"/>
  <c r="AP1224" i="31"/>
  <c r="AQ1224" i="31"/>
  <c r="AO1222" i="31"/>
  <c r="AP1220" i="31"/>
  <c r="AQ1220" i="31"/>
  <c r="AO1218" i="31"/>
  <c r="AP1216" i="31"/>
  <c r="AQ1216" i="31"/>
  <c r="R1214" i="31"/>
  <c r="V1214" i="31" s="1"/>
  <c r="AO1214" i="31" s="1"/>
  <c r="S1214" i="31"/>
  <c r="W1214" i="31" s="1"/>
  <c r="AP1214" i="31" s="1"/>
  <c r="R1210" i="31"/>
  <c r="V1210" i="31" s="1"/>
  <c r="AO1210" i="31" s="1"/>
  <c r="S1210" i="31"/>
  <c r="W1210" i="31" s="1"/>
  <c r="AP1210" i="31" s="1"/>
  <c r="R1204" i="31"/>
  <c r="V1204" i="31" s="1"/>
  <c r="AO1204" i="31" s="1"/>
  <c r="S1204" i="31"/>
  <c r="W1204" i="31" s="1"/>
  <c r="R1198" i="31"/>
  <c r="V1198" i="31" s="1"/>
  <c r="AO1198" i="31" s="1"/>
  <c r="S1198" i="31"/>
  <c r="W1198" i="31" s="1"/>
  <c r="AP1198" i="31" s="1"/>
  <c r="S1196" i="31"/>
  <c r="W1196" i="31" s="1"/>
  <c r="K1150" i="31"/>
  <c r="O1150" i="31" s="1"/>
  <c r="K1147" i="31"/>
  <c r="O1147" i="31" s="1"/>
  <c r="Y1140" i="31"/>
  <c r="K1140" i="31"/>
  <c r="O1140" i="31" s="1"/>
  <c r="Y1138" i="31"/>
  <c r="K1138" i="31"/>
  <c r="O1138" i="31" s="1"/>
  <c r="K1134" i="31"/>
  <c r="O1134" i="31" s="1"/>
  <c r="M1133" i="31"/>
  <c r="AP1133" i="31" s="1"/>
  <c r="W1130" i="31"/>
  <c r="M1130" i="31"/>
  <c r="R1130" i="31"/>
  <c r="V1130" i="31" s="1"/>
  <c r="AO1130" i="31" s="1"/>
  <c r="M1128" i="31"/>
  <c r="AP1128" i="31" s="1"/>
  <c r="W1125" i="31"/>
  <c r="M1125" i="31"/>
  <c r="Y1124" i="31"/>
  <c r="Z1124" i="31" s="1"/>
  <c r="K1124" i="31"/>
  <c r="O1124" i="31" s="1"/>
  <c r="M1709" i="31"/>
  <c r="AP1709" i="31" s="1"/>
  <c r="M1641" i="31"/>
  <c r="O1641" i="31" s="1"/>
  <c r="M1637" i="31"/>
  <c r="AP1637" i="31" s="1"/>
  <c r="M1633" i="31"/>
  <c r="O1633" i="31" s="1"/>
  <c r="R1579" i="31"/>
  <c r="AO1479" i="31"/>
  <c r="Y1478" i="31"/>
  <c r="Z1478" i="31" s="1"/>
  <c r="AP1477" i="31"/>
  <c r="AQ1477" i="31"/>
  <c r="AO1475" i="31"/>
  <c r="Y1474" i="31"/>
  <c r="Z1474" i="31" s="1"/>
  <c r="AP1473" i="31"/>
  <c r="AQ1473" i="31"/>
  <c r="AO1471" i="31"/>
  <c r="AQ1470" i="31"/>
  <c r="R1469" i="31"/>
  <c r="L1469" i="31"/>
  <c r="O1469" i="31" s="1"/>
  <c r="V1469" i="31"/>
  <c r="Y1468" i="31"/>
  <c r="Z1468" i="31" s="1"/>
  <c r="AP1467" i="31"/>
  <c r="AQ1467" i="31"/>
  <c r="AO1463" i="31"/>
  <c r="Y1462" i="31"/>
  <c r="Z1462" i="31" s="1"/>
  <c r="AP1461" i="31"/>
  <c r="AQ1461" i="31"/>
  <c r="AO1459" i="31"/>
  <c r="Y1458" i="31"/>
  <c r="Z1458" i="31" s="1"/>
  <c r="AP1457" i="31"/>
  <c r="AQ1457" i="31"/>
  <c r="AQ1455" i="31"/>
  <c r="AO1453" i="31"/>
  <c r="Y1452" i="31"/>
  <c r="Z1452" i="31" s="1"/>
  <c r="AP1451" i="31"/>
  <c r="AQ1451" i="31"/>
  <c r="AO1449" i="31"/>
  <c r="Y1448" i="31"/>
  <c r="Z1448" i="31" s="1"/>
  <c r="AP1447" i="31"/>
  <c r="AQ1447" i="31"/>
  <c r="AO1445" i="31"/>
  <c r="Y1444" i="31"/>
  <c r="Z1444" i="31" s="1"/>
  <c r="AP1443" i="31"/>
  <c r="AQ1443" i="31"/>
  <c r="AO1441" i="31"/>
  <c r="R1436" i="31"/>
  <c r="L1436" i="31"/>
  <c r="O1436" i="31" s="1"/>
  <c r="V1436" i="31"/>
  <c r="AO1434" i="31"/>
  <c r="Y1433" i="31"/>
  <c r="Z1433" i="31" s="1"/>
  <c r="AP1432" i="31"/>
  <c r="AQ1432" i="31"/>
  <c r="R1424" i="31"/>
  <c r="L1424" i="31"/>
  <c r="O1424" i="31" s="1"/>
  <c r="V1424" i="31"/>
  <c r="AQ1421" i="31"/>
  <c r="Y1420" i="31"/>
  <c r="Z1420" i="31" s="1"/>
  <c r="AP1419" i="31"/>
  <c r="AQ1419" i="31"/>
  <c r="AO1417" i="31"/>
  <c r="Y1416" i="31"/>
  <c r="Z1416" i="31" s="1"/>
  <c r="AP1415" i="31"/>
  <c r="AQ1415" i="31"/>
  <c r="R1406" i="31"/>
  <c r="R1423" i="31"/>
  <c r="AP1397" i="31"/>
  <c r="Y1397" i="31"/>
  <c r="Z1397" i="31" s="1"/>
  <c r="AN1397" i="31"/>
  <c r="AQ1397" i="31"/>
  <c r="AP1383" i="31"/>
  <c r="Y1383" i="31"/>
  <c r="Z1383" i="31" s="1"/>
  <c r="AN1383" i="31"/>
  <c r="AQ1383" i="31"/>
  <c r="Y1382" i="31"/>
  <c r="Z1382" i="31" s="1"/>
  <c r="Y1381" i="31"/>
  <c r="Z1381" i="31" s="1"/>
  <c r="AN1381" i="31"/>
  <c r="AQ1381" i="31"/>
  <c r="Y1380" i="31"/>
  <c r="Z1380" i="31" s="1"/>
  <c r="AP1379" i="31"/>
  <c r="Y1379" i="31"/>
  <c r="Z1379" i="31" s="1"/>
  <c r="AN1379" i="31"/>
  <c r="AQ1379" i="31"/>
  <c r="W1354" i="31"/>
  <c r="AN1354" i="31"/>
  <c r="X1354" i="31"/>
  <c r="AQ1354" i="31" s="1"/>
  <c r="T1340" i="31"/>
  <c r="X1340" i="31" s="1"/>
  <c r="AQ1340" i="31" s="1"/>
  <c r="R1340" i="31"/>
  <c r="V1340" i="31" s="1"/>
  <c r="L1340" i="31"/>
  <c r="S1340" i="31"/>
  <c r="W1340" i="31" s="1"/>
  <c r="T1327" i="31"/>
  <c r="X1327" i="31" s="1"/>
  <c r="AQ1327" i="31" s="1"/>
  <c r="R1327" i="31"/>
  <c r="V1327" i="31" s="1"/>
  <c r="L1327" i="31"/>
  <c r="O1327" i="31" s="1"/>
  <c r="S1327" i="31"/>
  <c r="W1327" i="31" s="1"/>
  <c r="AP1327" i="31" s="1"/>
  <c r="O1314" i="31"/>
  <c r="AO1314" i="31"/>
  <c r="AO1312" i="31"/>
  <c r="O1310" i="31"/>
  <c r="AO1310" i="31"/>
  <c r="R1308" i="31"/>
  <c r="V1308" i="31" s="1"/>
  <c r="AO1308" i="31" s="1"/>
  <c r="W1288" i="31"/>
  <c r="AN1288" i="31"/>
  <c r="X1288" i="31"/>
  <c r="AQ1288" i="31" s="1"/>
  <c r="T1277" i="31"/>
  <c r="X1277" i="31" s="1"/>
  <c r="AQ1277" i="31" s="1"/>
  <c r="R1277" i="31"/>
  <c r="V1277" i="31" s="1"/>
  <c r="AO1277" i="31" s="1"/>
  <c r="L1277" i="31"/>
  <c r="S1277" i="31"/>
  <c r="W1277" i="31" s="1"/>
  <c r="W1273" i="31"/>
  <c r="AP1273" i="31" s="1"/>
  <c r="AN1273" i="31"/>
  <c r="X1273" i="31"/>
  <c r="AQ1273" i="31" s="1"/>
  <c r="AO1271" i="31"/>
  <c r="O1269" i="31"/>
  <c r="AO1269" i="31"/>
  <c r="AO1267" i="31"/>
  <c r="O1265" i="31"/>
  <c r="AO1265" i="31"/>
  <c r="AO1263" i="31"/>
  <c r="R1261" i="31"/>
  <c r="V1261" i="31" s="1"/>
  <c r="AO1261" i="31" s="1"/>
  <c r="Y1247" i="31"/>
  <c r="Z1247" i="31" s="1"/>
  <c r="AN1247" i="31"/>
  <c r="AQ1247" i="31"/>
  <c r="Y1246" i="31"/>
  <c r="Z1246" i="31" s="1"/>
  <c r="AP1245" i="31"/>
  <c r="Y1245" i="31"/>
  <c r="Z1245" i="31" s="1"/>
  <c r="AN1245" i="31"/>
  <c r="AQ1245" i="31"/>
  <c r="Y1244" i="31"/>
  <c r="Z1244" i="31" s="1"/>
  <c r="Y1243" i="31"/>
  <c r="Z1243" i="31" s="1"/>
  <c r="AN1243" i="31"/>
  <c r="AQ1243" i="31"/>
  <c r="Y1242" i="31"/>
  <c r="Z1242" i="31" s="1"/>
  <c r="AP1241" i="31"/>
  <c r="Y1241" i="31"/>
  <c r="Z1241" i="31" s="1"/>
  <c r="AN1241" i="31"/>
  <c r="AQ1241" i="31"/>
  <c r="Y1240" i="31"/>
  <c r="Z1240" i="31" s="1"/>
  <c r="Y1239" i="31"/>
  <c r="Z1239" i="31" s="1"/>
  <c r="AN1239" i="31"/>
  <c r="AQ1239" i="31"/>
  <c r="Y1238" i="31"/>
  <c r="Z1238" i="31" s="1"/>
  <c r="AP1237" i="31"/>
  <c r="Y1237" i="31"/>
  <c r="Z1237" i="31" s="1"/>
  <c r="AN1237" i="31"/>
  <c r="AQ1237" i="31"/>
  <c r="Y1236" i="31"/>
  <c r="Z1236" i="31" s="1"/>
  <c r="Y1233" i="31"/>
  <c r="Z1233" i="31" s="1"/>
  <c r="AN1233" i="31"/>
  <c r="AQ1233" i="31"/>
  <c r="Y1232" i="31"/>
  <c r="Z1232" i="31" s="1"/>
  <c r="AP1231" i="31"/>
  <c r="Y1231" i="31"/>
  <c r="Z1231" i="31" s="1"/>
  <c r="AN1231" i="31"/>
  <c r="AQ1231" i="31"/>
  <c r="Y1230" i="31"/>
  <c r="Z1230" i="31" s="1"/>
  <c r="Y1229" i="31"/>
  <c r="Z1229" i="31" s="1"/>
  <c r="AN1229" i="31"/>
  <c r="AQ1229" i="31"/>
  <c r="Y1228" i="31"/>
  <c r="Z1228" i="31" s="1"/>
  <c r="AP1227" i="31"/>
  <c r="Y1227" i="31"/>
  <c r="Z1227" i="31" s="1"/>
  <c r="AN1227" i="31"/>
  <c r="AQ1227" i="31"/>
  <c r="Y1226" i="31"/>
  <c r="Z1226" i="31" s="1"/>
  <c r="Y1225" i="31"/>
  <c r="Z1225" i="31" s="1"/>
  <c r="AN1225" i="31"/>
  <c r="AQ1225" i="31"/>
  <c r="Y1224" i="31"/>
  <c r="Z1224" i="31" s="1"/>
  <c r="AP1223" i="31"/>
  <c r="Y1223" i="31"/>
  <c r="Z1223" i="31" s="1"/>
  <c r="AN1223" i="31"/>
  <c r="AQ1223" i="31"/>
  <c r="Y1222" i="31"/>
  <c r="Z1222" i="31" s="1"/>
  <c r="Y1221" i="31"/>
  <c r="Z1221" i="31" s="1"/>
  <c r="AN1221" i="31"/>
  <c r="AQ1221" i="31"/>
  <c r="Y1220" i="31"/>
  <c r="Z1220" i="31" s="1"/>
  <c r="AP1219" i="31"/>
  <c r="Y1219" i="31"/>
  <c r="Z1219" i="31" s="1"/>
  <c r="AN1219" i="31"/>
  <c r="AQ1219" i="31"/>
  <c r="Y1218" i="31"/>
  <c r="Z1218" i="31" s="1"/>
  <c r="Y1217" i="31"/>
  <c r="Z1217" i="31" s="1"/>
  <c r="AN1217" i="31"/>
  <c r="AQ1217" i="31"/>
  <c r="Y1216" i="31"/>
  <c r="Z1216" i="31" s="1"/>
  <c r="AP1215" i="31"/>
  <c r="Y1215" i="31"/>
  <c r="Z1215" i="31" s="1"/>
  <c r="AN1215" i="31"/>
  <c r="AQ1215" i="31"/>
  <c r="W1211" i="31"/>
  <c r="AP1211" i="31" s="1"/>
  <c r="AN1211" i="31"/>
  <c r="X1211" i="31"/>
  <c r="AQ1211" i="31" s="1"/>
  <c r="T1205" i="31"/>
  <c r="X1205" i="31" s="1"/>
  <c r="AQ1205" i="31" s="1"/>
  <c r="R1205" i="31"/>
  <c r="V1205" i="31" s="1"/>
  <c r="L1205" i="31"/>
  <c r="O1205" i="31" s="1"/>
  <c r="S1205" i="31"/>
  <c r="W1205" i="31" s="1"/>
  <c r="AP1205" i="31" s="1"/>
  <c r="T1199" i="31"/>
  <c r="X1199" i="31" s="1"/>
  <c r="AQ1199" i="31" s="1"/>
  <c r="R1199" i="31"/>
  <c r="L1199" i="31"/>
  <c r="O1199" i="31" s="1"/>
  <c r="S1199" i="31"/>
  <c r="W1199" i="31" s="1"/>
  <c r="AP1199" i="31" s="1"/>
  <c r="V1199" i="31"/>
  <c r="AO1199" i="31" s="1"/>
  <c r="AO1159" i="31"/>
  <c r="AP1157" i="31"/>
  <c r="AQ1157" i="31"/>
  <c r="AO1155" i="31"/>
  <c r="AP1153" i="31"/>
  <c r="AQ1153" i="31"/>
  <c r="AO1151" i="31"/>
  <c r="T1149" i="31"/>
  <c r="X1149" i="31" s="1"/>
  <c r="AQ1149" i="31" s="1"/>
  <c r="R1149" i="31"/>
  <c r="L1149" i="31"/>
  <c r="O1149" i="31" s="1"/>
  <c r="S1149" i="31"/>
  <c r="W1149" i="31" s="1"/>
  <c r="AP1149" i="31" s="1"/>
  <c r="V1149" i="31"/>
  <c r="V1144" i="31"/>
  <c r="AO1144" i="31" s="1"/>
  <c r="AP1142" i="31"/>
  <c r="AQ1142" i="31"/>
  <c r="AO1136" i="31"/>
  <c r="AO1131" i="31"/>
  <c r="T1129" i="31"/>
  <c r="X1129" i="31" s="1"/>
  <c r="AQ1129" i="31" s="1"/>
  <c r="R1129" i="31"/>
  <c r="L1129" i="31"/>
  <c r="O1129" i="31" s="1"/>
  <c r="S1129" i="31"/>
  <c r="W1129" i="31" s="1"/>
  <c r="AP1129" i="31" s="1"/>
  <c r="V1129" i="31"/>
  <c r="AP1126" i="31"/>
  <c r="AQ1126" i="31"/>
  <c r="W1118" i="31"/>
  <c r="M1118" i="31"/>
  <c r="M1115" i="31"/>
  <c r="AP1115" i="31" s="1"/>
  <c r="Y1114" i="31"/>
  <c r="Z1114" i="31" s="1"/>
  <c r="K1114" i="31"/>
  <c r="O1114" i="31" s="1"/>
  <c r="K1112" i="31"/>
  <c r="O1112" i="31" s="1"/>
  <c r="M1111" i="31"/>
  <c r="AP1111" i="31" s="1"/>
  <c r="Y1110" i="31"/>
  <c r="Z1110" i="31" s="1"/>
  <c r="K1110" i="31"/>
  <c r="O1110" i="31" s="1"/>
  <c r="K1108" i="31"/>
  <c r="O1108" i="31" s="1"/>
  <c r="M1107" i="31"/>
  <c r="AP1107" i="31" s="1"/>
  <c r="Y1106" i="31"/>
  <c r="Z1106" i="31" s="1"/>
  <c r="K1106" i="31"/>
  <c r="O1106" i="31" s="1"/>
  <c r="AP1105" i="31"/>
  <c r="M1105" i="31"/>
  <c r="Y1104" i="31"/>
  <c r="Z1104" i="31" s="1"/>
  <c r="K1104" i="31"/>
  <c r="O1104" i="31" s="1"/>
  <c r="M1103" i="31"/>
  <c r="AP1103" i="31" s="1"/>
  <c r="Y1102" i="31"/>
  <c r="Z1102" i="31" s="1"/>
  <c r="K1102" i="31"/>
  <c r="O1102" i="31" s="1"/>
  <c r="M1101" i="31"/>
  <c r="AP1101" i="31" s="1"/>
  <c r="Y1100" i="31"/>
  <c r="Z1100" i="31" s="1"/>
  <c r="K1100" i="31"/>
  <c r="O1100" i="31" s="1"/>
  <c r="M1099" i="31"/>
  <c r="AP1099" i="31" s="1"/>
  <c r="Y1098" i="31"/>
  <c r="Z1098" i="31" s="1"/>
  <c r="K1098" i="31"/>
  <c r="O1098" i="31" s="1"/>
  <c r="M1097" i="31"/>
  <c r="AP1097" i="31" s="1"/>
  <c r="Y1096" i="31"/>
  <c r="Z1096" i="31" s="1"/>
  <c r="K1096" i="31"/>
  <c r="O1096" i="31" s="1"/>
  <c r="M1095" i="31"/>
  <c r="AP1095" i="31" s="1"/>
  <c r="Y1094" i="31"/>
  <c r="Z1094" i="31" s="1"/>
  <c r="K1094" i="31"/>
  <c r="O1094" i="31" s="1"/>
  <c r="M1093" i="31"/>
  <c r="AP1093" i="31" s="1"/>
  <c r="Y1092" i="31"/>
  <c r="Z1092" i="31" s="1"/>
  <c r="K1092" i="31"/>
  <c r="O1092" i="31" s="1"/>
  <c r="M1091" i="31"/>
  <c r="AP1091" i="31" s="1"/>
  <c r="Y1090" i="31"/>
  <c r="Z1090" i="31" s="1"/>
  <c r="K1090" i="31"/>
  <c r="O1090" i="31" s="1"/>
  <c r="AP1089" i="31"/>
  <c r="M1089" i="31"/>
  <c r="Y1088" i="31"/>
  <c r="Z1088" i="31" s="1"/>
  <c r="K1088" i="31"/>
  <c r="O1088" i="31" s="1"/>
  <c r="M1087" i="31"/>
  <c r="AP1087" i="31" s="1"/>
  <c r="Y1086" i="31"/>
  <c r="Z1086" i="31" s="1"/>
  <c r="K1086" i="31"/>
  <c r="O1086" i="31" s="1"/>
  <c r="M1085" i="31"/>
  <c r="AP1085" i="31" s="1"/>
  <c r="Y1084" i="31"/>
  <c r="Z1084" i="31" s="1"/>
  <c r="K1084" i="31"/>
  <c r="O1084" i="31" s="1"/>
  <c r="M1083" i="31"/>
  <c r="AP1083" i="31" s="1"/>
  <c r="Y1082" i="31"/>
  <c r="Z1082" i="31" s="1"/>
  <c r="K1082" i="31"/>
  <c r="O1082" i="31" s="1"/>
  <c r="M1081" i="31"/>
  <c r="AP1081" i="31" s="1"/>
  <c r="Y1080" i="31"/>
  <c r="Z1080" i="31" s="1"/>
  <c r="K1080" i="31"/>
  <c r="O1080" i="31" s="1"/>
  <c r="M1079" i="31"/>
  <c r="AP1079" i="31" s="1"/>
  <c r="Y1078" i="31"/>
  <c r="Z1078" i="31" s="1"/>
  <c r="K1078" i="31"/>
  <c r="O1078" i="31" s="1"/>
  <c r="M1077" i="31"/>
  <c r="AP1077" i="31" s="1"/>
  <c r="Y1076" i="31"/>
  <c r="K1076" i="31"/>
  <c r="O1076" i="31" s="1"/>
  <c r="W1075" i="31"/>
  <c r="M1075" i="31"/>
  <c r="Y1074" i="31"/>
  <c r="Z1074" i="31" s="1"/>
  <c r="K1074" i="31"/>
  <c r="O1074" i="31" s="1"/>
  <c r="M1073" i="31"/>
  <c r="AP1073" i="31" s="1"/>
  <c r="Y1072" i="31"/>
  <c r="Z1072" i="31" s="1"/>
  <c r="K1072" i="31"/>
  <c r="O1072" i="31" s="1"/>
  <c r="M1071" i="31"/>
  <c r="AP1071" i="31" s="1"/>
  <c r="Y1070" i="31"/>
  <c r="Z1070" i="31" s="1"/>
  <c r="K1070" i="31"/>
  <c r="O1070" i="31" s="1"/>
  <c r="M1069" i="31"/>
  <c r="AP1069" i="31" s="1"/>
  <c r="Y1068" i="31"/>
  <c r="Z1068" i="31" s="1"/>
  <c r="K1068" i="31"/>
  <c r="O1068" i="31" s="1"/>
  <c r="M1067" i="31"/>
  <c r="AP1067" i="31" s="1"/>
  <c r="Y1066" i="31"/>
  <c r="Z1066" i="31" s="1"/>
  <c r="K1066" i="31"/>
  <c r="O1066" i="31" s="1"/>
  <c r="M1065" i="31"/>
  <c r="AP1065" i="31" s="1"/>
  <c r="Y1064" i="31"/>
  <c r="Z1064" i="31" s="1"/>
  <c r="K1064" i="31"/>
  <c r="O1064" i="31" s="1"/>
  <c r="M1063" i="31"/>
  <c r="AP1063" i="31" s="1"/>
  <c r="Y1062" i="31"/>
  <c r="Z1062" i="31" s="1"/>
  <c r="K1062" i="31"/>
  <c r="O1062" i="31" s="1"/>
  <c r="M1061" i="31"/>
  <c r="K1060" i="31"/>
  <c r="O1060" i="31" s="1"/>
  <c r="M1059" i="31"/>
  <c r="AP1059" i="31" s="1"/>
  <c r="Y1058" i="31"/>
  <c r="Z1058" i="31" s="1"/>
  <c r="K1058" i="31"/>
  <c r="O1058" i="31" s="1"/>
  <c r="M1057" i="31"/>
  <c r="AP1057" i="31" s="1"/>
  <c r="W1055" i="31"/>
  <c r="M1055" i="31"/>
  <c r="Y1054" i="31"/>
  <c r="Z1054" i="31" s="1"/>
  <c r="K1054" i="31"/>
  <c r="O1054" i="31" s="1"/>
  <c r="K1052" i="31"/>
  <c r="O1052" i="31" s="1"/>
  <c r="K1036" i="31"/>
  <c r="O1036" i="31" s="1"/>
  <c r="M1035" i="31"/>
  <c r="AP1035" i="31" s="1"/>
  <c r="Y1034" i="31"/>
  <c r="Z1034" i="31" s="1"/>
  <c r="K1034" i="31"/>
  <c r="O1034" i="31" s="1"/>
  <c r="M1033" i="31"/>
  <c r="AP1033" i="31" s="1"/>
  <c r="Y1032" i="31"/>
  <c r="Z1032" i="31" s="1"/>
  <c r="K1032" i="31"/>
  <c r="O1032" i="31" s="1"/>
  <c r="M1031" i="31"/>
  <c r="AP1031" i="31" s="1"/>
  <c r="Y1030" i="31"/>
  <c r="Z1030" i="31" s="1"/>
  <c r="K1030" i="31"/>
  <c r="O1030" i="31" s="1"/>
  <c r="M1029" i="31"/>
  <c r="AP1029" i="31" s="1"/>
  <c r="M1027" i="31"/>
  <c r="Y1026" i="31"/>
  <c r="Z1026" i="31" s="1"/>
  <c r="K1026" i="31"/>
  <c r="O1026" i="31" s="1"/>
  <c r="M1025" i="31"/>
  <c r="AP1025" i="31" s="1"/>
  <c r="Y1024" i="31"/>
  <c r="Z1024" i="31" s="1"/>
  <c r="K1024" i="31"/>
  <c r="O1024" i="31" s="1"/>
  <c r="M1023" i="31"/>
  <c r="AP1023" i="31" s="1"/>
  <c r="Y1022" i="31"/>
  <c r="Z1022" i="31" s="1"/>
  <c r="K1022" i="31"/>
  <c r="O1022" i="31" s="1"/>
  <c r="K1016" i="31"/>
  <c r="O1016" i="31" s="1"/>
  <c r="K1014" i="31"/>
  <c r="O1014" i="31" s="1"/>
  <c r="K1012" i="31"/>
  <c r="O1012" i="31" s="1"/>
  <c r="K1006" i="31"/>
  <c r="O1006" i="31" s="1"/>
  <c r="M1005" i="31"/>
  <c r="AP1005" i="31" s="1"/>
  <c r="Y1004" i="31"/>
  <c r="Z1004" i="31" s="1"/>
  <c r="K1004" i="31"/>
  <c r="O1004" i="31" s="1"/>
  <c r="M1003" i="31"/>
  <c r="AP1003" i="31" s="1"/>
  <c r="Y1002" i="31"/>
  <c r="Z1002" i="31" s="1"/>
  <c r="K1002" i="31"/>
  <c r="O1002" i="31" s="1"/>
  <c r="M1001" i="31"/>
  <c r="AP1001" i="31" s="1"/>
  <c r="Y1000" i="31"/>
  <c r="Z1000" i="31" s="1"/>
  <c r="K1000" i="31"/>
  <c r="O1000" i="31" s="1"/>
  <c r="M999" i="31"/>
  <c r="AP999" i="31" s="1"/>
  <c r="Y998" i="31"/>
  <c r="Z998" i="31" s="1"/>
  <c r="K998" i="31"/>
  <c r="O998" i="31" s="1"/>
  <c r="M997" i="31"/>
  <c r="AP997" i="31" s="1"/>
  <c r="Y996" i="31"/>
  <c r="Z996" i="31" s="1"/>
  <c r="K996" i="31"/>
  <c r="O996" i="31" s="1"/>
  <c r="M995" i="31"/>
  <c r="AP995" i="31" s="1"/>
  <c r="W948" i="31"/>
  <c r="M948" i="31"/>
  <c r="K947" i="31"/>
  <c r="O947" i="31" s="1"/>
  <c r="Q947" i="31"/>
  <c r="M946" i="31"/>
  <c r="AP946" i="31" s="1"/>
  <c r="Y945" i="31"/>
  <c r="Z945" i="31" s="1"/>
  <c r="K945" i="31"/>
  <c r="O945" i="31" s="1"/>
  <c r="AP944" i="31"/>
  <c r="M944" i="31"/>
  <c r="Y943" i="31"/>
  <c r="Z943" i="31" s="1"/>
  <c r="K943" i="31"/>
  <c r="O943" i="31" s="1"/>
  <c r="M942" i="31"/>
  <c r="Y941" i="31"/>
  <c r="Z941" i="31" s="1"/>
  <c r="K941" i="31"/>
  <c r="O941" i="31" s="1"/>
  <c r="K938" i="31"/>
  <c r="O938" i="31" s="1"/>
  <c r="AN936" i="31"/>
  <c r="K936" i="31"/>
  <c r="O936" i="31" s="1"/>
  <c r="AP935" i="31"/>
  <c r="M935" i="31"/>
  <c r="Y934" i="31"/>
  <c r="Z934" i="31" s="1"/>
  <c r="K934" i="31"/>
  <c r="O934" i="31" s="1"/>
  <c r="M933" i="31"/>
  <c r="AP933" i="31" s="1"/>
  <c r="Y932" i="31"/>
  <c r="Z932" i="31" s="1"/>
  <c r="K932" i="31"/>
  <c r="O932" i="31" s="1"/>
  <c r="M931" i="31"/>
  <c r="AP931" i="31" s="1"/>
  <c r="Y930" i="31"/>
  <c r="Z930" i="31" s="1"/>
  <c r="K930" i="31"/>
  <c r="O930" i="31" s="1"/>
  <c r="K923" i="31"/>
  <c r="O923" i="31" s="1"/>
  <c r="K921" i="31"/>
  <c r="O921" i="31" s="1"/>
  <c r="M920" i="31"/>
  <c r="AP920" i="31" s="1"/>
  <c r="Y919" i="31"/>
  <c r="Z919" i="31" s="1"/>
  <c r="K919" i="31"/>
  <c r="O919" i="31" s="1"/>
  <c r="M918" i="31"/>
  <c r="AP918" i="31" s="1"/>
  <c r="W916" i="31"/>
  <c r="M916" i="31"/>
  <c r="W907" i="31"/>
  <c r="M907" i="31"/>
  <c r="M904" i="31"/>
  <c r="AP904" i="31" s="1"/>
  <c r="W893" i="31"/>
  <c r="M893" i="31"/>
  <c r="M888" i="31"/>
  <c r="Y887" i="31"/>
  <c r="Z887" i="31" s="1"/>
  <c r="K887" i="31"/>
  <c r="O887" i="31" s="1"/>
  <c r="M886" i="31"/>
  <c r="AP886" i="31" s="1"/>
  <c r="M884" i="31"/>
  <c r="M882" i="31"/>
  <c r="Y881" i="31"/>
  <c r="Z881" i="31" s="1"/>
  <c r="K881" i="31"/>
  <c r="O881" i="31" s="1"/>
  <c r="K872" i="31"/>
  <c r="O872" i="31" s="1"/>
  <c r="AN864" i="31"/>
  <c r="K864" i="31"/>
  <c r="O864" i="31" s="1"/>
  <c r="AP863" i="31"/>
  <c r="M863" i="31"/>
  <c r="Y862" i="31"/>
  <c r="Z862" i="31" s="1"/>
  <c r="K862" i="31"/>
  <c r="O862" i="31" s="1"/>
  <c r="AN858" i="31"/>
  <c r="K858" i="31"/>
  <c r="O858" i="31" s="1"/>
  <c r="AP857" i="31"/>
  <c r="M857" i="31"/>
  <c r="Y856" i="31"/>
  <c r="Z856" i="31" s="1"/>
  <c r="K856" i="31"/>
  <c r="O856" i="31" s="1"/>
  <c r="M855" i="31"/>
  <c r="AP855" i="31" s="1"/>
  <c r="Y854" i="31"/>
  <c r="Z854" i="31" s="1"/>
  <c r="K854" i="31"/>
  <c r="O854" i="31" s="1"/>
  <c r="M853" i="31"/>
  <c r="AP853" i="31" s="1"/>
  <c r="Y852" i="31"/>
  <c r="Z852" i="31" s="1"/>
  <c r="K852" i="31"/>
  <c r="O852" i="31" s="1"/>
  <c r="M851" i="31"/>
  <c r="AP851" i="31" s="1"/>
  <c r="Y850" i="31"/>
  <c r="Z850" i="31" s="1"/>
  <c r="K850" i="31"/>
  <c r="O850" i="31" s="1"/>
  <c r="M849" i="31"/>
  <c r="AP849" i="31" s="1"/>
  <c r="Y848" i="31"/>
  <c r="Z848" i="31" s="1"/>
  <c r="K848" i="31"/>
  <c r="O848" i="31" s="1"/>
  <c r="M847" i="31"/>
  <c r="AP847" i="31" s="1"/>
  <c r="Y846" i="31"/>
  <c r="Z846" i="31" s="1"/>
  <c r="K846" i="31"/>
  <c r="O846" i="31" s="1"/>
  <c r="M845" i="31"/>
  <c r="AP845" i="31" s="1"/>
  <c r="Y844" i="31"/>
  <c r="Z844" i="31" s="1"/>
  <c r="K844" i="31"/>
  <c r="O844" i="31" s="1"/>
  <c r="M843" i="31"/>
  <c r="AP843" i="31" s="1"/>
  <c r="Y842" i="31"/>
  <c r="Z842" i="31" s="1"/>
  <c r="K842" i="31"/>
  <c r="O842" i="31" s="1"/>
  <c r="K832" i="31"/>
  <c r="O832" i="31" s="1"/>
  <c r="M831" i="31"/>
  <c r="AP831" i="31" s="1"/>
  <c r="Y830" i="31"/>
  <c r="Z830" i="31" s="1"/>
  <c r="K830" i="31"/>
  <c r="O830" i="31" s="1"/>
  <c r="AP829" i="31"/>
  <c r="M829" i="31"/>
  <c r="Y828" i="31"/>
  <c r="Z828" i="31" s="1"/>
  <c r="K828" i="31"/>
  <c r="O828" i="31" s="1"/>
  <c r="M827" i="31"/>
  <c r="AP827" i="31" s="1"/>
  <c r="Y826" i="31"/>
  <c r="Z826" i="31" s="1"/>
  <c r="K826" i="31"/>
  <c r="O826" i="31" s="1"/>
  <c r="M825" i="31"/>
  <c r="AP825" i="31" s="1"/>
  <c r="Y824" i="31"/>
  <c r="Z824" i="31" s="1"/>
  <c r="K824" i="31"/>
  <c r="O824" i="31" s="1"/>
  <c r="M823" i="31"/>
  <c r="AP823" i="31" s="1"/>
  <c r="Y822" i="31"/>
  <c r="Z822" i="31" s="1"/>
  <c r="K822" i="31"/>
  <c r="O822" i="31" s="1"/>
  <c r="M821" i="31"/>
  <c r="AP821" i="31" s="1"/>
  <c r="Y1480" i="31"/>
  <c r="Z1480" i="31" s="1"/>
  <c r="AN1394" i="31"/>
  <c r="O1392" i="31"/>
  <c r="AO1392" i="31"/>
  <c r="O1390" i="31"/>
  <c r="AO1390" i="31"/>
  <c r="O1388" i="31"/>
  <c r="AO1388" i="31"/>
  <c r="W1371" i="31"/>
  <c r="AP1371" i="31" s="1"/>
  <c r="AN1371" i="31"/>
  <c r="X1371" i="31"/>
  <c r="AQ1371" i="31" s="1"/>
  <c r="O1369" i="31"/>
  <c r="AO1369" i="31"/>
  <c r="W1352" i="31"/>
  <c r="AP1352" i="31" s="1"/>
  <c r="AN1352" i="31"/>
  <c r="X1352" i="31"/>
  <c r="AQ1352" i="31" s="1"/>
  <c r="O1337" i="31"/>
  <c r="AO1337" i="31"/>
  <c r="Y1336" i="31"/>
  <c r="Z1336" i="31" s="1"/>
  <c r="AP1335" i="31"/>
  <c r="Y1335" i="31"/>
  <c r="Z1335" i="31" s="1"/>
  <c r="AN1335" i="31"/>
  <c r="AQ1335" i="31"/>
  <c r="Y1334" i="31"/>
  <c r="Z1334" i="31" s="1"/>
  <c r="AP1333" i="31"/>
  <c r="Y1333" i="31"/>
  <c r="Z1333" i="31" s="1"/>
  <c r="AN1333" i="31"/>
  <c r="AQ1333" i="31"/>
  <c r="Y1332" i="31"/>
  <c r="Z1332" i="31" s="1"/>
  <c r="AP1331" i="31"/>
  <c r="Y1331" i="31"/>
  <c r="Z1331" i="31" s="1"/>
  <c r="AN1331" i="31"/>
  <c r="AQ1331" i="31"/>
  <c r="Y1330" i="31"/>
  <c r="Z1330" i="31" s="1"/>
  <c r="AP1329" i="31"/>
  <c r="Y1329" i="31"/>
  <c r="Z1329" i="31" s="1"/>
  <c r="AN1329" i="31"/>
  <c r="AQ1329" i="31"/>
  <c r="T1323" i="31"/>
  <c r="X1323" i="31" s="1"/>
  <c r="AQ1323" i="31" s="1"/>
  <c r="R1323" i="31"/>
  <c r="V1323" i="31" s="1"/>
  <c r="AO1323" i="31" s="1"/>
  <c r="L1323" i="31"/>
  <c r="O1323" i="31" s="1"/>
  <c r="S1323" i="31"/>
  <c r="W1323" i="31" s="1"/>
  <c r="AP1323" i="31" s="1"/>
  <c r="Y1322" i="31"/>
  <c r="Z1322" i="31" s="1"/>
  <c r="AP1321" i="31"/>
  <c r="Y1321" i="31"/>
  <c r="Z1321" i="31" s="1"/>
  <c r="AN1321" i="31"/>
  <c r="AQ1321" i="31"/>
  <c r="S1308" i="31"/>
  <c r="W1308" i="31" s="1"/>
  <c r="AP1308" i="31" s="1"/>
  <c r="O1305" i="31"/>
  <c r="AO1305" i="31"/>
  <c r="O1303" i="31"/>
  <c r="AO1303" i="31"/>
  <c r="O1301" i="31"/>
  <c r="AO1301" i="31"/>
  <c r="O1299" i="31"/>
  <c r="AO1299" i="31"/>
  <c r="O1297" i="31"/>
  <c r="AO1297" i="31"/>
  <c r="O1295" i="31"/>
  <c r="AO1295" i="31"/>
  <c r="O1293" i="31"/>
  <c r="AO1293" i="31"/>
  <c r="W1280" i="31"/>
  <c r="AP1280" i="31" s="1"/>
  <c r="AN1280" i="31"/>
  <c r="X1280" i="31"/>
  <c r="AQ1280" i="31" s="1"/>
  <c r="W1275" i="31"/>
  <c r="AP1275" i="31" s="1"/>
  <c r="AN1275" i="31"/>
  <c r="X1275" i="31"/>
  <c r="AQ1275" i="31" s="1"/>
  <c r="S1261" i="31"/>
  <c r="W1261" i="31" s="1"/>
  <c r="T1213" i="31"/>
  <c r="X1213" i="31" s="1"/>
  <c r="AQ1213" i="31" s="1"/>
  <c r="R1213" i="31"/>
  <c r="V1213" i="31" s="1"/>
  <c r="L1213" i="31"/>
  <c r="O1213" i="31" s="1"/>
  <c r="S1213" i="31"/>
  <c r="W1213" i="31" s="1"/>
  <c r="AP1213" i="31" s="1"/>
  <c r="W1209" i="31"/>
  <c r="AP1209" i="31" s="1"/>
  <c r="AN1209" i="31"/>
  <c r="X1209" i="31"/>
  <c r="AQ1209" i="31" s="1"/>
  <c r="T1202" i="31"/>
  <c r="X1202" i="31" s="1"/>
  <c r="AQ1202" i="31" s="1"/>
  <c r="R1202" i="31"/>
  <c r="V1202" i="31" s="1"/>
  <c r="L1202" i="31"/>
  <c r="O1202" i="31" s="1"/>
  <c r="S1202" i="31"/>
  <c r="W1202" i="31" s="1"/>
  <c r="AP1202" i="31" s="1"/>
  <c r="M1381" i="31"/>
  <c r="AP1381" i="31" s="1"/>
  <c r="M1354" i="31"/>
  <c r="M1312" i="31"/>
  <c r="AP1312" i="31" s="1"/>
  <c r="M1288" i="31"/>
  <c r="M1271" i="31"/>
  <c r="O1271" i="31" s="1"/>
  <c r="M1267" i="31"/>
  <c r="AP1267" i="31" s="1"/>
  <c r="M1263" i="31"/>
  <c r="O1263" i="31" s="1"/>
  <c r="AP1160" i="31"/>
  <c r="AN1160" i="31"/>
  <c r="Y1160" i="31"/>
  <c r="Z1160" i="31" s="1"/>
  <c r="AQ1160" i="31"/>
  <c r="Y1159" i="31"/>
  <c r="Z1159" i="31" s="1"/>
  <c r="Y1158" i="31"/>
  <c r="Z1158" i="31" s="1"/>
  <c r="AN1158" i="31"/>
  <c r="AQ1158" i="31"/>
  <c r="Y1157" i="31"/>
  <c r="Z1157" i="31" s="1"/>
  <c r="AP1156" i="31"/>
  <c r="Y1156" i="31"/>
  <c r="Z1156" i="31" s="1"/>
  <c r="AN1156" i="31"/>
  <c r="AQ1156" i="31"/>
  <c r="Y1155" i="31"/>
  <c r="Z1155" i="31" s="1"/>
  <c r="Y1154" i="31"/>
  <c r="Z1154" i="31" s="1"/>
  <c r="AN1154" i="31"/>
  <c r="AQ1154" i="31"/>
  <c r="Y1153" i="31"/>
  <c r="Z1153" i="31" s="1"/>
  <c r="AP1152" i="31"/>
  <c r="Y1152" i="31"/>
  <c r="Z1152" i="31" s="1"/>
  <c r="AN1152" i="31"/>
  <c r="AQ1152" i="31"/>
  <c r="Y1151" i="31"/>
  <c r="Z1151" i="31" s="1"/>
  <c r="S1147" i="31"/>
  <c r="S1148" i="31" s="1"/>
  <c r="W1148" i="31" s="1"/>
  <c r="AP1148" i="31" s="1"/>
  <c r="R1146" i="31"/>
  <c r="V1146" i="31" s="1"/>
  <c r="AO1146" i="31" s="1"/>
  <c r="S1146" i="31"/>
  <c r="W1146" i="31" s="1"/>
  <c r="AP1146" i="31" s="1"/>
  <c r="S1145" i="31"/>
  <c r="W1145" i="31" s="1"/>
  <c r="Q1145" i="31"/>
  <c r="U1145" i="31" s="1"/>
  <c r="T1145" i="31"/>
  <c r="X1145" i="31" s="1"/>
  <c r="AQ1145" i="31" s="1"/>
  <c r="K1145" i="31"/>
  <c r="R1145" i="31"/>
  <c r="V1145" i="31" s="1"/>
  <c r="AO1145" i="31" s="1"/>
  <c r="O1144" i="31"/>
  <c r="Q1144" i="31"/>
  <c r="U1144" i="31" s="1"/>
  <c r="W1143" i="31"/>
  <c r="U1143" i="31"/>
  <c r="X1143" i="31"/>
  <c r="AQ1143" i="31" s="1"/>
  <c r="Y1142" i="31"/>
  <c r="Z1142" i="31" s="1"/>
  <c r="AP1141" i="31"/>
  <c r="Y1141" i="31"/>
  <c r="Z1141" i="31" s="1"/>
  <c r="AN1141" i="31"/>
  <c r="AQ1141" i="31"/>
  <c r="AN1139" i="31"/>
  <c r="AO1139" i="31"/>
  <c r="AP1137" i="31"/>
  <c r="AN1137" i="31"/>
  <c r="AO1137" i="31"/>
  <c r="Y1136" i="31"/>
  <c r="Z1136" i="31" s="1"/>
  <c r="Y1135" i="31"/>
  <c r="Z1135" i="31" s="1"/>
  <c r="AN1135" i="31"/>
  <c r="AQ1135" i="31"/>
  <c r="T1130" i="31"/>
  <c r="X1130" i="31" s="1"/>
  <c r="AQ1130" i="31" s="1"/>
  <c r="T1127" i="31"/>
  <c r="X1127" i="31" s="1"/>
  <c r="AQ1127" i="31" s="1"/>
  <c r="R1127" i="31"/>
  <c r="V1127" i="31" s="1"/>
  <c r="AO1127" i="31" s="1"/>
  <c r="L1127" i="31"/>
  <c r="O1127" i="31" s="1"/>
  <c r="S1127" i="31"/>
  <c r="W1127" i="31" s="1"/>
  <c r="AP1127" i="31" s="1"/>
  <c r="Y1126" i="31"/>
  <c r="Z1126" i="31" s="1"/>
  <c r="T1123" i="31"/>
  <c r="X1123" i="31" s="1"/>
  <c r="AQ1123" i="31" s="1"/>
  <c r="R1123" i="31"/>
  <c r="V1123" i="31" s="1"/>
  <c r="L1123" i="31"/>
  <c r="O1123" i="31" s="1"/>
  <c r="S1123" i="31"/>
  <c r="W1123" i="31" s="1"/>
  <c r="AP1123" i="31" s="1"/>
  <c r="O1122" i="31"/>
  <c r="AP1121" i="31"/>
  <c r="AQ1121" i="31"/>
  <c r="AP1119" i="31"/>
  <c r="AQ1119" i="31"/>
  <c r="T1118" i="31"/>
  <c r="X1118" i="31" s="1"/>
  <c r="AQ1118" i="31" s="1"/>
  <c r="R1117" i="31"/>
  <c r="L1117" i="31"/>
  <c r="O1117" i="31" s="1"/>
  <c r="V1117" i="31"/>
  <c r="O1116" i="31"/>
  <c r="W1113" i="31"/>
  <c r="AP1113" i="31" s="1"/>
  <c r="X1113" i="31"/>
  <c r="AQ1113" i="31" s="1"/>
  <c r="W1109" i="31"/>
  <c r="AP1109" i="31" s="1"/>
  <c r="X1109" i="31"/>
  <c r="AQ1109" i="31" s="1"/>
  <c r="R1056" i="31"/>
  <c r="L1056" i="31"/>
  <c r="O1056" i="31" s="1"/>
  <c r="V1056" i="31"/>
  <c r="W1053" i="31"/>
  <c r="AP1053" i="31" s="1"/>
  <c r="R1051" i="31"/>
  <c r="L1051" i="31"/>
  <c r="O1051" i="31" s="1"/>
  <c r="V1051" i="31"/>
  <c r="AP1049" i="31"/>
  <c r="AQ1049" i="31"/>
  <c r="O1048" i="31"/>
  <c r="AP1047" i="31"/>
  <c r="AQ1047" i="31"/>
  <c r="AP1045" i="31"/>
  <c r="AQ1045" i="31"/>
  <c r="O1044" i="31"/>
  <c r="AP1043" i="31"/>
  <c r="AQ1043" i="31"/>
  <c r="AP1041" i="31"/>
  <c r="AQ1041" i="31"/>
  <c r="O1040" i="31"/>
  <c r="AP1039" i="31"/>
  <c r="AQ1039" i="31"/>
  <c r="AP1037" i="31"/>
  <c r="AQ1037" i="31"/>
  <c r="R1021" i="31"/>
  <c r="L1021" i="31"/>
  <c r="O1021" i="31" s="1"/>
  <c r="V1021" i="31"/>
  <c r="O1020" i="31"/>
  <c r="AP1019" i="31"/>
  <c r="AQ1019" i="31"/>
  <c r="AP1017" i="31"/>
  <c r="AQ1017" i="31"/>
  <c r="R1013" i="31"/>
  <c r="L1013" i="31"/>
  <c r="O1013" i="31" s="1"/>
  <c r="V1013" i="31"/>
  <c r="Y1010" i="31"/>
  <c r="Z1010" i="31" s="1"/>
  <c r="AN1010" i="31"/>
  <c r="AO1009" i="31"/>
  <c r="Y1008" i="31"/>
  <c r="Z1008" i="31" s="1"/>
  <c r="AN1008" i="31"/>
  <c r="AO1007" i="31"/>
  <c r="O994" i="31"/>
  <c r="AP991" i="31"/>
  <c r="AQ991" i="31"/>
  <c r="O990" i="31"/>
  <c r="AP989" i="31"/>
  <c r="AQ989" i="31"/>
  <c r="Q988" i="31"/>
  <c r="U988" i="31" s="1"/>
  <c r="K988" i="31"/>
  <c r="O988" i="31" s="1"/>
  <c r="AP987" i="31"/>
  <c r="AQ987" i="31"/>
  <c r="O986" i="31"/>
  <c r="AP985" i="31"/>
  <c r="AQ985" i="31"/>
  <c r="AP983" i="31"/>
  <c r="AQ983" i="31"/>
  <c r="O982" i="31"/>
  <c r="AP981" i="31"/>
  <c r="AQ981" i="31"/>
  <c r="AP979" i="31"/>
  <c r="AQ979" i="31"/>
  <c r="O978" i="31"/>
  <c r="O976" i="31"/>
  <c r="AP975" i="31"/>
  <c r="AQ975" i="31"/>
  <c r="AP973" i="31"/>
  <c r="AQ973" i="31"/>
  <c r="O972" i="31"/>
  <c r="AP971" i="31"/>
  <c r="AQ971" i="31"/>
  <c r="AP969" i="31"/>
  <c r="AQ969" i="31"/>
  <c r="O968" i="31"/>
  <c r="AP967" i="31"/>
  <c r="AQ967" i="31"/>
  <c r="AP965" i="31"/>
  <c r="AQ965" i="31"/>
  <c r="O964" i="31"/>
  <c r="O962" i="31"/>
  <c r="AP961" i="31"/>
  <c r="AQ961" i="31"/>
  <c r="AP959" i="31"/>
  <c r="AQ959" i="31"/>
  <c r="O958" i="31"/>
  <c r="AP957" i="31"/>
  <c r="AQ957" i="31"/>
  <c r="AP955" i="31"/>
  <c r="AQ955" i="31"/>
  <c r="O954" i="31"/>
  <c r="AP953" i="31"/>
  <c r="AQ953" i="31"/>
  <c r="AP951" i="31"/>
  <c r="AQ951" i="31"/>
  <c r="O950" i="31"/>
  <c r="AP949" i="31"/>
  <c r="AQ949" i="31"/>
  <c r="Y939" i="31"/>
  <c r="Z939" i="31" s="1"/>
  <c r="AN939" i="31"/>
  <c r="AN937" i="31"/>
  <c r="AN929" i="31"/>
  <c r="AO928" i="31"/>
  <c r="Y927" i="31"/>
  <c r="Z927" i="31" s="1"/>
  <c r="AN927" i="31"/>
  <c r="AO926" i="31"/>
  <c r="Y925" i="31"/>
  <c r="Z925" i="31" s="1"/>
  <c r="AN925" i="31"/>
  <c r="AO924" i="31"/>
  <c r="R922" i="31"/>
  <c r="L922" i="31"/>
  <c r="O922" i="31" s="1"/>
  <c r="V922" i="31"/>
  <c r="R915" i="31"/>
  <c r="L915" i="31"/>
  <c r="O915" i="31" s="1"/>
  <c r="V915" i="31"/>
  <c r="O914" i="31"/>
  <c r="AP913" i="31"/>
  <c r="AQ913" i="31"/>
  <c r="AP911" i="31"/>
  <c r="AQ911" i="31"/>
  <c r="O910" i="31"/>
  <c r="AP909" i="31"/>
  <c r="AQ909" i="31"/>
  <c r="AP905" i="31"/>
  <c r="AQ905" i="31"/>
  <c r="AO903" i="31"/>
  <c r="O902" i="31"/>
  <c r="AP901" i="31"/>
  <c r="AQ901" i="31"/>
  <c r="AP899" i="31"/>
  <c r="AQ899" i="31"/>
  <c r="O898" i="31"/>
  <c r="AP897" i="31"/>
  <c r="AQ897" i="31"/>
  <c r="AP895" i="31"/>
  <c r="AQ895" i="31"/>
  <c r="O894" i="31"/>
  <c r="O892" i="31"/>
  <c r="AP891" i="31"/>
  <c r="AQ891" i="31"/>
  <c r="O890" i="31"/>
  <c r="AP889" i="31"/>
  <c r="AQ889" i="31"/>
  <c r="R883" i="31"/>
  <c r="L883" i="31"/>
  <c r="O883" i="31" s="1"/>
  <c r="V883" i="31"/>
  <c r="AP878" i="31"/>
  <c r="AQ878" i="31"/>
  <c r="AO876" i="31"/>
  <c r="AP874" i="31"/>
  <c r="AQ874" i="31"/>
  <c r="AP870" i="31"/>
  <c r="AQ870" i="31"/>
  <c r="AO868" i="31"/>
  <c r="AP866" i="31"/>
  <c r="AQ866" i="31"/>
  <c r="R864" i="31"/>
  <c r="V864" i="31" s="1"/>
  <c r="AO864" i="31" s="1"/>
  <c r="S864" i="31"/>
  <c r="W864" i="31" s="1"/>
  <c r="AP864" i="31" s="1"/>
  <c r="AP860" i="31"/>
  <c r="AQ860" i="31"/>
  <c r="R858" i="31"/>
  <c r="V858" i="31" s="1"/>
  <c r="AO858" i="31" s="1"/>
  <c r="S858" i="31"/>
  <c r="W858" i="31" s="1"/>
  <c r="AP858" i="31" s="1"/>
  <c r="AP840" i="31"/>
  <c r="AQ840" i="31"/>
  <c r="AO838" i="31"/>
  <c r="AP836" i="31"/>
  <c r="AQ836" i="31"/>
  <c r="AO834" i="31"/>
  <c r="V820" i="31"/>
  <c r="Y819" i="31"/>
  <c r="Z819" i="31" s="1"/>
  <c r="K819" i="31"/>
  <c r="O819" i="31" s="1"/>
  <c r="M818" i="31"/>
  <c r="AP818" i="31" s="1"/>
  <c r="Y817" i="31"/>
  <c r="Z817" i="31" s="1"/>
  <c r="K817" i="31"/>
  <c r="O817" i="31" s="1"/>
  <c r="M816" i="31"/>
  <c r="AP816" i="31" s="1"/>
  <c r="Y815" i="31"/>
  <c r="Z815" i="31" s="1"/>
  <c r="K815" i="31"/>
  <c r="O815" i="31" s="1"/>
  <c r="M814" i="31"/>
  <c r="AP814" i="31" s="1"/>
  <c r="Y813" i="31"/>
  <c r="Z813" i="31" s="1"/>
  <c r="K813" i="31"/>
  <c r="O813" i="31" s="1"/>
  <c r="AP812" i="31"/>
  <c r="M812" i="31"/>
  <c r="Y811" i="31"/>
  <c r="Z811" i="31" s="1"/>
  <c r="K811" i="31"/>
  <c r="O811" i="31" s="1"/>
  <c r="M810" i="31"/>
  <c r="AP810" i="31" s="1"/>
  <c r="Y809" i="31"/>
  <c r="Z809" i="31" s="1"/>
  <c r="K809" i="31"/>
  <c r="O809" i="31" s="1"/>
  <c r="M808" i="31"/>
  <c r="AP808" i="31" s="1"/>
  <c r="Y807" i="31"/>
  <c r="Z807" i="31" s="1"/>
  <c r="K807" i="31"/>
  <c r="O807" i="31" s="1"/>
  <c r="M806" i="31"/>
  <c r="AP806" i="31" s="1"/>
  <c r="Y805" i="31"/>
  <c r="Z805" i="31" s="1"/>
  <c r="K805" i="31"/>
  <c r="O805" i="31" s="1"/>
  <c r="M804" i="31"/>
  <c r="AP804" i="31" s="1"/>
  <c r="Y803" i="31"/>
  <c r="Z803" i="31" s="1"/>
  <c r="K803" i="31"/>
  <c r="O803" i="31" s="1"/>
  <c r="M802" i="31"/>
  <c r="AP802" i="31" s="1"/>
  <c r="Y801" i="31"/>
  <c r="Z801" i="31" s="1"/>
  <c r="K801" i="31"/>
  <c r="O801" i="31" s="1"/>
  <c r="M800" i="31"/>
  <c r="AP800" i="31" s="1"/>
  <c r="Y799" i="31"/>
  <c r="Z799" i="31" s="1"/>
  <c r="K799" i="31"/>
  <c r="O799" i="31" s="1"/>
  <c r="M798" i="31"/>
  <c r="AP798" i="31" s="1"/>
  <c r="Y797" i="31"/>
  <c r="Z797" i="31" s="1"/>
  <c r="K797" i="31"/>
  <c r="O797" i="31" s="1"/>
  <c r="AP796" i="31"/>
  <c r="M796" i="31"/>
  <c r="Y795" i="31"/>
  <c r="Z795" i="31" s="1"/>
  <c r="K795" i="31"/>
  <c r="O795" i="31" s="1"/>
  <c r="M794" i="31"/>
  <c r="AP794" i="31" s="1"/>
  <c r="Y793" i="31"/>
  <c r="Z793" i="31" s="1"/>
  <c r="K793" i="31"/>
  <c r="O793" i="31" s="1"/>
  <c r="M792" i="31"/>
  <c r="AP792" i="31" s="1"/>
  <c r="Y791" i="31"/>
  <c r="Z791" i="31" s="1"/>
  <c r="K791" i="31"/>
  <c r="O791" i="31" s="1"/>
  <c r="M790" i="31"/>
  <c r="AP790" i="31" s="1"/>
  <c r="Y789" i="31"/>
  <c r="Z789" i="31" s="1"/>
  <c r="K789" i="31"/>
  <c r="O789" i="31" s="1"/>
  <c r="M788" i="31"/>
  <c r="AP788" i="31" s="1"/>
  <c r="Y787" i="31"/>
  <c r="Z787" i="31" s="1"/>
  <c r="K787" i="31"/>
  <c r="O787" i="31" s="1"/>
  <c r="M786" i="31"/>
  <c r="AP786" i="31" s="1"/>
  <c r="Y785" i="31"/>
  <c r="Z785" i="31" s="1"/>
  <c r="K785" i="31"/>
  <c r="O785" i="31" s="1"/>
  <c r="M784" i="31"/>
  <c r="AP784" i="31" s="1"/>
  <c r="M771" i="31"/>
  <c r="AP764" i="31"/>
  <c r="M764" i="31"/>
  <c r="M723" i="31"/>
  <c r="T723" i="31"/>
  <c r="X723" i="31" s="1"/>
  <c r="AQ723" i="31" s="1"/>
  <c r="Y722" i="31"/>
  <c r="Z722" i="31" s="1"/>
  <c r="K722" i="31"/>
  <c r="O722" i="31" s="1"/>
  <c r="AP721" i="31"/>
  <c r="M721" i="31"/>
  <c r="Y720" i="31"/>
  <c r="Z720" i="31" s="1"/>
  <c r="K720" i="31"/>
  <c r="O720" i="31" s="1"/>
  <c r="M719" i="31"/>
  <c r="AP719" i="31" s="1"/>
  <c r="Y718" i="31"/>
  <c r="Z718" i="31" s="1"/>
  <c r="K718" i="31"/>
  <c r="O718" i="31" s="1"/>
  <c r="M717" i="31"/>
  <c r="AP717" i="31" s="1"/>
  <c r="Y716" i="31"/>
  <c r="Z716" i="31" s="1"/>
  <c r="K716" i="31"/>
  <c r="O716" i="31" s="1"/>
  <c r="K714" i="31"/>
  <c r="O714" i="31" s="1"/>
  <c r="M713" i="31"/>
  <c r="AP713" i="31" s="1"/>
  <c r="Y712" i="31"/>
  <c r="Z712" i="31" s="1"/>
  <c r="K712" i="31"/>
  <c r="O712" i="31" s="1"/>
  <c r="K700" i="31"/>
  <c r="O700" i="31" s="1"/>
  <c r="K697" i="31"/>
  <c r="O697" i="31" s="1"/>
  <c r="M696" i="31"/>
  <c r="AP696" i="31" s="1"/>
  <c r="Y695" i="31"/>
  <c r="Z695" i="31" s="1"/>
  <c r="K695" i="31"/>
  <c r="O695" i="31" s="1"/>
  <c r="M694" i="31"/>
  <c r="AP694" i="31" s="1"/>
  <c r="Y693" i="31"/>
  <c r="Z693" i="31" s="1"/>
  <c r="K693" i="31"/>
  <c r="O693" i="31" s="1"/>
  <c r="M692" i="31"/>
  <c r="AP692" i="31" s="1"/>
  <c r="Y691" i="31"/>
  <c r="Z691" i="31" s="1"/>
  <c r="K691" i="31"/>
  <c r="O691" i="31" s="1"/>
  <c r="M690" i="31"/>
  <c r="AP690" i="31" s="1"/>
  <c r="Y689" i="31"/>
  <c r="Z689" i="31" s="1"/>
  <c r="K689" i="31"/>
  <c r="O689" i="31" s="1"/>
  <c r="K685" i="31"/>
  <c r="O685" i="31" s="1"/>
  <c r="M684" i="31"/>
  <c r="AP684" i="31" s="1"/>
  <c r="Y683" i="31"/>
  <c r="Z683" i="31" s="1"/>
  <c r="K683" i="31"/>
  <c r="O683" i="31" s="1"/>
  <c r="M682" i="31"/>
  <c r="AP682" i="31" s="1"/>
  <c r="Y681" i="31"/>
  <c r="Z681" i="31" s="1"/>
  <c r="K681" i="31"/>
  <c r="O681" i="31" s="1"/>
  <c r="M680" i="31"/>
  <c r="AP680" i="31" s="1"/>
  <c r="Y679" i="31"/>
  <c r="Z679" i="31" s="1"/>
  <c r="K679" i="31"/>
  <c r="O679" i="31" s="1"/>
  <c r="M678" i="31"/>
  <c r="AP678" i="31" s="1"/>
  <c r="Y677" i="31"/>
  <c r="Z677" i="31" s="1"/>
  <c r="K677" i="31"/>
  <c r="O677" i="31" s="1"/>
  <c r="AP676" i="31"/>
  <c r="M676" i="31"/>
  <c r="S675" i="31"/>
  <c r="W675" i="31" s="1"/>
  <c r="M672" i="31"/>
  <c r="Y671" i="31"/>
  <c r="Z671" i="31" s="1"/>
  <c r="K671" i="31"/>
  <c r="O671" i="31" s="1"/>
  <c r="AP670" i="31"/>
  <c r="M670" i="31"/>
  <c r="W667" i="31"/>
  <c r="AP667" i="31" s="1"/>
  <c r="M667" i="31"/>
  <c r="T667" i="31"/>
  <c r="X667" i="31" s="1"/>
  <c r="AQ667" i="31" s="1"/>
  <c r="Y666" i="31"/>
  <c r="Z666" i="31" s="1"/>
  <c r="K666" i="31"/>
  <c r="O666" i="31" s="1"/>
  <c r="M665" i="31"/>
  <c r="AP665" i="31" s="1"/>
  <c r="Y664" i="31"/>
  <c r="Z664" i="31" s="1"/>
  <c r="K664" i="31"/>
  <c r="O664" i="31" s="1"/>
  <c r="M663" i="31"/>
  <c r="AP663" i="31" s="1"/>
  <c r="Y662" i="31"/>
  <c r="Z662" i="31" s="1"/>
  <c r="K662" i="31"/>
  <c r="O662" i="31" s="1"/>
  <c r="M661" i="31"/>
  <c r="AP661" i="31" s="1"/>
  <c r="Y660" i="31"/>
  <c r="Z660" i="31" s="1"/>
  <c r="K660" i="31"/>
  <c r="O660" i="31" s="1"/>
  <c r="M659" i="31"/>
  <c r="AP659" i="31" s="1"/>
  <c r="Y658" i="31"/>
  <c r="Z658" i="31" s="1"/>
  <c r="K658" i="31"/>
  <c r="O658" i="31" s="1"/>
  <c r="M657" i="31"/>
  <c r="AP657" i="31" s="1"/>
  <c r="Y656" i="31"/>
  <c r="Z656" i="31" s="1"/>
  <c r="K656" i="31"/>
  <c r="O656" i="31" s="1"/>
  <c r="M655" i="31"/>
  <c r="AP655" i="31" s="1"/>
  <c r="Y654" i="31"/>
  <c r="Z654" i="31" s="1"/>
  <c r="K654" i="31"/>
  <c r="O654" i="31" s="1"/>
  <c r="AP653" i="31"/>
  <c r="M653" i="31"/>
  <c r="Y652" i="31"/>
  <c r="Z652" i="31" s="1"/>
  <c r="K652" i="31"/>
  <c r="O652" i="31" s="1"/>
  <c r="M651" i="31"/>
  <c r="AP651" i="31" s="1"/>
  <c r="M641" i="31"/>
  <c r="T641" i="31"/>
  <c r="X641" i="31" s="1"/>
  <c r="AQ641" i="31" s="1"/>
  <c r="Y640" i="31"/>
  <c r="Z640" i="31" s="1"/>
  <c r="K640" i="31"/>
  <c r="O640" i="31" s="1"/>
  <c r="M639" i="31"/>
  <c r="AP639" i="31" s="1"/>
  <c r="Y638" i="31"/>
  <c r="Z638" i="31" s="1"/>
  <c r="K638" i="31"/>
  <c r="O638" i="31" s="1"/>
  <c r="AP637" i="31"/>
  <c r="M637" i="31"/>
  <c r="Y636" i="31"/>
  <c r="Z636" i="31" s="1"/>
  <c r="K636" i="31"/>
  <c r="O636" i="31" s="1"/>
  <c r="M635" i="31"/>
  <c r="AP635" i="31" s="1"/>
  <c r="Y634" i="31"/>
  <c r="Z634" i="31" s="1"/>
  <c r="K634" i="31"/>
  <c r="O634" i="31" s="1"/>
  <c r="M633" i="31"/>
  <c r="AP633" i="31" s="1"/>
  <c r="M630" i="31"/>
  <c r="M625" i="31"/>
  <c r="T625" i="31"/>
  <c r="X625" i="31" s="1"/>
  <c r="AQ625" i="31" s="1"/>
  <c r="Y624" i="31"/>
  <c r="Z624" i="31" s="1"/>
  <c r="K624" i="31"/>
  <c r="O624" i="31" s="1"/>
  <c r="M623" i="31"/>
  <c r="AP623" i="31" s="1"/>
  <c r="Y622" i="31"/>
  <c r="Z622" i="31" s="1"/>
  <c r="K622" i="31"/>
  <c r="O622" i="31" s="1"/>
  <c r="M621" i="31"/>
  <c r="AP621" i="31" s="1"/>
  <c r="Y620" i="31"/>
  <c r="Z620" i="31" s="1"/>
  <c r="K620" i="31"/>
  <c r="O620" i="31" s="1"/>
  <c r="M619" i="31"/>
  <c r="AP619" i="31" s="1"/>
  <c r="Y618" i="31"/>
  <c r="Z618" i="31" s="1"/>
  <c r="K618" i="31"/>
  <c r="O618" i="31" s="1"/>
  <c r="M617" i="31"/>
  <c r="AP617" i="31" s="1"/>
  <c r="Y616" i="31"/>
  <c r="Z616" i="31" s="1"/>
  <c r="K616" i="31"/>
  <c r="O616" i="31" s="1"/>
  <c r="AP615" i="31"/>
  <c r="M615" i="31"/>
  <c r="Y614" i="31"/>
  <c r="Z614" i="31" s="1"/>
  <c r="K614" i="31"/>
  <c r="O614" i="31" s="1"/>
  <c r="M613" i="31"/>
  <c r="AP613" i="31" s="1"/>
  <c r="Y612" i="31"/>
  <c r="Z612" i="31" s="1"/>
  <c r="K612" i="31"/>
  <c r="O612" i="31" s="1"/>
  <c r="M611" i="31"/>
  <c r="AP611" i="31" s="1"/>
  <c r="Y610" i="31"/>
  <c r="Z610" i="31" s="1"/>
  <c r="K610" i="31"/>
  <c r="O610" i="31" s="1"/>
  <c r="K602" i="31"/>
  <c r="O602" i="31" s="1"/>
  <c r="AK601" i="31"/>
  <c r="M601" i="31"/>
  <c r="AN600" i="31"/>
  <c r="Y600" i="31"/>
  <c r="Z600" i="31" s="1"/>
  <c r="AI600" i="31"/>
  <c r="K600" i="31"/>
  <c r="O600" i="31" s="1"/>
  <c r="AK599" i="31"/>
  <c r="M599" i="31"/>
  <c r="AN598" i="31"/>
  <c r="Y598" i="31"/>
  <c r="Z598" i="31" s="1"/>
  <c r="AI598" i="31"/>
  <c r="K598" i="31"/>
  <c r="O598" i="31" s="1"/>
  <c r="AK597" i="31"/>
  <c r="M597" i="31"/>
  <c r="AN596" i="31"/>
  <c r="Y596" i="31"/>
  <c r="Z596" i="31" s="1"/>
  <c r="AI596" i="31"/>
  <c r="K596" i="31"/>
  <c r="O596" i="31" s="1"/>
  <c r="AK595" i="31"/>
  <c r="M595" i="31"/>
  <c r="AN594" i="31"/>
  <c r="Y594" i="31"/>
  <c r="Z594" i="31" s="1"/>
  <c r="AI594" i="31"/>
  <c r="K594" i="31"/>
  <c r="O594" i="31" s="1"/>
  <c r="AK593" i="31"/>
  <c r="M593" i="31"/>
  <c r="M591" i="31"/>
  <c r="T591" i="31"/>
  <c r="W584" i="31"/>
  <c r="M584" i="31"/>
  <c r="W582" i="31"/>
  <c r="M582" i="31"/>
  <c r="W578" i="31"/>
  <c r="M578" i="31"/>
  <c r="AN577" i="31"/>
  <c r="Y577" i="31"/>
  <c r="Z577" i="31" s="1"/>
  <c r="AI577" i="31"/>
  <c r="K577" i="31"/>
  <c r="O577" i="31" s="1"/>
  <c r="AN573" i="31"/>
  <c r="K573" i="31"/>
  <c r="O573" i="31" s="1"/>
  <c r="AI573" i="31"/>
  <c r="AK572" i="31"/>
  <c r="M572" i="31"/>
  <c r="AN571" i="31"/>
  <c r="Y571" i="31"/>
  <c r="Z571" i="31" s="1"/>
  <c r="AI571" i="31"/>
  <c r="K571" i="31"/>
  <c r="O571" i="31" s="1"/>
  <c r="AK570" i="31"/>
  <c r="M570" i="31"/>
  <c r="AN569" i="31"/>
  <c r="Y569" i="31"/>
  <c r="Z569" i="31" s="1"/>
  <c r="AI569" i="31"/>
  <c r="K569" i="31"/>
  <c r="O569" i="31" s="1"/>
  <c r="AK568" i="31"/>
  <c r="M568" i="31"/>
  <c r="AN567" i="31"/>
  <c r="Y567" i="31"/>
  <c r="Z567" i="31" s="1"/>
  <c r="AI567" i="31"/>
  <c r="K567" i="31"/>
  <c r="O567" i="31" s="1"/>
  <c r="AK566" i="31"/>
  <c r="M566" i="31"/>
  <c r="M558" i="31"/>
  <c r="AK558" i="31"/>
  <c r="T558" i="31"/>
  <c r="AN557" i="31"/>
  <c r="Y557" i="31"/>
  <c r="Z557" i="31" s="1"/>
  <c r="AI557" i="31"/>
  <c r="K557" i="31"/>
  <c r="O557" i="31" s="1"/>
  <c r="AN555" i="31"/>
  <c r="K555" i="31"/>
  <c r="O555" i="31" s="1"/>
  <c r="AI555" i="31"/>
  <c r="AN544" i="31"/>
  <c r="K544" i="31"/>
  <c r="O544" i="31" s="1"/>
  <c r="AI544" i="31"/>
  <c r="AN533" i="31"/>
  <c r="K533" i="31"/>
  <c r="O533" i="31" s="1"/>
  <c r="AI533" i="31"/>
  <c r="AN531" i="31"/>
  <c r="K531" i="31"/>
  <c r="O531" i="31" s="1"/>
  <c r="AI531" i="31"/>
  <c r="AN529" i="31"/>
  <c r="K529" i="31"/>
  <c r="O529" i="31" s="1"/>
  <c r="AI529" i="31"/>
  <c r="AN527" i="31"/>
  <c r="K527" i="31"/>
  <c r="O527" i="31" s="1"/>
  <c r="AI527" i="31"/>
  <c r="AN525" i="31"/>
  <c r="K525" i="31"/>
  <c r="O525" i="31" s="1"/>
  <c r="AI525" i="31"/>
  <c r="AN523" i="31"/>
  <c r="K523" i="31"/>
  <c r="O523" i="31" s="1"/>
  <c r="AI523" i="31"/>
  <c r="R521" i="31"/>
  <c r="K521" i="31"/>
  <c r="O521" i="31" s="1"/>
  <c r="S521" i="31"/>
  <c r="AK521" i="31" s="1"/>
  <c r="Q521" i="31"/>
  <c r="AI521" i="31" s="1"/>
  <c r="AK520" i="31"/>
  <c r="M520" i="31"/>
  <c r="AN519" i="31"/>
  <c r="Y519" i="31"/>
  <c r="Z519" i="31" s="1"/>
  <c r="AI519" i="31"/>
  <c r="K519" i="31"/>
  <c r="O519" i="31" s="1"/>
  <c r="AK518" i="31"/>
  <c r="M518" i="31"/>
  <c r="AN517" i="31"/>
  <c r="Y517" i="31"/>
  <c r="Z517" i="31" s="1"/>
  <c r="AI517" i="31"/>
  <c r="K517" i="31"/>
  <c r="O517" i="31" s="1"/>
  <c r="AK516" i="31"/>
  <c r="M516" i="31"/>
  <c r="AN515" i="31"/>
  <c r="Y515" i="31"/>
  <c r="Z515" i="31" s="1"/>
  <c r="AI515" i="31"/>
  <c r="K515" i="31"/>
  <c r="O515" i="31" s="1"/>
  <c r="AK514" i="31"/>
  <c r="M514" i="31"/>
  <c r="AN513" i="31"/>
  <c r="Y513" i="31"/>
  <c r="Z513" i="31" s="1"/>
  <c r="AI513" i="31"/>
  <c r="K513" i="31"/>
  <c r="O513" i="31" s="1"/>
  <c r="AK512" i="31"/>
  <c r="M512" i="31"/>
  <c r="AN511" i="31"/>
  <c r="Y511" i="31"/>
  <c r="Z511" i="31" s="1"/>
  <c r="AI511" i="31"/>
  <c r="K511" i="31"/>
  <c r="O511" i="31" s="1"/>
  <c r="AK510" i="31"/>
  <c r="M510" i="31"/>
  <c r="AN509" i="31"/>
  <c r="Y509" i="31"/>
  <c r="Z509" i="31" s="1"/>
  <c r="AI509" i="31"/>
  <c r="K509" i="31"/>
  <c r="O509" i="31" s="1"/>
  <c r="AN503" i="31"/>
  <c r="K503" i="31"/>
  <c r="O503" i="31" s="1"/>
  <c r="AI503" i="31"/>
  <c r="AN501" i="31"/>
  <c r="K501" i="31"/>
  <c r="O501" i="31" s="1"/>
  <c r="AI501" i="31"/>
  <c r="AN495" i="31"/>
  <c r="K495" i="31"/>
  <c r="O495" i="31" s="1"/>
  <c r="AI495" i="31"/>
  <c r="AN493" i="31"/>
  <c r="K493" i="31"/>
  <c r="O493" i="31" s="1"/>
  <c r="AI493" i="31"/>
  <c r="AN491" i="31"/>
  <c r="K491" i="31"/>
  <c r="O491" i="31" s="1"/>
  <c r="AI491" i="31"/>
  <c r="AN489" i="31"/>
  <c r="K489" i="31"/>
  <c r="O489" i="31" s="1"/>
  <c r="AI489" i="31"/>
  <c r="AN487" i="31"/>
  <c r="K487" i="31"/>
  <c r="O487" i="31" s="1"/>
  <c r="AI487" i="31"/>
  <c r="Y485" i="31"/>
  <c r="AN485" i="31"/>
  <c r="K485" i="31"/>
  <c r="O485" i="31" s="1"/>
  <c r="AI485" i="31"/>
  <c r="Y483" i="31"/>
  <c r="AN483" i="31"/>
  <c r="K483" i="31"/>
  <c r="O483" i="31" s="1"/>
  <c r="AI483" i="31"/>
  <c r="AK482" i="31"/>
  <c r="M482" i="31"/>
  <c r="M480" i="31"/>
  <c r="AK480" i="31"/>
  <c r="S478" i="31"/>
  <c r="M478" i="31"/>
  <c r="AN477" i="31"/>
  <c r="Y477" i="31"/>
  <c r="Z477" i="31" s="1"/>
  <c r="AI477" i="31"/>
  <c r="K477" i="31"/>
  <c r="O477" i="31" s="1"/>
  <c r="AK476" i="31"/>
  <c r="M476" i="31"/>
  <c r="AN475" i="31"/>
  <c r="Y475" i="31"/>
  <c r="Z475" i="31" s="1"/>
  <c r="AI475" i="31"/>
  <c r="K475" i="31"/>
  <c r="O475" i="31" s="1"/>
  <c r="AK474" i="31"/>
  <c r="M474" i="31"/>
  <c r="AN473" i="31"/>
  <c r="Y473" i="31"/>
  <c r="Z473" i="31" s="1"/>
  <c r="AI473" i="31"/>
  <c r="K473" i="31"/>
  <c r="O473" i="31" s="1"/>
  <c r="AK472" i="31"/>
  <c r="M472" i="31"/>
  <c r="M470" i="31"/>
  <c r="M454" i="31"/>
  <c r="T454" i="31"/>
  <c r="M445" i="31"/>
  <c r="AP445" i="31" s="1"/>
  <c r="AK445" i="31"/>
  <c r="M443" i="31"/>
  <c r="AP443" i="31" s="1"/>
  <c r="T442" i="31"/>
  <c r="R442" i="31"/>
  <c r="K442" i="31"/>
  <c r="O442" i="31" s="1"/>
  <c r="Q442" i="31"/>
  <c r="AI442" i="31" s="1"/>
  <c r="S442" i="31"/>
  <c r="AK442" i="31" s="1"/>
  <c r="W441" i="31"/>
  <c r="M441" i="31"/>
  <c r="S436" i="31"/>
  <c r="M436" i="31"/>
  <c r="Y435" i="31"/>
  <c r="Z435" i="31" s="1"/>
  <c r="AI435" i="31"/>
  <c r="K435" i="31"/>
  <c r="O435" i="31" s="1"/>
  <c r="AK434" i="31"/>
  <c r="M434" i="31"/>
  <c r="AP434" i="31" s="1"/>
  <c r="Y433" i="31"/>
  <c r="Z433" i="31" s="1"/>
  <c r="AI433" i="31"/>
  <c r="K433" i="31"/>
  <c r="O433" i="31" s="1"/>
  <c r="K431" i="31"/>
  <c r="O431" i="31" s="1"/>
  <c r="AI431" i="31"/>
  <c r="K429" i="31"/>
  <c r="O429" i="31" s="1"/>
  <c r="AI429" i="31"/>
  <c r="S428" i="31"/>
  <c r="AK428" i="31" s="1"/>
  <c r="M428" i="31"/>
  <c r="W426" i="31"/>
  <c r="M426" i="31"/>
  <c r="M416" i="31"/>
  <c r="AP416" i="31" s="1"/>
  <c r="M414" i="31"/>
  <c r="AP414" i="31" s="1"/>
  <c r="M412" i="31"/>
  <c r="AP412" i="31" s="1"/>
  <c r="AI411" i="31"/>
  <c r="K411" i="31"/>
  <c r="O411" i="31" s="1"/>
  <c r="S410" i="31"/>
  <c r="AK410" i="31" s="1"/>
  <c r="M410" i="31"/>
  <c r="Y409" i="31"/>
  <c r="AI409" i="31"/>
  <c r="K409" i="31"/>
  <c r="O409" i="31" s="1"/>
  <c r="S408" i="31"/>
  <c r="AK408" i="31" s="1"/>
  <c r="M408" i="31"/>
  <c r="S404" i="31"/>
  <c r="AK404" i="31" s="1"/>
  <c r="M404" i="31"/>
  <c r="S402" i="31"/>
  <c r="AK402" i="31" s="1"/>
  <c r="M402" i="31"/>
  <c r="AI401" i="31"/>
  <c r="K401" i="31"/>
  <c r="O401" i="31" s="1"/>
  <c r="K399" i="31"/>
  <c r="O399" i="31" s="1"/>
  <c r="AI399" i="31"/>
  <c r="K397" i="31"/>
  <c r="O397" i="31" s="1"/>
  <c r="AI397" i="31"/>
  <c r="K395" i="31"/>
  <c r="O395" i="31" s="1"/>
  <c r="AI395" i="31"/>
  <c r="K393" i="31"/>
  <c r="O393" i="31" s="1"/>
  <c r="AI393" i="31"/>
  <c r="W392" i="31"/>
  <c r="S392" i="31"/>
  <c r="AK392" i="31" s="1"/>
  <c r="M392" i="31"/>
  <c r="Y391" i="31"/>
  <c r="Z391" i="31" s="1"/>
  <c r="AI391" i="31"/>
  <c r="K391" i="31"/>
  <c r="O391" i="31" s="1"/>
  <c r="AN388" i="31"/>
  <c r="K388" i="31"/>
  <c r="O388" i="31" s="1"/>
  <c r="AI388" i="31"/>
  <c r="AK387" i="31"/>
  <c r="M387" i="31"/>
  <c r="AP387" i="31" s="1"/>
  <c r="Y386" i="31"/>
  <c r="Z386" i="31" s="1"/>
  <c r="AI386" i="31"/>
  <c r="K386" i="31"/>
  <c r="O386" i="31" s="1"/>
  <c r="K384" i="31"/>
  <c r="O384" i="31" s="1"/>
  <c r="AI384" i="31"/>
  <c r="AK383" i="31"/>
  <c r="M383" i="31"/>
  <c r="AP383" i="31" s="1"/>
  <c r="M358" i="31"/>
  <c r="T358" i="31"/>
  <c r="S350" i="31"/>
  <c r="AK350" i="31" s="1"/>
  <c r="M350" i="31"/>
  <c r="Y349" i="31"/>
  <c r="Z349" i="31" s="1"/>
  <c r="AI349" i="31"/>
  <c r="K349" i="31"/>
  <c r="O349" i="31" s="1"/>
  <c r="AK348" i="31"/>
  <c r="M348" i="31"/>
  <c r="AP348" i="31" s="1"/>
  <c r="S344" i="31"/>
  <c r="AK344" i="31" s="1"/>
  <c r="M344" i="31"/>
  <c r="Y343" i="31"/>
  <c r="Z343" i="31" s="1"/>
  <c r="AI343" i="31"/>
  <c r="K343" i="31"/>
  <c r="O343" i="31" s="1"/>
  <c r="AK342" i="31"/>
  <c r="M342" i="31"/>
  <c r="AP342" i="31" s="1"/>
  <c r="W340" i="31"/>
  <c r="M340" i="31"/>
  <c r="Y339" i="31"/>
  <c r="Z339" i="31" s="1"/>
  <c r="AI339" i="31"/>
  <c r="K339" i="31"/>
  <c r="O339" i="31" s="1"/>
  <c r="AK338" i="31"/>
  <c r="M338" i="31"/>
  <c r="AP338" i="31" s="1"/>
  <c r="Y337" i="31"/>
  <c r="Z337" i="31" s="1"/>
  <c r="AI337" i="31"/>
  <c r="K337" i="31"/>
  <c r="O337" i="31" s="1"/>
  <c r="AK336" i="31"/>
  <c r="M336" i="31"/>
  <c r="AP336" i="31" s="1"/>
  <c r="AN335" i="31"/>
  <c r="Y335" i="31"/>
  <c r="Z335" i="31" s="1"/>
  <c r="AI335" i="31"/>
  <c r="K335" i="31"/>
  <c r="O335" i="31" s="1"/>
  <c r="AK334" i="31"/>
  <c r="M334" i="31"/>
  <c r="AP334" i="31" s="1"/>
  <c r="Y333" i="31"/>
  <c r="Z333" i="31" s="1"/>
  <c r="AI333" i="31"/>
  <c r="K333" i="31"/>
  <c r="O333" i="31" s="1"/>
  <c r="K315" i="31"/>
  <c r="O315" i="31" s="1"/>
  <c r="AI315" i="31"/>
  <c r="W314" i="31"/>
  <c r="M314" i="31"/>
  <c r="Y313" i="31"/>
  <c r="Z313" i="31" s="1"/>
  <c r="AI313" i="31"/>
  <c r="K313" i="31"/>
  <c r="O313" i="31" s="1"/>
  <c r="M312" i="31"/>
  <c r="R314" i="31"/>
  <c r="Y311" i="31"/>
  <c r="Z311" i="31" s="1"/>
  <c r="AI311" i="31"/>
  <c r="K311" i="31"/>
  <c r="O311" i="31" s="1"/>
  <c r="AK310" i="31"/>
  <c r="M310" i="31"/>
  <c r="AP310" i="31" s="1"/>
  <c r="Y309" i="31"/>
  <c r="Z309" i="31" s="1"/>
  <c r="AI309" i="31"/>
  <c r="K309" i="31"/>
  <c r="O309" i="31" s="1"/>
  <c r="AK308" i="31"/>
  <c r="M308" i="31"/>
  <c r="AP308" i="31" s="1"/>
  <c r="M291" i="31"/>
  <c r="Y290" i="31"/>
  <c r="Z290" i="31" s="1"/>
  <c r="AI290" i="31"/>
  <c r="K290" i="31"/>
  <c r="O290" i="31" s="1"/>
  <c r="K281" i="31"/>
  <c r="O281" i="31" s="1"/>
  <c r="AI281" i="31"/>
  <c r="AK280" i="31"/>
  <c r="M280" i="31"/>
  <c r="AP280" i="31" s="1"/>
  <c r="Y279" i="31"/>
  <c r="Z279" i="31" s="1"/>
  <c r="AI279" i="31"/>
  <c r="K279" i="31"/>
  <c r="O279" i="31" s="1"/>
  <c r="AK278" i="31"/>
  <c r="M278" i="31"/>
  <c r="AP278" i="31" s="1"/>
  <c r="M276" i="31"/>
  <c r="Y275" i="31"/>
  <c r="Z275" i="31" s="1"/>
  <c r="AI275" i="31"/>
  <c r="K275" i="31"/>
  <c r="O275" i="31" s="1"/>
  <c r="AK274" i="31"/>
  <c r="M274" i="31"/>
  <c r="AP274" i="31" s="1"/>
  <c r="Y273" i="31"/>
  <c r="Z273" i="31" s="1"/>
  <c r="AI273" i="31"/>
  <c r="K273" i="31"/>
  <c r="O273" i="31" s="1"/>
  <c r="AK272" i="31"/>
  <c r="M272" i="31"/>
  <c r="AP272" i="31" s="1"/>
  <c r="AN271" i="31"/>
  <c r="Y271" i="31"/>
  <c r="Z271" i="31" s="1"/>
  <c r="AI271" i="31"/>
  <c r="K271" i="31"/>
  <c r="O271" i="31" s="1"/>
  <c r="AK270" i="31"/>
  <c r="M270" i="31"/>
  <c r="AP270" i="31" s="1"/>
  <c r="Y269" i="31"/>
  <c r="Z269" i="31" s="1"/>
  <c r="AI269" i="31"/>
  <c r="K269" i="31"/>
  <c r="O269" i="31" s="1"/>
  <c r="AK268" i="31"/>
  <c r="M268" i="31"/>
  <c r="AP268" i="31" s="1"/>
  <c r="Y267" i="31"/>
  <c r="Z267" i="31" s="1"/>
  <c r="AI267" i="31"/>
  <c r="K267" i="31"/>
  <c r="O267" i="31" s="1"/>
  <c r="AK266" i="31"/>
  <c r="M266" i="31"/>
  <c r="AP266" i="31" s="1"/>
  <c r="Y265" i="31"/>
  <c r="Z265" i="31" s="1"/>
  <c r="AI265" i="31"/>
  <c r="K265" i="31"/>
  <c r="O265" i="31" s="1"/>
  <c r="AK264" i="31"/>
  <c r="M264" i="31"/>
  <c r="AP264" i="31" s="1"/>
  <c r="M262" i="31"/>
  <c r="Y261" i="31"/>
  <c r="Z261" i="31" s="1"/>
  <c r="AI261" i="31"/>
  <c r="K261" i="31"/>
  <c r="O261" i="31" s="1"/>
  <c r="AK260" i="31"/>
  <c r="M260" i="31"/>
  <c r="AP260" i="31" s="1"/>
  <c r="M1340" i="31"/>
  <c r="O1340" i="31" s="1"/>
  <c r="M1277" i="31"/>
  <c r="M1247" i="31"/>
  <c r="AP1247" i="31" s="1"/>
  <c r="M1243" i="31"/>
  <c r="AP1243" i="31" s="1"/>
  <c r="M1239" i="31"/>
  <c r="AP1239" i="31" s="1"/>
  <c r="M1233" i="31"/>
  <c r="AP1233" i="31" s="1"/>
  <c r="M1229" i="31"/>
  <c r="AP1229" i="31" s="1"/>
  <c r="M1225" i="31"/>
  <c r="AP1225" i="31" s="1"/>
  <c r="M1221" i="31"/>
  <c r="AP1221" i="31" s="1"/>
  <c r="M1217" i="31"/>
  <c r="AP1217" i="31" s="1"/>
  <c r="R1171" i="31"/>
  <c r="V1171" i="31" s="1"/>
  <c r="AO1171" i="31" s="1"/>
  <c r="R1172" i="31"/>
  <c r="V1172" i="31" s="1"/>
  <c r="AO1172" i="31" s="1"/>
  <c r="S1172" i="31"/>
  <c r="W1172" i="31" s="1"/>
  <c r="AP1172" i="31" s="1"/>
  <c r="T1150" i="31"/>
  <c r="X1150" i="31" s="1"/>
  <c r="AQ1150" i="31" s="1"/>
  <c r="AN1132" i="31"/>
  <c r="T1125" i="31"/>
  <c r="X1125" i="31" s="1"/>
  <c r="AQ1125" i="31" s="1"/>
  <c r="AP1122" i="31"/>
  <c r="AQ1122" i="31"/>
  <c r="AO1120" i="31"/>
  <c r="Y1119" i="31"/>
  <c r="Z1119" i="31" s="1"/>
  <c r="AO1116" i="31"/>
  <c r="R1113" i="31"/>
  <c r="V1113" i="31" s="1"/>
  <c r="AO1050" i="31"/>
  <c r="Y1049" i="31"/>
  <c r="Z1049" i="31" s="1"/>
  <c r="AP1048" i="31"/>
  <c r="AQ1048" i="31"/>
  <c r="AO1046" i="31"/>
  <c r="Y1045" i="31"/>
  <c r="Z1045" i="31" s="1"/>
  <c r="AP1044" i="31"/>
  <c r="AQ1044" i="31"/>
  <c r="AO1042" i="31"/>
  <c r="Y1041" i="31"/>
  <c r="Z1041" i="31" s="1"/>
  <c r="AP1040" i="31"/>
  <c r="AQ1040" i="31"/>
  <c r="AO1038" i="31"/>
  <c r="Y1037" i="31"/>
  <c r="Z1037" i="31" s="1"/>
  <c r="AP1020" i="31"/>
  <c r="AQ1020" i="31"/>
  <c r="AO1018" i="31"/>
  <c r="Y1017" i="31"/>
  <c r="Z1017" i="31" s="1"/>
  <c r="AO1010" i="31"/>
  <c r="Y1009" i="31"/>
  <c r="Z1009" i="31" s="1"/>
  <c r="AP1008" i="31"/>
  <c r="AQ1008" i="31"/>
  <c r="AP994" i="31"/>
  <c r="AQ994" i="31"/>
  <c r="AO992" i="31"/>
  <c r="Y991" i="31"/>
  <c r="Z991" i="31" s="1"/>
  <c r="AP990" i="31"/>
  <c r="AQ990" i="31"/>
  <c r="Y987" i="31"/>
  <c r="Z987" i="31" s="1"/>
  <c r="AP986" i="31"/>
  <c r="AQ986" i="31"/>
  <c r="AO984" i="31"/>
  <c r="Y983" i="31"/>
  <c r="Z983" i="31" s="1"/>
  <c r="AP982" i="31"/>
  <c r="AQ982" i="31"/>
  <c r="AO980" i="31"/>
  <c r="Y979" i="31"/>
  <c r="Z979" i="31" s="1"/>
  <c r="AP978" i="31"/>
  <c r="AQ978" i="31"/>
  <c r="O977" i="31"/>
  <c r="Q977" i="31"/>
  <c r="AP976" i="31"/>
  <c r="AQ976" i="31"/>
  <c r="AO974" i="31"/>
  <c r="Y973" i="31"/>
  <c r="Z973" i="31" s="1"/>
  <c r="AP972" i="31"/>
  <c r="AQ972" i="31"/>
  <c r="AO970" i="31"/>
  <c r="Y969" i="31"/>
  <c r="Z969" i="31" s="1"/>
  <c r="AP968" i="31"/>
  <c r="AQ968" i="31"/>
  <c r="AO966" i="31"/>
  <c r="Y965" i="31"/>
  <c r="Z965" i="31" s="1"/>
  <c r="AP964" i="31"/>
  <c r="AQ964" i="31"/>
  <c r="O963" i="31"/>
  <c r="Q963" i="31"/>
  <c r="AP962" i="31"/>
  <c r="AQ962" i="31"/>
  <c r="AO960" i="31"/>
  <c r="Y959" i="31"/>
  <c r="Z959" i="31" s="1"/>
  <c r="AP958" i="31"/>
  <c r="AQ958" i="31"/>
  <c r="AO956" i="31"/>
  <c r="Y955" i="31"/>
  <c r="Z955" i="31" s="1"/>
  <c r="AP954" i="31"/>
  <c r="AQ954" i="31"/>
  <c r="AO952" i="31"/>
  <c r="Y951" i="31"/>
  <c r="Z951" i="31" s="1"/>
  <c r="AP950" i="31"/>
  <c r="AQ950" i="31"/>
  <c r="AP939" i="31"/>
  <c r="AQ939" i="31"/>
  <c r="V929" i="31"/>
  <c r="AO929" i="31" s="1"/>
  <c r="AO927" i="31"/>
  <c r="Y926" i="31"/>
  <c r="Z926" i="31" s="1"/>
  <c r="AP925" i="31"/>
  <c r="AQ925" i="31"/>
  <c r="AP914" i="31"/>
  <c r="AQ914" i="31"/>
  <c r="AO912" i="31"/>
  <c r="Y911" i="31"/>
  <c r="Z911" i="31" s="1"/>
  <c r="AP910" i="31"/>
  <c r="AQ910" i="31"/>
  <c r="AO908" i="31"/>
  <c r="R906" i="31"/>
  <c r="L906" i="31"/>
  <c r="O906" i="31" s="1"/>
  <c r="V906" i="31"/>
  <c r="AO906" i="31" s="1"/>
  <c r="AP902" i="31"/>
  <c r="AQ902" i="31"/>
  <c r="AO900" i="31"/>
  <c r="Y899" i="31"/>
  <c r="Z899" i="31" s="1"/>
  <c r="AP898" i="31"/>
  <c r="AQ898" i="31"/>
  <c r="AO896" i="31"/>
  <c r="Y895" i="31"/>
  <c r="Z895" i="31" s="1"/>
  <c r="AP894" i="31"/>
  <c r="AQ894" i="31"/>
  <c r="Y891" i="31"/>
  <c r="Z891" i="31" s="1"/>
  <c r="AP890" i="31"/>
  <c r="AQ890" i="31"/>
  <c r="M1158" i="31"/>
  <c r="AP1158" i="31" s="1"/>
  <c r="M1154" i="31"/>
  <c r="AP1154" i="31" s="1"/>
  <c r="M1145" i="31"/>
  <c r="R1108" i="31"/>
  <c r="R1060" i="31"/>
  <c r="R1052" i="31"/>
  <c r="R1027" i="31"/>
  <c r="R888" i="31"/>
  <c r="R884" i="31"/>
  <c r="R882" i="31"/>
  <c r="R871" i="31"/>
  <c r="L871" i="31"/>
  <c r="V871" i="31"/>
  <c r="Y870" i="31"/>
  <c r="Z870" i="31" s="1"/>
  <c r="AP869" i="31"/>
  <c r="Y869" i="31"/>
  <c r="Z869" i="31" s="1"/>
  <c r="AN869" i="31"/>
  <c r="AQ869" i="31"/>
  <c r="Y868" i="31"/>
  <c r="Z868" i="31" s="1"/>
  <c r="AP867" i="31"/>
  <c r="Y867" i="31"/>
  <c r="Z867" i="31" s="1"/>
  <c r="AN867" i="31"/>
  <c r="AQ867" i="31"/>
  <c r="Y866" i="31"/>
  <c r="Z866" i="31" s="1"/>
  <c r="AP865" i="31"/>
  <c r="Y865" i="31"/>
  <c r="Z865" i="31" s="1"/>
  <c r="AN865" i="31"/>
  <c r="AQ865" i="31"/>
  <c r="W841" i="31"/>
  <c r="AN841" i="31"/>
  <c r="X841" i="31"/>
  <c r="AQ841" i="31" s="1"/>
  <c r="AO839" i="31"/>
  <c r="O837" i="31"/>
  <c r="AO837" i="31"/>
  <c r="AO835" i="31"/>
  <c r="AO833" i="31"/>
  <c r="W783" i="31"/>
  <c r="AP783" i="31" s="1"/>
  <c r="X783" i="31"/>
  <c r="AQ783" i="31" s="1"/>
  <c r="AP781" i="31"/>
  <c r="AQ781" i="31"/>
  <c r="AO779" i="31"/>
  <c r="AP777" i="31"/>
  <c r="AQ777" i="31"/>
  <c r="AO775" i="31"/>
  <c r="AP773" i="31"/>
  <c r="AQ773" i="31"/>
  <c r="R771" i="31"/>
  <c r="V771" i="31" s="1"/>
  <c r="AO771" i="31" s="1"/>
  <c r="S771" i="31"/>
  <c r="W771" i="31" s="1"/>
  <c r="AP771" i="31" s="1"/>
  <c r="AP769" i="31"/>
  <c r="AQ769" i="31"/>
  <c r="AO767" i="31"/>
  <c r="AP765" i="31"/>
  <c r="AQ765" i="31"/>
  <c r="AP762" i="31"/>
  <c r="AQ762" i="31"/>
  <c r="L760" i="31"/>
  <c r="R764" i="31"/>
  <c r="V764" i="31" s="1"/>
  <c r="AO764" i="31" s="1"/>
  <c r="AO760" i="31"/>
  <c r="AP758" i="31"/>
  <c r="AQ758" i="31"/>
  <c r="AO756" i="31"/>
  <c r="AP754" i="31"/>
  <c r="AQ754" i="31"/>
  <c r="AO752" i="31"/>
  <c r="AP750" i="31"/>
  <c r="AQ750" i="31"/>
  <c r="AO748" i="31"/>
  <c r="AP746" i="31"/>
  <c r="AQ746" i="31"/>
  <c r="AO744" i="31"/>
  <c r="AP742" i="31"/>
  <c r="AQ742" i="31"/>
  <c r="AO740" i="31"/>
  <c r="AP738" i="31"/>
  <c r="AQ738" i="31"/>
  <c r="AO736" i="31"/>
  <c r="AP734" i="31"/>
  <c r="AQ734" i="31"/>
  <c r="AO732" i="31"/>
  <c r="AP730" i="31"/>
  <c r="AQ730" i="31"/>
  <c r="T763" i="31"/>
  <c r="R763" i="31"/>
  <c r="V763" i="31" s="1"/>
  <c r="L728" i="31"/>
  <c r="S763" i="31"/>
  <c r="AO728" i="31"/>
  <c r="AP726" i="31"/>
  <c r="AQ726" i="31"/>
  <c r="AO724" i="31"/>
  <c r="T715" i="31"/>
  <c r="X715" i="31" s="1"/>
  <c r="AQ715" i="31" s="1"/>
  <c r="R715" i="31"/>
  <c r="V715" i="31" s="1"/>
  <c r="AO715" i="31" s="1"/>
  <c r="L715" i="31"/>
  <c r="S715" i="31"/>
  <c r="W715" i="31" s="1"/>
  <c r="AP715" i="31" s="1"/>
  <c r="W711" i="31"/>
  <c r="AP711" i="31" s="1"/>
  <c r="X711" i="31"/>
  <c r="AQ711" i="31" s="1"/>
  <c r="AP709" i="31"/>
  <c r="AQ709" i="31"/>
  <c r="AO707" i="31"/>
  <c r="AP705" i="31"/>
  <c r="AQ705" i="31"/>
  <c r="AO703" i="31"/>
  <c r="AP701" i="31"/>
  <c r="AQ701" i="31"/>
  <c r="W699" i="31"/>
  <c r="AP699" i="31" s="1"/>
  <c r="X699" i="31"/>
  <c r="AQ699" i="31" s="1"/>
  <c r="R697" i="31"/>
  <c r="V697" i="31" s="1"/>
  <c r="AO697" i="31" s="1"/>
  <c r="S697" i="31"/>
  <c r="W697" i="31" s="1"/>
  <c r="AP697" i="31" s="1"/>
  <c r="AP687" i="31"/>
  <c r="AQ687" i="31"/>
  <c r="AP674" i="31"/>
  <c r="AQ674" i="31"/>
  <c r="R672" i="31"/>
  <c r="V672" i="31" s="1"/>
  <c r="AO672" i="31" s="1"/>
  <c r="S672" i="31"/>
  <c r="W672" i="31" s="1"/>
  <c r="AP672" i="31" s="1"/>
  <c r="AP668" i="31"/>
  <c r="AQ668" i="31"/>
  <c r="W650" i="31"/>
  <c r="AP650" i="31" s="1"/>
  <c r="X650" i="31"/>
  <c r="AQ650" i="31" s="1"/>
  <c r="AP648" i="31"/>
  <c r="AQ648" i="31"/>
  <c r="AO646" i="31"/>
  <c r="AP644" i="31"/>
  <c r="AQ644" i="31"/>
  <c r="AO642" i="31"/>
  <c r="T632" i="31"/>
  <c r="X632" i="31" s="1"/>
  <c r="AQ632" i="31" s="1"/>
  <c r="R632" i="31"/>
  <c r="V632" i="31" s="1"/>
  <c r="AO632" i="31" s="1"/>
  <c r="L632" i="31"/>
  <c r="S632" i="31"/>
  <c r="W632" i="31" s="1"/>
  <c r="AP632" i="31" s="1"/>
  <c r="R630" i="31"/>
  <c r="V630" i="31" s="1"/>
  <c r="AO630" i="31" s="1"/>
  <c r="S630" i="31"/>
  <c r="W630" i="31" s="1"/>
  <c r="AP630" i="31" s="1"/>
  <c r="AP628" i="31"/>
  <c r="AQ628" i="31"/>
  <c r="AO626" i="31"/>
  <c r="T609" i="31"/>
  <c r="X609" i="31" s="1"/>
  <c r="AQ609" i="31" s="1"/>
  <c r="R609" i="31"/>
  <c r="V609" i="31" s="1"/>
  <c r="AO609" i="31" s="1"/>
  <c r="L609" i="31"/>
  <c r="S609" i="31"/>
  <c r="W609" i="31" s="1"/>
  <c r="AP609" i="31" s="1"/>
  <c r="AO607" i="31"/>
  <c r="AP605" i="31"/>
  <c r="AQ605" i="31"/>
  <c r="AO603" i="31"/>
  <c r="W592" i="31"/>
  <c r="AP592" i="31" s="1"/>
  <c r="X592" i="31"/>
  <c r="AQ592" i="31" s="1"/>
  <c r="T590" i="31"/>
  <c r="AL590" i="31" s="1"/>
  <c r="R590" i="31"/>
  <c r="AJ590" i="31" s="1"/>
  <c r="L590" i="31"/>
  <c r="S590" i="31"/>
  <c r="AK590" i="31" s="1"/>
  <c r="AL588" i="31"/>
  <c r="N588" i="31"/>
  <c r="AL586" i="31"/>
  <c r="N586" i="31"/>
  <c r="O583" i="31"/>
  <c r="AK575" i="31"/>
  <c r="M575" i="31"/>
  <c r="AJ575" i="31"/>
  <c r="L575" i="31"/>
  <c r="R573" i="31"/>
  <c r="S573" i="31"/>
  <c r="AK573" i="31" s="1"/>
  <c r="O565" i="31"/>
  <c r="AL564" i="31"/>
  <c r="N564" i="31"/>
  <c r="AL562" i="31"/>
  <c r="N562" i="31"/>
  <c r="AL560" i="31"/>
  <c r="N560" i="31"/>
  <c r="W556" i="31"/>
  <c r="AP556" i="31" s="1"/>
  <c r="X556" i="31"/>
  <c r="AQ556" i="31" s="1"/>
  <c r="T554" i="31"/>
  <c r="AL554" i="31" s="1"/>
  <c r="R554" i="31"/>
  <c r="AJ554" i="31" s="1"/>
  <c r="L554" i="31"/>
  <c r="S554" i="31"/>
  <c r="AK554" i="31" s="1"/>
  <c r="AK542" i="31"/>
  <c r="M542" i="31"/>
  <c r="AJ542" i="31"/>
  <c r="L542" i="31"/>
  <c r="AK540" i="31"/>
  <c r="M540" i="31"/>
  <c r="AJ540" i="31"/>
  <c r="L540" i="31"/>
  <c r="AK538" i="31"/>
  <c r="M538" i="31"/>
  <c r="AJ538" i="31"/>
  <c r="L538" i="31"/>
  <c r="AK536" i="31"/>
  <c r="M536" i="31"/>
  <c r="AJ536" i="31"/>
  <c r="L536" i="31"/>
  <c r="W535" i="31"/>
  <c r="AP535" i="31" s="1"/>
  <c r="AL535" i="31"/>
  <c r="N535" i="31"/>
  <c r="W530" i="31"/>
  <c r="AP530" i="31" s="1"/>
  <c r="T530" i="31"/>
  <c r="AL530" i="31" s="1"/>
  <c r="N530" i="31"/>
  <c r="X530" i="31"/>
  <c r="AQ530" i="31" s="1"/>
  <c r="N528" i="31"/>
  <c r="W526" i="31"/>
  <c r="AP526" i="31" s="1"/>
  <c r="T526" i="31"/>
  <c r="AL526" i="31" s="1"/>
  <c r="N526" i="31"/>
  <c r="X526" i="31"/>
  <c r="T524" i="31"/>
  <c r="AL524" i="31" s="1"/>
  <c r="N524" i="31"/>
  <c r="X524" i="31"/>
  <c r="AQ524" i="31" s="1"/>
  <c r="W522" i="31"/>
  <c r="AP522" i="31" s="1"/>
  <c r="X522" i="31"/>
  <c r="AQ522" i="31" s="1"/>
  <c r="W508" i="31"/>
  <c r="AP508" i="31" s="1"/>
  <c r="X508" i="31"/>
  <c r="AQ508" i="31" s="1"/>
  <c r="AK506" i="31"/>
  <c r="M506" i="31"/>
  <c r="AJ506" i="31"/>
  <c r="L506" i="31"/>
  <c r="AK504" i="31"/>
  <c r="M504" i="31"/>
  <c r="AJ504" i="31"/>
  <c r="L504" i="31"/>
  <c r="W502" i="31"/>
  <c r="AP502" i="31" s="1"/>
  <c r="T502" i="31"/>
  <c r="AL502" i="31" s="1"/>
  <c r="N502" i="31"/>
  <c r="X502" i="31"/>
  <c r="AQ502" i="31" s="1"/>
  <c r="W500" i="31"/>
  <c r="AP500" i="31" s="1"/>
  <c r="T500" i="31"/>
  <c r="AL500" i="31" s="1"/>
  <c r="N500" i="31"/>
  <c r="X500" i="31"/>
  <c r="AQ500" i="31" s="1"/>
  <c r="AK498" i="31"/>
  <c r="M498" i="31"/>
  <c r="AJ498" i="31"/>
  <c r="L498" i="31"/>
  <c r="AK496" i="31"/>
  <c r="M496" i="31"/>
  <c r="AJ496" i="31"/>
  <c r="L496" i="31"/>
  <c r="T494" i="31"/>
  <c r="AL494" i="31" s="1"/>
  <c r="R494" i="31"/>
  <c r="AJ494" i="31" s="1"/>
  <c r="L494" i="31"/>
  <c r="S494" i="31"/>
  <c r="AK494" i="31" s="1"/>
  <c r="W492" i="31"/>
  <c r="AP492" i="31" s="1"/>
  <c r="AQ492" i="31"/>
  <c r="W490" i="31"/>
  <c r="AP490" i="31" s="1"/>
  <c r="T490" i="31"/>
  <c r="AL490" i="31" s="1"/>
  <c r="N490" i="31"/>
  <c r="X490" i="31"/>
  <c r="S488" i="31"/>
  <c r="AK488" i="31" s="1"/>
  <c r="M488" i="31"/>
  <c r="R488" i="31"/>
  <c r="AJ488" i="31" s="1"/>
  <c r="L488" i="31"/>
  <c r="V488" i="31"/>
  <c r="S486" i="31"/>
  <c r="AK486" i="31" s="1"/>
  <c r="M486" i="31"/>
  <c r="R486" i="31"/>
  <c r="AJ486" i="31" s="1"/>
  <c r="L486" i="31"/>
  <c r="V486" i="31"/>
  <c r="AO486" i="31" s="1"/>
  <c r="AK484" i="31"/>
  <c r="M484" i="31"/>
  <c r="L484" i="31"/>
  <c r="AJ484" i="31"/>
  <c r="T481" i="31"/>
  <c r="AL481" i="31" s="1"/>
  <c r="N481" i="31"/>
  <c r="X481" i="31"/>
  <c r="X479" i="31"/>
  <c r="AQ479" i="31" s="1"/>
  <c r="S471" i="31"/>
  <c r="M471" i="31"/>
  <c r="R471" i="31"/>
  <c r="AJ471" i="31" s="1"/>
  <c r="L471" i="31"/>
  <c r="V471" i="31"/>
  <c r="M469" i="31"/>
  <c r="L469" i="31"/>
  <c r="AL467" i="31"/>
  <c r="N467" i="31"/>
  <c r="AL465" i="31"/>
  <c r="N465" i="31"/>
  <c r="AL463" i="31"/>
  <c r="N463" i="31"/>
  <c r="AL461" i="31"/>
  <c r="N461" i="31"/>
  <c r="AP459" i="31"/>
  <c r="AL459" i="31"/>
  <c r="N459" i="31"/>
  <c r="AQ459" i="31" s="1"/>
  <c r="AP457" i="31"/>
  <c r="AL457" i="31"/>
  <c r="N457" i="31"/>
  <c r="AQ457" i="31" s="1"/>
  <c r="AP455" i="31"/>
  <c r="AL455" i="31"/>
  <c r="N455" i="31"/>
  <c r="AQ455" i="31" s="1"/>
  <c r="O453" i="31"/>
  <c r="AP452" i="31"/>
  <c r="AL452" i="31"/>
  <c r="N452" i="31"/>
  <c r="AQ452" i="31" s="1"/>
  <c r="AP450" i="31"/>
  <c r="AL450" i="31"/>
  <c r="N450" i="31"/>
  <c r="AQ450" i="31" s="1"/>
  <c r="AP448" i="31"/>
  <c r="AL448" i="31"/>
  <c r="N448" i="31"/>
  <c r="AQ448" i="31" s="1"/>
  <c r="AP446" i="31"/>
  <c r="AL446" i="31"/>
  <c r="N446" i="31"/>
  <c r="AQ446" i="31" s="1"/>
  <c r="S439" i="31"/>
  <c r="AK439" i="31" s="1"/>
  <c r="L439" i="31"/>
  <c r="R439" i="31"/>
  <c r="AJ439" i="31" s="1"/>
  <c r="T439" i="31"/>
  <c r="AL439" i="31" s="1"/>
  <c r="V439" i="31"/>
  <c r="AO439" i="31" s="1"/>
  <c r="AN438" i="31"/>
  <c r="S432" i="31"/>
  <c r="AK432" i="31" s="1"/>
  <c r="M432" i="31"/>
  <c r="R432" i="31"/>
  <c r="AJ432" i="31" s="1"/>
  <c r="L432" i="31"/>
  <c r="V432" i="31"/>
  <c r="W430" i="31"/>
  <c r="AP430" i="31" s="1"/>
  <c r="X430" i="31"/>
  <c r="AQ430" i="31" s="1"/>
  <c r="AK424" i="31"/>
  <c r="M424" i="31"/>
  <c r="AP424" i="31" s="1"/>
  <c r="AJ424" i="31"/>
  <c r="L424" i="31"/>
  <c r="AO424" i="31" s="1"/>
  <c r="AK422" i="31"/>
  <c r="M422" i="31"/>
  <c r="AP422" i="31" s="1"/>
  <c r="AJ422" i="31"/>
  <c r="L422" i="31"/>
  <c r="AO422" i="31" s="1"/>
  <c r="W421" i="31"/>
  <c r="AP421" i="31" s="1"/>
  <c r="AL421" i="31"/>
  <c r="N421" i="31"/>
  <c r="AQ421" i="31" s="1"/>
  <c r="AP419" i="31"/>
  <c r="AL419" i="31"/>
  <c r="N419" i="31"/>
  <c r="AQ419" i="31" s="1"/>
  <c r="O415" i="31"/>
  <c r="W400" i="31"/>
  <c r="AP400" i="31" s="1"/>
  <c r="X400" i="31"/>
  <c r="AQ400" i="31" s="1"/>
  <c r="T398" i="31"/>
  <c r="AL398" i="31" s="1"/>
  <c r="R398" i="31"/>
  <c r="AJ398" i="31" s="1"/>
  <c r="L398" i="31"/>
  <c r="S398" i="31"/>
  <c r="AK398" i="31" s="1"/>
  <c r="W396" i="31"/>
  <c r="AP396" i="31" s="1"/>
  <c r="T396" i="31"/>
  <c r="AL396" i="31" s="1"/>
  <c r="N396" i="31"/>
  <c r="X396" i="31"/>
  <c r="W394" i="31"/>
  <c r="AP394" i="31" s="1"/>
  <c r="T394" i="31"/>
  <c r="AL394" i="31" s="1"/>
  <c r="N394" i="31"/>
  <c r="X394" i="31"/>
  <c r="O385" i="31"/>
  <c r="S382" i="31"/>
  <c r="AK382" i="31" s="1"/>
  <c r="M382" i="31"/>
  <c r="R382" i="31"/>
  <c r="AJ382" i="31" s="1"/>
  <c r="L382" i="31"/>
  <c r="V382" i="31"/>
  <c r="AP378" i="31"/>
  <c r="AL378" i="31"/>
  <c r="N378" i="31"/>
  <c r="AQ378" i="31" s="1"/>
  <c r="AK371" i="31"/>
  <c r="M371" i="31"/>
  <c r="AP371" i="31" s="1"/>
  <c r="AJ371" i="31"/>
  <c r="L371" i="31"/>
  <c r="AO371" i="31" s="1"/>
  <c r="AP367" i="31"/>
  <c r="AJ367" i="31"/>
  <c r="L367" i="31"/>
  <c r="AO367" i="31" s="1"/>
  <c r="AK365" i="31"/>
  <c r="M365" i="31"/>
  <c r="AP365" i="31" s="1"/>
  <c r="AJ365" i="31"/>
  <c r="L365" i="31"/>
  <c r="AO365" i="31" s="1"/>
  <c r="W363" i="31"/>
  <c r="AP363" i="31" s="1"/>
  <c r="R363" i="31"/>
  <c r="AJ363" i="31" s="1"/>
  <c r="L363" i="31"/>
  <c r="V363" i="31"/>
  <c r="AL359" i="31"/>
  <c r="N359" i="31"/>
  <c r="AQ359" i="31" s="1"/>
  <c r="AK346" i="31"/>
  <c r="M346" i="31"/>
  <c r="AP346" i="31" s="1"/>
  <c r="AJ346" i="31"/>
  <c r="L346" i="31"/>
  <c r="AO346" i="31"/>
  <c r="W345" i="31"/>
  <c r="AP345" i="31" s="1"/>
  <c r="AL345" i="31"/>
  <c r="N345" i="31"/>
  <c r="AQ345" i="31"/>
  <c r="AK328" i="31"/>
  <c r="M328" i="31"/>
  <c r="AP328" i="31" s="1"/>
  <c r="AJ328" i="31"/>
  <c r="L328" i="31"/>
  <c r="AO328" i="31" s="1"/>
  <c r="AP324" i="31"/>
  <c r="AL324" i="31"/>
  <c r="N324" i="31"/>
  <c r="AQ324" i="31" s="1"/>
  <c r="AK320" i="31"/>
  <c r="M320" i="31"/>
  <c r="AP320" i="31" s="1"/>
  <c r="AJ320" i="31"/>
  <c r="L320" i="31"/>
  <c r="AO320" i="31"/>
  <c r="AP316" i="31"/>
  <c r="AL316" i="31"/>
  <c r="N316" i="31"/>
  <c r="AQ316" i="31"/>
  <c r="AP301" i="31"/>
  <c r="AL301" i="31"/>
  <c r="N301" i="31"/>
  <c r="AQ301" i="31" s="1"/>
  <c r="AP297" i="31"/>
  <c r="AL297" i="31"/>
  <c r="N297" i="31"/>
  <c r="AQ297" i="31" s="1"/>
  <c r="AJ293" i="31"/>
  <c r="L293" i="31"/>
  <c r="AO293" i="31" s="1"/>
  <c r="AK286" i="31"/>
  <c r="M286" i="31"/>
  <c r="AP286" i="31" s="1"/>
  <c r="AJ286" i="31"/>
  <c r="L286" i="31"/>
  <c r="AO286" i="31" s="1"/>
  <c r="AP257" i="31"/>
  <c r="AK254" i="31"/>
  <c r="M254" i="31"/>
  <c r="AP254" i="31" s="1"/>
  <c r="M253" i="31"/>
  <c r="AP253" i="31" s="1"/>
  <c r="AK253" i="31"/>
  <c r="K248" i="31"/>
  <c r="AI248" i="31"/>
  <c r="AK247" i="31"/>
  <c r="M247" i="31"/>
  <c r="AP247" i="31" s="1"/>
  <c r="Y246" i="31"/>
  <c r="Z246" i="31" s="1"/>
  <c r="AI246" i="31"/>
  <c r="K246" i="31"/>
  <c r="AK245" i="31"/>
  <c r="M245" i="31"/>
  <c r="AP245" i="31" s="1"/>
  <c r="AI242" i="31"/>
  <c r="K242" i="31"/>
  <c r="K235" i="31"/>
  <c r="AI235" i="31"/>
  <c r="AK234" i="31"/>
  <c r="M234" i="31"/>
  <c r="AP234" i="31" s="1"/>
  <c r="Y233" i="31"/>
  <c r="Z233" i="31" s="1"/>
  <c r="AI233" i="31"/>
  <c r="K233" i="31"/>
  <c r="K231" i="31"/>
  <c r="AN231" i="31" s="1"/>
  <c r="AI231" i="31"/>
  <c r="K226" i="31"/>
  <c r="AI226" i="31"/>
  <c r="AN216" i="31"/>
  <c r="K206" i="31"/>
  <c r="AN206" i="31" s="1"/>
  <c r="AI206" i="31"/>
  <c r="AK205" i="31"/>
  <c r="M205" i="31"/>
  <c r="AP205" i="31" s="1"/>
  <c r="Y204" i="31"/>
  <c r="Z204" i="31" s="1"/>
  <c r="AI204" i="31"/>
  <c r="K204" i="31"/>
  <c r="AN204" i="31" s="1"/>
  <c r="K202" i="31"/>
  <c r="AI202" i="31"/>
  <c r="K200" i="31"/>
  <c r="AI200" i="31"/>
  <c r="AK199" i="31"/>
  <c r="M199" i="31"/>
  <c r="AP199" i="31" s="1"/>
  <c r="Y198" i="31"/>
  <c r="Z198" i="31" s="1"/>
  <c r="AI198" i="31"/>
  <c r="K198" i="31"/>
  <c r="AK197" i="31"/>
  <c r="M197" i="31"/>
  <c r="AP197" i="31" s="1"/>
  <c r="AN195" i="31"/>
  <c r="AP194" i="31"/>
  <c r="AI194" i="31"/>
  <c r="K194" i="31"/>
  <c r="K192" i="31"/>
  <c r="AN192" i="31" s="1"/>
  <c r="AI192" i="31"/>
  <c r="AK191" i="31"/>
  <c r="M191" i="31"/>
  <c r="AP191" i="31" s="1"/>
  <c r="K187" i="31"/>
  <c r="AI187" i="31"/>
  <c r="K185" i="31"/>
  <c r="AI185" i="31"/>
  <c r="AI134" i="31"/>
  <c r="K134" i="31"/>
  <c r="AN134" i="31" s="1"/>
  <c r="AN133" i="31"/>
  <c r="Y133" i="31"/>
  <c r="Z133" i="31" s="1"/>
  <c r="Y131" i="31"/>
  <c r="Z131" i="31" s="1"/>
  <c r="Y130" i="31"/>
  <c r="Z130" i="31" s="1"/>
  <c r="AN130" i="31"/>
  <c r="M128" i="31"/>
  <c r="AN127" i="31"/>
  <c r="Y127" i="31"/>
  <c r="Z127" i="31" s="1"/>
  <c r="AI127" i="31"/>
  <c r="K127" i="31"/>
  <c r="AK126" i="31"/>
  <c r="M126" i="31"/>
  <c r="AP126" i="31" s="1"/>
  <c r="Y125" i="31"/>
  <c r="Z125" i="31" s="1"/>
  <c r="AI125" i="31"/>
  <c r="K125" i="31"/>
  <c r="AK124" i="31"/>
  <c r="M124" i="31"/>
  <c r="AP124" i="31" s="1"/>
  <c r="Y123" i="31"/>
  <c r="Z123" i="31" s="1"/>
  <c r="AI123" i="31"/>
  <c r="K123" i="31"/>
  <c r="AN123" i="31" s="1"/>
  <c r="AK122" i="31"/>
  <c r="M122" i="31"/>
  <c r="AP122" i="31" s="1"/>
  <c r="Y121" i="31"/>
  <c r="Z121" i="31" s="1"/>
  <c r="AI121" i="31"/>
  <c r="K121" i="31"/>
  <c r="AK120" i="31"/>
  <c r="M120" i="31"/>
  <c r="AP120" i="31" s="1"/>
  <c r="S117" i="31"/>
  <c r="AK117" i="31" s="1"/>
  <c r="M117" i="31"/>
  <c r="K115" i="31"/>
  <c r="AN115" i="31" s="1"/>
  <c r="AI115" i="31"/>
  <c r="M104" i="31"/>
  <c r="K102" i="31"/>
  <c r="AN102" i="31" s="1"/>
  <c r="AI102" i="31"/>
  <c r="M100" i="31"/>
  <c r="T99" i="31"/>
  <c r="AL99" i="31" s="1"/>
  <c r="R99" i="31"/>
  <c r="AJ99" i="31" s="1"/>
  <c r="K99" i="31"/>
  <c r="S99" i="31"/>
  <c r="AK99" i="31" s="1"/>
  <c r="Q99" i="31"/>
  <c r="AI99" i="31" s="1"/>
  <c r="W98" i="31"/>
  <c r="M98" i="31"/>
  <c r="Y97" i="31"/>
  <c r="Z97" i="31" s="1"/>
  <c r="AI97" i="31"/>
  <c r="K97" i="31"/>
  <c r="AK96" i="31"/>
  <c r="M96" i="31"/>
  <c r="AP96" i="31" s="1"/>
  <c r="Y95" i="31"/>
  <c r="Z95" i="31" s="1"/>
  <c r="AI95" i="31"/>
  <c r="K95" i="31"/>
  <c r="AN95" i="31" s="1"/>
  <c r="AK94" i="31"/>
  <c r="M94" i="31"/>
  <c r="AP94" i="31" s="1"/>
  <c r="Y93" i="31"/>
  <c r="Z93" i="31" s="1"/>
  <c r="AI93" i="31"/>
  <c r="K93" i="31"/>
  <c r="AK92" i="31"/>
  <c r="M92" i="31"/>
  <c r="AP92" i="31" s="1"/>
  <c r="AN91" i="31"/>
  <c r="Y91" i="31"/>
  <c r="Z91" i="31" s="1"/>
  <c r="AI91" i="31"/>
  <c r="K91" i="31"/>
  <c r="AK90" i="31"/>
  <c r="M90" i="31"/>
  <c r="AP90" i="31" s="1"/>
  <c r="Y89" i="31"/>
  <c r="Z89" i="31" s="1"/>
  <c r="AI89" i="31"/>
  <c r="K89" i="31"/>
  <c r="AK88" i="31"/>
  <c r="M88" i="31"/>
  <c r="AP88" i="31" s="1"/>
  <c r="Y87" i="31"/>
  <c r="Z87" i="31" s="1"/>
  <c r="AI87" i="31"/>
  <c r="K87" i="31"/>
  <c r="AN87" i="31" s="1"/>
  <c r="AK86" i="31"/>
  <c r="M86" i="31"/>
  <c r="AP86" i="31" s="1"/>
  <c r="Y85" i="31"/>
  <c r="Z85" i="31" s="1"/>
  <c r="AI85" i="31"/>
  <c r="K85" i="31"/>
  <c r="AK84" i="31"/>
  <c r="M84" i="31"/>
  <c r="AP84" i="31" s="1"/>
  <c r="Y83" i="31"/>
  <c r="Z83" i="31" s="1"/>
  <c r="AI83" i="31"/>
  <c r="K83" i="31"/>
  <c r="AN83" i="31" s="1"/>
  <c r="AK82" i="31"/>
  <c r="M82" i="31"/>
  <c r="AP82" i="31" s="1"/>
  <c r="M71" i="31"/>
  <c r="AP70" i="31"/>
  <c r="M69" i="31"/>
  <c r="AP69" i="31" s="1"/>
  <c r="AK69" i="31"/>
  <c r="AP68" i="31"/>
  <c r="M67" i="31"/>
  <c r="AP67" i="31" s="1"/>
  <c r="AK67" i="31"/>
  <c r="AI66" i="31"/>
  <c r="K66" i="31"/>
  <c r="K64" i="31"/>
  <c r="AN64" i="31" s="1"/>
  <c r="AI64" i="31"/>
  <c r="AN62" i="31"/>
  <c r="K62" i="31"/>
  <c r="AI62" i="31"/>
  <c r="K60" i="31"/>
  <c r="AN60" i="31" s="1"/>
  <c r="AI60" i="31"/>
  <c r="K49" i="31"/>
  <c r="AN49" i="31" s="1"/>
  <c r="AI49" i="31"/>
  <c r="AI48" i="31"/>
  <c r="K48" i="31"/>
  <c r="AI47" i="31"/>
  <c r="K47" i="31"/>
  <c r="AI46" i="31"/>
  <c r="K46" i="31"/>
  <c r="K44" i="31"/>
  <c r="AI44" i="31"/>
  <c r="AN43" i="31"/>
  <c r="Y43" i="31"/>
  <c r="Z43" i="31" s="1"/>
  <c r="AP42" i="31"/>
  <c r="AI41" i="31"/>
  <c r="K41" i="31"/>
  <c r="M36" i="31"/>
  <c r="AP36" i="31" s="1"/>
  <c r="AK36" i="31"/>
  <c r="M26" i="31"/>
  <c r="AP26" i="31" s="1"/>
  <c r="AK26" i="31"/>
  <c r="Y25" i="31"/>
  <c r="Z25" i="31" s="1"/>
  <c r="AI25" i="31"/>
  <c r="K25" i="31"/>
  <c r="AK24" i="31"/>
  <c r="M24" i="31"/>
  <c r="AP24" i="31" s="1"/>
  <c r="Y23" i="31"/>
  <c r="Z23" i="31" s="1"/>
  <c r="AI23" i="31"/>
  <c r="K23" i="31"/>
  <c r="AN23" i="31" s="1"/>
  <c r="K12" i="31"/>
  <c r="AI12" i="31"/>
  <c r="K10" i="31"/>
  <c r="K8" i="31"/>
  <c r="AN8" i="31" s="1"/>
  <c r="M1143" i="31"/>
  <c r="M1139" i="31"/>
  <c r="AP1139" i="31" s="1"/>
  <c r="M1135" i="31"/>
  <c r="AP1135" i="31" s="1"/>
  <c r="R1036" i="31"/>
  <c r="R1006" i="31"/>
  <c r="Y879" i="31"/>
  <c r="Z879" i="31" s="1"/>
  <c r="AN879" i="31"/>
  <c r="AQ879" i="31"/>
  <c r="Y878" i="31"/>
  <c r="Z878" i="31" s="1"/>
  <c r="AP877" i="31"/>
  <c r="Y877" i="31"/>
  <c r="Z877" i="31" s="1"/>
  <c r="AN877" i="31"/>
  <c r="AQ877" i="31"/>
  <c r="Y876" i="31"/>
  <c r="Z876" i="31" s="1"/>
  <c r="Y875" i="31"/>
  <c r="Z875" i="31" s="1"/>
  <c r="AN875" i="31"/>
  <c r="AQ875" i="31"/>
  <c r="Y874" i="31"/>
  <c r="Z874" i="31" s="1"/>
  <c r="AP873" i="31"/>
  <c r="Y873" i="31"/>
  <c r="Z873" i="31" s="1"/>
  <c r="AN873" i="31"/>
  <c r="AQ873" i="31"/>
  <c r="M871" i="31"/>
  <c r="W861" i="31"/>
  <c r="AP861" i="31" s="1"/>
  <c r="AN861" i="31"/>
  <c r="X861" i="31"/>
  <c r="AQ861" i="31" s="1"/>
  <c r="O859" i="31"/>
  <c r="AO859" i="31"/>
  <c r="M841" i="31"/>
  <c r="L820" i="31"/>
  <c r="T820" i="31"/>
  <c r="X820" i="31" s="1"/>
  <c r="AQ820" i="31" s="1"/>
  <c r="O783" i="31"/>
  <c r="AP782" i="31"/>
  <c r="AQ782" i="31"/>
  <c r="Y781" i="31"/>
  <c r="Z781" i="31" s="1"/>
  <c r="AN781" i="31"/>
  <c r="AO780" i="31"/>
  <c r="O779" i="31"/>
  <c r="AP778" i="31"/>
  <c r="AQ778" i="31"/>
  <c r="Y777" i="31"/>
  <c r="Z777" i="31" s="1"/>
  <c r="AN777" i="31"/>
  <c r="AO776" i="31"/>
  <c r="O775" i="31"/>
  <c r="AP774" i="31"/>
  <c r="AQ774" i="31"/>
  <c r="Y773" i="31"/>
  <c r="Z773" i="31" s="1"/>
  <c r="AN773" i="31"/>
  <c r="AO772" i="31"/>
  <c r="T770" i="31"/>
  <c r="X770" i="31" s="1"/>
  <c r="AQ770" i="31" s="1"/>
  <c r="R770" i="31"/>
  <c r="V770" i="31" s="1"/>
  <c r="L770" i="31"/>
  <c r="O770" i="31" s="1"/>
  <c r="S770" i="31"/>
  <c r="W770" i="31" s="1"/>
  <c r="AP770" i="31" s="1"/>
  <c r="Y769" i="31"/>
  <c r="Z769" i="31" s="1"/>
  <c r="AN769" i="31"/>
  <c r="AO768" i="31"/>
  <c r="O767" i="31"/>
  <c r="AP766" i="31"/>
  <c r="AQ766" i="31"/>
  <c r="Y765" i="31"/>
  <c r="Z765" i="31" s="1"/>
  <c r="AN765" i="31"/>
  <c r="W763" i="31"/>
  <c r="AP763" i="31" s="1"/>
  <c r="X763" i="31"/>
  <c r="AQ763" i="31" s="1"/>
  <c r="O762" i="31"/>
  <c r="AP761" i="31"/>
  <c r="AQ761" i="31"/>
  <c r="Y760" i="31"/>
  <c r="Z760" i="31" s="1"/>
  <c r="AN760" i="31"/>
  <c r="AO759" i="31"/>
  <c r="O758" i="31"/>
  <c r="AP757" i="31"/>
  <c r="AQ757" i="31"/>
  <c r="Y756" i="31"/>
  <c r="Z756" i="31" s="1"/>
  <c r="AN756" i="31"/>
  <c r="AO755" i="31"/>
  <c r="O754" i="31"/>
  <c r="AP753" i="31"/>
  <c r="AQ753" i="31"/>
  <c r="Y752" i="31"/>
  <c r="Z752" i="31" s="1"/>
  <c r="AN752" i="31"/>
  <c r="AO751" i="31"/>
  <c r="O750" i="31"/>
  <c r="AP749" i="31"/>
  <c r="AQ749" i="31"/>
  <c r="Y748" i="31"/>
  <c r="Z748" i="31" s="1"/>
  <c r="AN748" i="31"/>
  <c r="AO747" i="31"/>
  <c r="O746" i="31"/>
  <c r="AP745" i="31"/>
  <c r="AQ745" i="31"/>
  <c r="Y744" i="31"/>
  <c r="Z744" i="31" s="1"/>
  <c r="AN744" i="31"/>
  <c r="AO743" i="31"/>
  <c r="O742" i="31"/>
  <c r="AP741" i="31"/>
  <c r="AQ741" i="31"/>
  <c r="Y740" i="31"/>
  <c r="Z740" i="31" s="1"/>
  <c r="AN740" i="31"/>
  <c r="AO739" i="31"/>
  <c r="O738" i="31"/>
  <c r="AP737" i="31"/>
  <c r="AQ737" i="31"/>
  <c r="Y736" i="31"/>
  <c r="Z736" i="31" s="1"/>
  <c r="AN736" i="31"/>
  <c r="AO735" i="31"/>
  <c r="O734" i="31"/>
  <c r="AP733" i="31"/>
  <c r="AQ733" i="31"/>
  <c r="Y732" i="31"/>
  <c r="Z732" i="31" s="1"/>
  <c r="AN732" i="31"/>
  <c r="AO731" i="31"/>
  <c r="O730" i="31"/>
  <c r="AP729" i="31"/>
  <c r="AQ729" i="31"/>
  <c r="Y728" i="31"/>
  <c r="Z728" i="31" s="1"/>
  <c r="AN728" i="31"/>
  <c r="AO727" i="31"/>
  <c r="O726" i="31"/>
  <c r="AP725" i="31"/>
  <c r="AQ725" i="31"/>
  <c r="Y724" i="31"/>
  <c r="Z724" i="31" s="1"/>
  <c r="AN724" i="31"/>
  <c r="R723" i="31"/>
  <c r="V723" i="31" s="1"/>
  <c r="AO723" i="31" s="1"/>
  <c r="S723" i="31"/>
  <c r="W723" i="31" s="1"/>
  <c r="AP723" i="31" s="1"/>
  <c r="O715" i="31"/>
  <c r="AN711" i="31"/>
  <c r="AO710" i="31"/>
  <c r="O709" i="31"/>
  <c r="AP708" i="31"/>
  <c r="AQ708" i="31"/>
  <c r="Y707" i="31"/>
  <c r="Z707" i="31" s="1"/>
  <c r="AN707" i="31"/>
  <c r="AO706" i="31"/>
  <c r="O705" i="31"/>
  <c r="AP704" i="31"/>
  <c r="AQ704" i="31"/>
  <c r="Y703" i="31"/>
  <c r="Z703" i="31" s="1"/>
  <c r="AN703" i="31"/>
  <c r="AO702" i="31"/>
  <c r="O701" i="31"/>
  <c r="AN699" i="31"/>
  <c r="L698" i="31"/>
  <c r="O698" i="31" s="1"/>
  <c r="S685" i="31"/>
  <c r="W685" i="31" s="1"/>
  <c r="AP685" i="31" s="1"/>
  <c r="R685" i="31"/>
  <c r="V685" i="31" s="1"/>
  <c r="AO685" i="31" s="1"/>
  <c r="T685" i="31"/>
  <c r="X685" i="31" s="1"/>
  <c r="AQ685" i="31" s="1"/>
  <c r="AO698" i="31"/>
  <c r="V688" i="31"/>
  <c r="Y687" i="31"/>
  <c r="Z687" i="31" s="1"/>
  <c r="AN687" i="31"/>
  <c r="AO686" i="31"/>
  <c r="AQ675" i="31"/>
  <c r="O674" i="31"/>
  <c r="AP673" i="31"/>
  <c r="AQ673" i="31"/>
  <c r="W669" i="31"/>
  <c r="AP669" i="31" s="1"/>
  <c r="X669" i="31"/>
  <c r="AQ669" i="31" s="1"/>
  <c r="O668" i="31"/>
  <c r="AN650" i="31"/>
  <c r="AO649" i="31"/>
  <c r="O648" i="31"/>
  <c r="AP647" i="31"/>
  <c r="AQ647" i="31"/>
  <c r="Y646" i="31"/>
  <c r="Z646" i="31" s="1"/>
  <c r="AN646" i="31"/>
  <c r="AO645" i="31"/>
  <c r="O644" i="31"/>
  <c r="AP643" i="31"/>
  <c r="AQ643" i="31"/>
  <c r="Y642" i="31"/>
  <c r="Z642" i="31" s="1"/>
  <c r="AN642" i="31"/>
  <c r="R641" i="31"/>
  <c r="V641" i="31" s="1"/>
  <c r="AO641" i="31" s="1"/>
  <c r="S641" i="31"/>
  <c r="W641" i="31" s="1"/>
  <c r="AP641" i="31" s="1"/>
  <c r="O632" i="31"/>
  <c r="AP631" i="31"/>
  <c r="AQ631" i="31"/>
  <c r="W629" i="31"/>
  <c r="AP629" i="31" s="1"/>
  <c r="X629" i="31"/>
  <c r="AQ629" i="31" s="1"/>
  <c r="O628" i="31"/>
  <c r="AP627" i="31"/>
  <c r="AQ627" i="31"/>
  <c r="Y626" i="31"/>
  <c r="Z626" i="31" s="1"/>
  <c r="AN626" i="31"/>
  <c r="R625" i="31"/>
  <c r="V625" i="31" s="1"/>
  <c r="AO625" i="31" s="1"/>
  <c r="S625" i="31"/>
  <c r="W625" i="31" s="1"/>
  <c r="O609" i="31"/>
  <c r="AP608" i="31"/>
  <c r="AQ608" i="31"/>
  <c r="Y607" i="31"/>
  <c r="Z607" i="31" s="1"/>
  <c r="AN607" i="31"/>
  <c r="AO606" i="31"/>
  <c r="O605" i="31"/>
  <c r="AP604" i="31"/>
  <c r="AQ604" i="31"/>
  <c r="Y603" i="31"/>
  <c r="Z603" i="31" s="1"/>
  <c r="AN603" i="31"/>
  <c r="R602" i="31"/>
  <c r="V602" i="31" s="1"/>
  <c r="AO602" i="31" s="1"/>
  <c r="S602" i="31"/>
  <c r="W602" i="31" s="1"/>
  <c r="AP602" i="31" s="1"/>
  <c r="AN592" i="31"/>
  <c r="R591" i="31"/>
  <c r="S591" i="31"/>
  <c r="AK591" i="31" s="1"/>
  <c r="AI590" i="31"/>
  <c r="K590" i="31"/>
  <c r="O590" i="31" s="1"/>
  <c r="AL589" i="31"/>
  <c r="N589" i="31"/>
  <c r="Y588" i="31"/>
  <c r="Z588" i="31" s="1"/>
  <c r="AN588" i="31"/>
  <c r="AK587" i="31"/>
  <c r="M587" i="31"/>
  <c r="AJ587" i="31"/>
  <c r="L587" i="31"/>
  <c r="O587" i="31" s="1"/>
  <c r="AI586" i="31"/>
  <c r="K586" i="31"/>
  <c r="AL585" i="31"/>
  <c r="N585" i="31"/>
  <c r="W583" i="31"/>
  <c r="AP583" i="31" s="1"/>
  <c r="X583" i="31"/>
  <c r="AQ583" i="31" s="1"/>
  <c r="T581" i="31"/>
  <c r="AL581" i="31" s="1"/>
  <c r="R581" i="31"/>
  <c r="AJ581" i="31" s="1"/>
  <c r="L581" i="31"/>
  <c r="O581" i="31" s="1"/>
  <c r="S581" i="31"/>
  <c r="AK581" i="31" s="1"/>
  <c r="AL580" i="31"/>
  <c r="N580" i="31"/>
  <c r="S580" i="31"/>
  <c r="W580" i="31" s="1"/>
  <c r="AP580" i="31" s="1"/>
  <c r="AL579" i="31"/>
  <c r="R579" i="31"/>
  <c r="N579" i="31"/>
  <c r="T576" i="31"/>
  <c r="AL576" i="31" s="1"/>
  <c r="R576" i="31"/>
  <c r="AJ576" i="31" s="1"/>
  <c r="L576" i="31"/>
  <c r="O576" i="31" s="1"/>
  <c r="S576" i="31"/>
  <c r="AK576" i="31" s="1"/>
  <c r="Y575" i="31"/>
  <c r="Z575" i="31" s="1"/>
  <c r="AN575" i="31"/>
  <c r="AK574" i="31"/>
  <c r="M574" i="31"/>
  <c r="AJ574" i="31"/>
  <c r="L574" i="31"/>
  <c r="O574" i="31" s="1"/>
  <c r="W565" i="31"/>
  <c r="AP565" i="31" s="1"/>
  <c r="X565" i="31"/>
  <c r="AQ565" i="31" s="1"/>
  <c r="AI564" i="31"/>
  <c r="K564" i="31"/>
  <c r="AL563" i="31"/>
  <c r="N563" i="31"/>
  <c r="Y562" i="31"/>
  <c r="Z562" i="31" s="1"/>
  <c r="AN562" i="31"/>
  <c r="AK561" i="31"/>
  <c r="M561" i="31"/>
  <c r="AJ561" i="31"/>
  <c r="L561" i="31"/>
  <c r="O561" i="31" s="1"/>
  <c r="AI560" i="31"/>
  <c r="K560" i="31"/>
  <c r="AL559" i="31"/>
  <c r="N559" i="31"/>
  <c r="AN556" i="31"/>
  <c r="R555" i="31"/>
  <c r="S555" i="31"/>
  <c r="AK555" i="31" s="1"/>
  <c r="AI554" i="31"/>
  <c r="K554" i="31"/>
  <c r="O554" i="31" s="1"/>
  <c r="AL553" i="31"/>
  <c r="N553" i="31"/>
  <c r="AL552" i="31"/>
  <c r="R552" i="31"/>
  <c r="N552" i="31"/>
  <c r="AL551" i="31"/>
  <c r="R551" i="31"/>
  <c r="N551" i="31"/>
  <c r="AL550" i="31"/>
  <c r="R550" i="31"/>
  <c r="N550" i="31"/>
  <c r="AL549" i="31"/>
  <c r="R549" i="31"/>
  <c r="N549" i="31"/>
  <c r="AL548" i="31"/>
  <c r="R548" i="31"/>
  <c r="N548" i="31"/>
  <c r="W547" i="31"/>
  <c r="AP547" i="31" s="1"/>
  <c r="AL547" i="31"/>
  <c r="N547" i="31"/>
  <c r="W546" i="31"/>
  <c r="AP546" i="31" s="1"/>
  <c r="AL546" i="31"/>
  <c r="N546" i="31"/>
  <c r="W545" i="31"/>
  <c r="AP545" i="31" s="1"/>
  <c r="AL545" i="31"/>
  <c r="N545" i="31"/>
  <c r="X543" i="31"/>
  <c r="AQ543" i="31" s="1"/>
  <c r="AI542" i="31"/>
  <c r="K542" i="31"/>
  <c r="O542" i="31" s="1"/>
  <c r="AL541" i="31"/>
  <c r="N541" i="31"/>
  <c r="O541" i="31" s="1"/>
  <c r="Y540" i="31"/>
  <c r="Z540" i="31" s="1"/>
  <c r="AN540" i="31"/>
  <c r="AK539" i="31"/>
  <c r="M539" i="31"/>
  <c r="AJ539" i="31"/>
  <c r="L539" i="31"/>
  <c r="O539" i="31" s="1"/>
  <c r="AI538" i="31"/>
  <c r="K538" i="31"/>
  <c r="O538" i="31" s="1"/>
  <c r="AL537" i="31"/>
  <c r="N537" i="31"/>
  <c r="O537" i="31" s="1"/>
  <c r="Y536" i="31"/>
  <c r="Z536" i="31" s="1"/>
  <c r="AN536" i="31"/>
  <c r="AN535" i="31"/>
  <c r="AK534" i="31"/>
  <c r="M534" i="31"/>
  <c r="AJ534" i="31"/>
  <c r="L534" i="31"/>
  <c r="O534" i="31" s="1"/>
  <c r="T532" i="31"/>
  <c r="AL532" i="31" s="1"/>
  <c r="N532" i="31"/>
  <c r="X532" i="31"/>
  <c r="AI530" i="31"/>
  <c r="K530" i="31"/>
  <c r="O530" i="31" s="1"/>
  <c r="AN528" i="31"/>
  <c r="AI526" i="31"/>
  <c r="K526" i="31"/>
  <c r="O526" i="31" s="1"/>
  <c r="AN524" i="31"/>
  <c r="AI522" i="31"/>
  <c r="K522" i="31"/>
  <c r="O522" i="31" s="1"/>
  <c r="AI508" i="31"/>
  <c r="K508" i="31"/>
  <c r="O508" i="31" s="1"/>
  <c r="AL507" i="31"/>
  <c r="N507" i="31"/>
  <c r="O507" i="31" s="1"/>
  <c r="Y506" i="31"/>
  <c r="Z506" i="31" s="1"/>
  <c r="AN506" i="31"/>
  <c r="AK505" i="31"/>
  <c r="M505" i="31"/>
  <c r="AJ505" i="31"/>
  <c r="L505" i="31"/>
  <c r="O505" i="31" s="1"/>
  <c r="AI504" i="31"/>
  <c r="K504" i="31"/>
  <c r="AN502" i="31"/>
  <c r="AI500" i="31"/>
  <c r="K500" i="31"/>
  <c r="O500" i="31" s="1"/>
  <c r="AL499" i="31"/>
  <c r="N499" i="31"/>
  <c r="O499" i="31" s="1"/>
  <c r="Y498" i="31"/>
  <c r="Z498" i="31" s="1"/>
  <c r="AN498" i="31"/>
  <c r="AK497" i="31"/>
  <c r="M497" i="31"/>
  <c r="AJ497" i="31"/>
  <c r="L497" i="31"/>
  <c r="O497" i="31" s="1"/>
  <c r="AI496" i="31"/>
  <c r="K496" i="31"/>
  <c r="AN494" i="31"/>
  <c r="R493" i="31"/>
  <c r="S493" i="31"/>
  <c r="AK493" i="31" s="1"/>
  <c r="AI492" i="31"/>
  <c r="K492" i="31"/>
  <c r="O492" i="31" s="1"/>
  <c r="AN490" i="31"/>
  <c r="Y490" i="31"/>
  <c r="AN488" i="31"/>
  <c r="AI486" i="31"/>
  <c r="K486" i="31"/>
  <c r="O486" i="31" s="1"/>
  <c r="AN484" i="31"/>
  <c r="Y484" i="31"/>
  <c r="AN481" i="31"/>
  <c r="Y481" i="31"/>
  <c r="AI479" i="31"/>
  <c r="K479" i="31"/>
  <c r="O479" i="31" s="1"/>
  <c r="AN471" i="31"/>
  <c r="AI469" i="31"/>
  <c r="K469" i="31"/>
  <c r="O469" i="31" s="1"/>
  <c r="AL468" i="31"/>
  <c r="N468" i="31"/>
  <c r="Y467" i="31"/>
  <c r="Z467" i="31" s="1"/>
  <c r="AN467" i="31"/>
  <c r="AK466" i="31"/>
  <c r="M466" i="31"/>
  <c r="AJ466" i="31"/>
  <c r="L466" i="31"/>
  <c r="O466" i="31" s="1"/>
  <c r="AI465" i="31"/>
  <c r="K465" i="31"/>
  <c r="O465" i="31" s="1"/>
  <c r="AL464" i="31"/>
  <c r="N464" i="31"/>
  <c r="Y463" i="31"/>
  <c r="Z463" i="31" s="1"/>
  <c r="AN463" i="31"/>
  <c r="AK462" i="31"/>
  <c r="M462" i="31"/>
  <c r="AJ462" i="31"/>
  <c r="L462" i="31"/>
  <c r="O462" i="31" s="1"/>
  <c r="AI461" i="31"/>
  <c r="K461" i="31"/>
  <c r="O461" i="31" s="1"/>
  <c r="AL460" i="31"/>
  <c r="N460" i="31"/>
  <c r="Y459" i="31"/>
  <c r="Z459" i="31" s="1"/>
  <c r="AN459" i="31"/>
  <c r="AK458" i="31"/>
  <c r="M458" i="31"/>
  <c r="AP458" i="31" s="1"/>
  <c r="AJ458" i="31"/>
  <c r="L458" i="31"/>
  <c r="O458" i="31" s="1"/>
  <c r="AI457" i="31"/>
  <c r="K457" i="31"/>
  <c r="O457" i="31" s="1"/>
  <c r="AP456" i="31"/>
  <c r="AL456" i="31"/>
  <c r="N456" i="31"/>
  <c r="AQ456" i="31" s="1"/>
  <c r="Y455" i="31"/>
  <c r="Z455" i="31" s="1"/>
  <c r="AN455" i="31"/>
  <c r="R454" i="31"/>
  <c r="S454" i="31"/>
  <c r="AK454" i="31" s="1"/>
  <c r="AP453" i="31"/>
  <c r="AI452" i="31"/>
  <c r="K452" i="31"/>
  <c r="O452" i="31" s="1"/>
  <c r="AP451" i="31"/>
  <c r="AL451" i="31"/>
  <c r="N451" i="31"/>
  <c r="AQ451" i="31" s="1"/>
  <c r="Y450" i="31"/>
  <c r="Z450" i="31" s="1"/>
  <c r="AN450" i="31"/>
  <c r="AK449" i="31"/>
  <c r="M449" i="31"/>
  <c r="AP449" i="31" s="1"/>
  <c r="AJ449" i="31"/>
  <c r="L449" i="31"/>
  <c r="O449" i="31" s="1"/>
  <c r="AI448" i="31"/>
  <c r="K448" i="31"/>
  <c r="O448" i="31" s="1"/>
  <c r="AP447" i="31"/>
  <c r="AL447" i="31"/>
  <c r="N447" i="31"/>
  <c r="AQ447" i="31" s="1"/>
  <c r="Y446" i="31"/>
  <c r="Z446" i="31" s="1"/>
  <c r="AN446" i="31"/>
  <c r="S444" i="31"/>
  <c r="AK444" i="31" s="1"/>
  <c r="M444" i="31"/>
  <c r="R444" i="31"/>
  <c r="AJ444" i="31" s="1"/>
  <c r="L444" i="31"/>
  <c r="O444" i="31" s="1"/>
  <c r="V444" i="31"/>
  <c r="AK443" i="31"/>
  <c r="W440" i="31"/>
  <c r="AP440" i="31" s="1"/>
  <c r="X440" i="31"/>
  <c r="AQ440" i="31" s="1"/>
  <c r="Q439" i="31"/>
  <c r="AI439" i="31" s="1"/>
  <c r="K439" i="31"/>
  <c r="O439" i="31" s="1"/>
  <c r="V438" i="31"/>
  <c r="AO438" i="31" s="1"/>
  <c r="S437" i="31"/>
  <c r="AK437" i="31" s="1"/>
  <c r="Q437" i="31"/>
  <c r="AI437" i="31" s="1"/>
  <c r="R437" i="31"/>
  <c r="AJ437" i="31" s="1"/>
  <c r="T437" i="31"/>
  <c r="AL437" i="31" s="1"/>
  <c r="K437" i="31"/>
  <c r="O437" i="31" s="1"/>
  <c r="AI432" i="31"/>
  <c r="K432" i="31"/>
  <c r="O432" i="31" s="1"/>
  <c r="AN430" i="31"/>
  <c r="S427" i="31"/>
  <c r="AK427" i="31" s="1"/>
  <c r="M427" i="31"/>
  <c r="R427" i="31"/>
  <c r="AJ427" i="31" s="1"/>
  <c r="L427" i="31"/>
  <c r="O427" i="31" s="1"/>
  <c r="V427" i="31"/>
  <c r="W425" i="31"/>
  <c r="AP425" i="31" s="1"/>
  <c r="T425" i="31"/>
  <c r="AL425" i="31" s="1"/>
  <c r="N425" i="31"/>
  <c r="T426" i="31"/>
  <c r="AI424" i="31"/>
  <c r="K424" i="31"/>
  <c r="AP423" i="31"/>
  <c r="AL423" i="31"/>
  <c r="N423" i="31"/>
  <c r="AQ423" i="31" s="1"/>
  <c r="Y422" i="31"/>
  <c r="Z422" i="31" s="1"/>
  <c r="AN422" i="31"/>
  <c r="Y421" i="31"/>
  <c r="AN421" i="31"/>
  <c r="AK420" i="31"/>
  <c r="M420" i="31"/>
  <c r="AP420" i="31" s="1"/>
  <c r="AJ420" i="31"/>
  <c r="L420" i="31"/>
  <c r="O420" i="31" s="1"/>
  <c r="AI419" i="31"/>
  <c r="K419" i="31"/>
  <c r="AP418" i="31"/>
  <c r="AL418" i="31"/>
  <c r="N418" i="31"/>
  <c r="AQ418" i="31" s="1"/>
  <c r="W417" i="31"/>
  <c r="AP417" i="31" s="1"/>
  <c r="AL417" i="31"/>
  <c r="N417" i="31"/>
  <c r="AQ417" i="31" s="1"/>
  <c r="T407" i="31"/>
  <c r="AL407" i="31" s="1"/>
  <c r="R407" i="31"/>
  <c r="AJ407" i="31" s="1"/>
  <c r="L407" i="31"/>
  <c r="O407" i="31" s="1"/>
  <c r="S407" i="31"/>
  <c r="AK407" i="31" s="1"/>
  <c r="W406" i="31"/>
  <c r="AP406" i="31" s="1"/>
  <c r="AL406" i="31"/>
  <c r="N406" i="31"/>
  <c r="AQ406" i="31" s="1"/>
  <c r="W405" i="31"/>
  <c r="AP405" i="31" s="1"/>
  <c r="AL405" i="31"/>
  <c r="N405" i="31"/>
  <c r="AQ405" i="31" s="1"/>
  <c r="S403" i="31"/>
  <c r="AK403" i="31" s="1"/>
  <c r="M403" i="31"/>
  <c r="R403" i="31"/>
  <c r="AJ403" i="31" s="1"/>
  <c r="L403" i="31"/>
  <c r="O403" i="31" s="1"/>
  <c r="V403" i="31"/>
  <c r="AN400" i="31"/>
  <c r="R399" i="31"/>
  <c r="S399" i="31"/>
  <c r="AK399" i="31" s="1"/>
  <c r="AI398" i="31"/>
  <c r="K398" i="31"/>
  <c r="O398" i="31" s="1"/>
  <c r="AN396" i="31"/>
  <c r="Y396" i="31"/>
  <c r="AI394" i="31"/>
  <c r="K394" i="31"/>
  <c r="O394" i="31" s="1"/>
  <c r="T390" i="31"/>
  <c r="AL390" i="31" s="1"/>
  <c r="R390" i="31"/>
  <c r="AJ390" i="31" s="1"/>
  <c r="L390" i="31"/>
  <c r="O390" i="31" s="1"/>
  <c r="S390" i="31"/>
  <c r="AK390" i="31" s="1"/>
  <c r="W389" i="31"/>
  <c r="AP389" i="31" s="1"/>
  <c r="AL389" i="31"/>
  <c r="N389" i="31"/>
  <c r="AQ389" i="31" s="1"/>
  <c r="W385" i="31"/>
  <c r="AP385" i="31" s="1"/>
  <c r="X385" i="31"/>
  <c r="AQ385" i="31" s="1"/>
  <c r="AN382" i="31"/>
  <c r="AK381" i="31"/>
  <c r="M381" i="31"/>
  <c r="AP381" i="31" s="1"/>
  <c r="AJ381" i="31"/>
  <c r="L381" i="31"/>
  <c r="O381" i="31" s="1"/>
  <c r="Y380" i="31"/>
  <c r="Z380" i="31" s="1"/>
  <c r="AN380" i="31"/>
  <c r="AK379" i="31"/>
  <c r="M379" i="31"/>
  <c r="AP379" i="31" s="1"/>
  <c r="AJ379" i="31"/>
  <c r="L379" i="31"/>
  <c r="AO379" i="31" s="1"/>
  <c r="AI378" i="31"/>
  <c r="K378" i="31"/>
  <c r="AP377" i="31"/>
  <c r="AL377" i="31"/>
  <c r="N377" i="31"/>
  <c r="AQ377" i="31" s="1"/>
  <c r="W376" i="31"/>
  <c r="AP376" i="31" s="1"/>
  <c r="AL376" i="31"/>
  <c r="N376" i="31"/>
  <c r="AQ376" i="31" s="1"/>
  <c r="AI375" i="31"/>
  <c r="K375" i="31"/>
  <c r="AP374" i="31"/>
  <c r="AL374" i="31"/>
  <c r="N374" i="31"/>
  <c r="AQ374" i="31" s="1"/>
  <c r="W373" i="31"/>
  <c r="AP373" i="31" s="1"/>
  <c r="AL373" i="31"/>
  <c r="N373" i="31"/>
  <c r="AQ373" i="31" s="1"/>
  <c r="W372" i="31"/>
  <c r="AP372" i="31" s="1"/>
  <c r="AL372" i="31"/>
  <c r="N372" i="31"/>
  <c r="AQ372" i="31" s="1"/>
  <c r="Y371" i="31"/>
  <c r="Z371" i="31" s="1"/>
  <c r="AN371" i="31"/>
  <c r="AK370" i="31"/>
  <c r="M370" i="31"/>
  <c r="AP370" i="31" s="1"/>
  <c r="AJ370" i="31"/>
  <c r="L370" i="31"/>
  <c r="AO370" i="31" s="1"/>
  <c r="S369" i="31"/>
  <c r="AK369" i="31" s="1"/>
  <c r="M369" i="31"/>
  <c r="R369" i="31"/>
  <c r="AJ369" i="31" s="1"/>
  <c r="L369" i="31"/>
  <c r="O369" i="31" s="1"/>
  <c r="V369" i="31"/>
  <c r="S368" i="31"/>
  <c r="AK368" i="31" s="1"/>
  <c r="M368" i="31"/>
  <c r="R368" i="31"/>
  <c r="AJ368" i="31" s="1"/>
  <c r="L368" i="31"/>
  <c r="O368" i="31" s="1"/>
  <c r="V368" i="31"/>
  <c r="AI367" i="31"/>
  <c r="K367" i="31"/>
  <c r="AP366" i="31"/>
  <c r="AL366" i="31"/>
  <c r="N366" i="31"/>
  <c r="O366" i="31" s="1"/>
  <c r="Y365" i="31"/>
  <c r="Z365" i="31" s="1"/>
  <c r="AN365" i="31"/>
  <c r="K364" i="31"/>
  <c r="AI364" i="31"/>
  <c r="AI363" i="31"/>
  <c r="K363" i="31"/>
  <c r="AP362" i="31"/>
  <c r="AL362" i="31"/>
  <c r="N362" i="31"/>
  <c r="O362" i="31" s="1"/>
  <c r="W361" i="31"/>
  <c r="AP361" i="31" s="1"/>
  <c r="AL361" i="31"/>
  <c r="N361" i="31"/>
  <c r="AQ361" i="31" s="1"/>
  <c r="W360" i="31"/>
  <c r="AP360" i="31" s="1"/>
  <c r="AL360" i="31"/>
  <c r="N360" i="31"/>
  <c r="AQ360" i="31" s="1"/>
  <c r="Y359" i="31"/>
  <c r="Z359" i="31" s="1"/>
  <c r="AN359" i="31"/>
  <c r="R358" i="31"/>
  <c r="S358" i="31"/>
  <c r="AK358" i="31" s="1"/>
  <c r="AN357" i="31"/>
  <c r="K356" i="31"/>
  <c r="AN356" i="31" s="1"/>
  <c r="AI356" i="31"/>
  <c r="AN355" i="31"/>
  <c r="K354" i="31"/>
  <c r="AN354" i="31" s="1"/>
  <c r="AI354" i="31"/>
  <c r="AN353" i="31"/>
  <c r="K352" i="31"/>
  <c r="AN352" i="31" s="1"/>
  <c r="AI352" i="31"/>
  <c r="AN351" i="31"/>
  <c r="AP347" i="31"/>
  <c r="T347" i="31"/>
  <c r="AL347" i="31" s="1"/>
  <c r="N347" i="31"/>
  <c r="O347" i="31" s="1"/>
  <c r="X347" i="31"/>
  <c r="AI346" i="31"/>
  <c r="K346" i="31"/>
  <c r="O346" i="31" s="1"/>
  <c r="AI345" i="31"/>
  <c r="K345" i="31"/>
  <c r="O345" i="31" s="1"/>
  <c r="AI341" i="31"/>
  <c r="K341" i="31"/>
  <c r="O341" i="31" s="1"/>
  <c r="AI332" i="31"/>
  <c r="K332" i="31"/>
  <c r="AP331" i="31"/>
  <c r="AL331" i="31"/>
  <c r="N331" i="31"/>
  <c r="O331" i="31" s="1"/>
  <c r="AI330" i="31"/>
  <c r="K330" i="31"/>
  <c r="AP329" i="31"/>
  <c r="AL329" i="31"/>
  <c r="N329" i="31"/>
  <c r="AQ329" i="31" s="1"/>
  <c r="Y328" i="31"/>
  <c r="Z328" i="31" s="1"/>
  <c r="AN328" i="31"/>
  <c r="AK327" i="31"/>
  <c r="M327" i="31"/>
  <c r="AP327" i="31" s="1"/>
  <c r="AJ327" i="31"/>
  <c r="L327" i="31"/>
  <c r="AO327" i="31" s="1"/>
  <c r="Y326" i="31"/>
  <c r="Z326" i="31" s="1"/>
  <c r="AN326" i="31"/>
  <c r="AK325" i="31"/>
  <c r="M325" i="31"/>
  <c r="AP325" i="31" s="1"/>
  <c r="AJ325" i="31"/>
  <c r="L325" i="31"/>
  <c r="O325" i="31" s="1"/>
  <c r="AI324" i="31"/>
  <c r="K324" i="31"/>
  <c r="O324" i="31" s="1"/>
  <c r="AP323" i="31"/>
  <c r="AL323" i="31"/>
  <c r="N323" i="31"/>
  <c r="O323" i="31" s="1"/>
  <c r="AI322" i="31"/>
  <c r="K322" i="31"/>
  <c r="AP321" i="31"/>
  <c r="AL321" i="31"/>
  <c r="N321" i="31"/>
  <c r="AQ321" i="31" s="1"/>
  <c r="Y320" i="31"/>
  <c r="Z320" i="31" s="1"/>
  <c r="AN320" i="31"/>
  <c r="AK319" i="31"/>
  <c r="M319" i="31"/>
  <c r="AP319" i="31" s="1"/>
  <c r="AJ319" i="31"/>
  <c r="L319" i="31"/>
  <c r="AO319" i="31" s="1"/>
  <c r="Y318" i="31"/>
  <c r="Z318" i="31" s="1"/>
  <c r="AN318" i="31"/>
  <c r="AK317" i="31"/>
  <c r="M317" i="31"/>
  <c r="AP317" i="31" s="1"/>
  <c r="AJ317" i="31"/>
  <c r="L317" i="31"/>
  <c r="O317" i="31" s="1"/>
  <c r="AI316" i="31"/>
  <c r="K316" i="31"/>
  <c r="O316" i="31" s="1"/>
  <c r="S312" i="31"/>
  <c r="AK312" i="31" s="1"/>
  <c r="AI307" i="31"/>
  <c r="K307" i="31"/>
  <c r="O307" i="31" s="1"/>
  <c r="AP306" i="31"/>
  <c r="AL306" i="31"/>
  <c r="N306" i="31"/>
  <c r="AQ306" i="31" s="1"/>
  <c r="AI305" i="31"/>
  <c r="K305" i="31"/>
  <c r="AP304" i="31"/>
  <c r="AL304" i="31"/>
  <c r="N304" i="31"/>
  <c r="O304" i="31" s="1"/>
  <c r="AI303" i="31"/>
  <c r="K303" i="31"/>
  <c r="AN303" i="31" s="1"/>
  <c r="AP302" i="31"/>
  <c r="AL302" i="31"/>
  <c r="N302" i="31"/>
  <c r="AQ302" i="31" s="1"/>
  <c r="Y301" i="31"/>
  <c r="Z301" i="31" s="1"/>
  <c r="AN301" i="31"/>
  <c r="AK300" i="31"/>
  <c r="M300" i="31"/>
  <c r="AP300" i="31" s="1"/>
  <c r="AJ300" i="31"/>
  <c r="L300" i="31"/>
  <c r="O300" i="31" s="1"/>
  <c r="AO300" i="31"/>
  <c r="Y299" i="31"/>
  <c r="Z299" i="31" s="1"/>
  <c r="AN299" i="31"/>
  <c r="AK298" i="31"/>
  <c r="M298" i="31"/>
  <c r="AP298" i="31" s="1"/>
  <c r="AJ298" i="31"/>
  <c r="L298" i="31"/>
  <c r="O298" i="31" s="1"/>
  <c r="AI297" i="31"/>
  <c r="K297" i="31"/>
  <c r="O297" i="31" s="1"/>
  <c r="AP296" i="31"/>
  <c r="AL296" i="31"/>
  <c r="N296" i="31"/>
  <c r="O296" i="31" s="1"/>
  <c r="AI295" i="31"/>
  <c r="K295" i="31"/>
  <c r="AN295" i="31" s="1"/>
  <c r="AP294" i="31"/>
  <c r="AL294" i="31"/>
  <c r="N294" i="31"/>
  <c r="AQ294" i="31" s="1"/>
  <c r="Y293" i="31"/>
  <c r="Z293" i="31" s="1"/>
  <c r="AN293" i="31"/>
  <c r="AK292" i="31"/>
  <c r="M292" i="31"/>
  <c r="AP292" i="31" s="1"/>
  <c r="AJ292" i="31"/>
  <c r="L292" i="31"/>
  <c r="O292" i="31" s="1"/>
  <c r="Y288" i="31"/>
  <c r="Z288" i="31" s="1"/>
  <c r="AN288" i="31"/>
  <c r="AK287" i="31"/>
  <c r="M287" i="31"/>
  <c r="AP287" i="31" s="1"/>
  <c r="AJ287" i="31"/>
  <c r="L287" i="31"/>
  <c r="O287" i="31" s="1"/>
  <c r="AI286" i="31"/>
  <c r="K286" i="31"/>
  <c r="AP285" i="31"/>
  <c r="AL285" i="31"/>
  <c r="N285" i="31"/>
  <c r="AQ285" i="31" s="1"/>
  <c r="AI284" i="31"/>
  <c r="K284" i="31"/>
  <c r="AN284" i="31" s="1"/>
  <c r="AP283" i="31"/>
  <c r="AL283" i="31"/>
  <c r="N283" i="31"/>
  <c r="AQ283" i="31" s="1"/>
  <c r="AI282" i="31"/>
  <c r="K282" i="31"/>
  <c r="AI277" i="31"/>
  <c r="K277" i="31"/>
  <c r="O277" i="31" s="1"/>
  <c r="AN263" i="31"/>
  <c r="Y259" i="31"/>
  <c r="Z259" i="31" s="1"/>
  <c r="AI259" i="31"/>
  <c r="K259" i="31"/>
  <c r="O259" i="31" s="1"/>
  <c r="N258" i="31"/>
  <c r="AL257" i="31"/>
  <c r="N257" i="31"/>
  <c r="AQ257" i="31" s="1"/>
  <c r="AL256" i="31"/>
  <c r="N256" i="31"/>
  <c r="AQ256" i="31" s="1"/>
  <c r="AL255" i="31"/>
  <c r="N255" i="31"/>
  <c r="AQ255" i="31" s="1"/>
  <c r="AL254" i="31"/>
  <c r="N254" i="31"/>
  <c r="AQ254" i="31" s="1"/>
  <c r="AL253" i="31"/>
  <c r="N253" i="31"/>
  <c r="AQ253" i="31" s="1"/>
  <c r="AL252" i="31"/>
  <c r="N252" i="31"/>
  <c r="AQ252" i="31" s="1"/>
  <c r="K251" i="31"/>
  <c r="O251" i="31" s="1"/>
  <c r="AI251" i="31"/>
  <c r="AK250" i="31"/>
  <c r="M250" i="31"/>
  <c r="AP250" i="31" s="1"/>
  <c r="Y249" i="31"/>
  <c r="Z249" i="31" s="1"/>
  <c r="AI249" i="31"/>
  <c r="K249" i="31"/>
  <c r="O249" i="31" s="1"/>
  <c r="R248" i="31"/>
  <c r="L248" i="31"/>
  <c r="AJ247" i="31"/>
  <c r="L247" i="31"/>
  <c r="AO247" i="31" s="1"/>
  <c r="AJ246" i="31"/>
  <c r="L246" i="31"/>
  <c r="AO246" i="31" s="1"/>
  <c r="AJ245" i="31"/>
  <c r="L245" i="31"/>
  <c r="AO245" i="31" s="1"/>
  <c r="M244" i="31"/>
  <c r="R243" i="31"/>
  <c r="L243" i="31"/>
  <c r="AJ242" i="31"/>
  <c r="L242" i="31"/>
  <c r="AO242" i="31" s="1"/>
  <c r="W241" i="31"/>
  <c r="M241" i="31"/>
  <c r="Y240" i="31"/>
  <c r="Z240" i="31" s="1"/>
  <c r="AI240" i="31"/>
  <c r="K240" i="31"/>
  <c r="O240" i="31" s="1"/>
  <c r="AK239" i="31"/>
  <c r="M239" i="31"/>
  <c r="AP239" i="31" s="1"/>
  <c r="Y238" i="31"/>
  <c r="Z238" i="31" s="1"/>
  <c r="AI238" i="31"/>
  <c r="K238" i="31"/>
  <c r="O238" i="31" s="1"/>
  <c r="X237" i="31"/>
  <c r="AQ237" i="31" s="1"/>
  <c r="N237" i="31"/>
  <c r="K236" i="31"/>
  <c r="O236" i="31" s="1"/>
  <c r="AI236" i="31"/>
  <c r="S235" i="31"/>
  <c r="AK235" i="31" s="1"/>
  <c r="S236" i="31"/>
  <c r="AK236" i="31" s="1"/>
  <c r="T235" i="31"/>
  <c r="AL235" i="31" s="1"/>
  <c r="R235" i="31"/>
  <c r="AJ235" i="31" s="1"/>
  <c r="L235" i="31"/>
  <c r="T236" i="31"/>
  <c r="R236" i="31"/>
  <c r="AJ234" i="31"/>
  <c r="L234" i="31"/>
  <c r="AO234" i="31" s="1"/>
  <c r="AJ233" i="31"/>
  <c r="L233" i="31"/>
  <c r="AO233" i="31" s="1"/>
  <c r="M232" i="31"/>
  <c r="X231" i="31"/>
  <c r="AQ231" i="31" s="1"/>
  <c r="N231" i="31"/>
  <c r="W230" i="31"/>
  <c r="AP230" i="31" s="1"/>
  <c r="M230" i="31"/>
  <c r="T229" i="31"/>
  <c r="AL229" i="31" s="1"/>
  <c r="R229" i="31"/>
  <c r="AJ229" i="31" s="1"/>
  <c r="L229" i="31"/>
  <c r="S229" i="31"/>
  <c r="AK229" i="31" s="1"/>
  <c r="AL228" i="31"/>
  <c r="N228" i="31"/>
  <c r="AQ228" i="31" s="1"/>
  <c r="W227" i="31"/>
  <c r="AP227" i="31" s="1"/>
  <c r="M227" i="31"/>
  <c r="T226" i="31"/>
  <c r="AL226" i="31" s="1"/>
  <c r="N226" i="31"/>
  <c r="W225" i="31"/>
  <c r="M225" i="31"/>
  <c r="Y224" i="31"/>
  <c r="Z224" i="31" s="1"/>
  <c r="AI224" i="31"/>
  <c r="K224" i="31"/>
  <c r="O224" i="31" s="1"/>
  <c r="AK223" i="31"/>
  <c r="M223" i="31"/>
  <c r="AP223" i="31" s="1"/>
  <c r="Y222" i="31"/>
  <c r="Z222" i="31" s="1"/>
  <c r="AI222" i="31"/>
  <c r="K222" i="31"/>
  <c r="O222" i="31" s="1"/>
  <c r="AK221" i="31"/>
  <c r="M221" i="31"/>
  <c r="AP221" i="31" s="1"/>
  <c r="Y220" i="31"/>
  <c r="Z220" i="31" s="1"/>
  <c r="AI220" i="31"/>
  <c r="K220" i="31"/>
  <c r="O220" i="31" s="1"/>
  <c r="AK219" i="31"/>
  <c r="M219" i="31"/>
  <c r="AP219" i="31" s="1"/>
  <c r="Y218" i="31"/>
  <c r="Z218" i="31" s="1"/>
  <c r="AI218" i="31"/>
  <c r="K218" i="31"/>
  <c r="O218" i="31" s="1"/>
  <c r="AK217" i="31"/>
  <c r="M217" i="31"/>
  <c r="AP217" i="31" s="1"/>
  <c r="V216" i="31"/>
  <c r="L216" i="31"/>
  <c r="S215" i="31"/>
  <c r="AK215" i="31" s="1"/>
  <c r="K215" i="31"/>
  <c r="O215" i="31" s="1"/>
  <c r="AI215" i="31"/>
  <c r="AK214" i="31"/>
  <c r="M214" i="31"/>
  <c r="AP214" i="31" s="1"/>
  <c r="Y213" i="31"/>
  <c r="Z213" i="31" s="1"/>
  <c r="AI213" i="31"/>
  <c r="K213" i="31"/>
  <c r="O213" i="31" s="1"/>
  <c r="AK212" i="31"/>
  <c r="M212" i="31"/>
  <c r="AP212" i="31" s="1"/>
  <c r="Y211" i="31"/>
  <c r="Z211" i="31" s="1"/>
  <c r="AI211" i="31"/>
  <c r="K211" i="31"/>
  <c r="O211" i="31" s="1"/>
  <c r="N210" i="31"/>
  <c r="K209" i="31"/>
  <c r="O209" i="31" s="1"/>
  <c r="AI209" i="31"/>
  <c r="T210" i="31"/>
  <c r="AL210" i="31" s="1"/>
  <c r="T208" i="31"/>
  <c r="AL208" i="31" s="1"/>
  <c r="N208" i="31"/>
  <c r="T209" i="31"/>
  <c r="AN207" i="31"/>
  <c r="K207" i="31"/>
  <c r="O207" i="31" s="1"/>
  <c r="AI207" i="31"/>
  <c r="L206" i="31"/>
  <c r="AJ205" i="31"/>
  <c r="L205" i="31"/>
  <c r="AO205" i="31" s="1"/>
  <c r="AJ204" i="31"/>
  <c r="L204" i="31"/>
  <c r="AO204" i="31" s="1"/>
  <c r="M203" i="31"/>
  <c r="R203" i="31"/>
  <c r="T202" i="31"/>
  <c r="AL202" i="31" s="1"/>
  <c r="N202" i="31"/>
  <c r="AK201" i="31"/>
  <c r="M201" i="31"/>
  <c r="AP201" i="31" s="1"/>
  <c r="T201" i="31"/>
  <c r="T200" i="31"/>
  <c r="AL200" i="31" s="1"/>
  <c r="N200" i="31"/>
  <c r="AL199" i="31"/>
  <c r="N199" i="31"/>
  <c r="AQ199" i="31" s="1"/>
  <c r="AL198" i="31"/>
  <c r="N198" i="31"/>
  <c r="AQ198" i="31" s="1"/>
  <c r="AL197" i="31"/>
  <c r="N197" i="31"/>
  <c r="AQ197" i="31" s="1"/>
  <c r="AI196" i="31"/>
  <c r="K196" i="31"/>
  <c r="O196" i="31" s="1"/>
  <c r="R195" i="31"/>
  <c r="L195" i="31"/>
  <c r="AJ194" i="31"/>
  <c r="L194" i="31"/>
  <c r="AO194" i="31" s="1"/>
  <c r="AK193" i="31"/>
  <c r="M193" i="31"/>
  <c r="AP193" i="31" s="1"/>
  <c r="T193" i="31"/>
  <c r="T192" i="31"/>
  <c r="AL192" i="31" s="1"/>
  <c r="N192" i="31"/>
  <c r="AL191" i="31"/>
  <c r="N191" i="31"/>
  <c r="AQ191" i="31" s="1"/>
  <c r="AI190" i="31"/>
  <c r="K190" i="31"/>
  <c r="O190" i="31" s="1"/>
  <c r="AK189" i="31"/>
  <c r="M189" i="31"/>
  <c r="AP189" i="31" s="1"/>
  <c r="Y188" i="31"/>
  <c r="Z188" i="31" s="1"/>
  <c r="AI188" i="31"/>
  <c r="K188" i="31"/>
  <c r="O188" i="31" s="1"/>
  <c r="AJ187" i="31"/>
  <c r="L187" i="31"/>
  <c r="AO187" i="31" s="1"/>
  <c r="Y186" i="31"/>
  <c r="AI186" i="31"/>
  <c r="K186" i="31"/>
  <c r="O186" i="31" s="1"/>
  <c r="R185" i="31"/>
  <c r="L185" i="31"/>
  <c r="AN184" i="31"/>
  <c r="Y184" i="31"/>
  <c r="AI184" i="31"/>
  <c r="K184" i="31"/>
  <c r="O184" i="31" s="1"/>
  <c r="AK183" i="31"/>
  <c r="M183" i="31"/>
  <c r="AP183" i="31" s="1"/>
  <c r="Y182" i="31"/>
  <c r="Z182" i="31" s="1"/>
  <c r="AI182" i="31"/>
  <c r="K182" i="31"/>
  <c r="O182" i="31" s="1"/>
  <c r="AK181" i="31"/>
  <c r="M181" i="31"/>
  <c r="AP181" i="31" s="1"/>
  <c r="Y180" i="31"/>
  <c r="Z180" i="31" s="1"/>
  <c r="AI180" i="31"/>
  <c r="K180" i="31"/>
  <c r="O180" i="31" s="1"/>
  <c r="AK179" i="31"/>
  <c r="M179" i="31"/>
  <c r="AP179" i="31" s="1"/>
  <c r="Y178" i="31"/>
  <c r="Z178" i="31" s="1"/>
  <c r="AI178" i="31"/>
  <c r="K178" i="31"/>
  <c r="O178" i="31" s="1"/>
  <c r="AK177" i="31"/>
  <c r="M177" i="31"/>
  <c r="AP177" i="31" s="1"/>
  <c r="Y176" i="31"/>
  <c r="Z176" i="31" s="1"/>
  <c r="AI176" i="31"/>
  <c r="K176" i="31"/>
  <c r="O176" i="31" s="1"/>
  <c r="M175" i="31"/>
  <c r="W174" i="31"/>
  <c r="M174" i="31"/>
  <c r="AI173" i="31"/>
  <c r="K173" i="31"/>
  <c r="O173" i="31" s="1"/>
  <c r="AI172" i="31"/>
  <c r="K172" i="31"/>
  <c r="O172" i="31" s="1"/>
  <c r="AK171" i="31"/>
  <c r="M171" i="31"/>
  <c r="AP171" i="31" s="1"/>
  <c r="Y170" i="31"/>
  <c r="Z170" i="31" s="1"/>
  <c r="AI170" i="31"/>
  <c r="K170" i="31"/>
  <c r="O170" i="31" s="1"/>
  <c r="AK169" i="31"/>
  <c r="M169" i="31"/>
  <c r="AP169" i="31" s="1"/>
  <c r="Y168" i="31"/>
  <c r="Z168" i="31" s="1"/>
  <c r="AI168" i="31"/>
  <c r="K168" i="31"/>
  <c r="O168" i="31" s="1"/>
  <c r="AK167" i="31"/>
  <c r="M167" i="31"/>
  <c r="AP167" i="31" s="1"/>
  <c r="W166" i="31"/>
  <c r="Y166" i="31" s="1"/>
  <c r="M166" i="31"/>
  <c r="W165" i="31"/>
  <c r="M165" i="31"/>
  <c r="W164" i="31"/>
  <c r="M164" i="31"/>
  <c r="W163" i="31"/>
  <c r="Y163" i="31" s="1"/>
  <c r="M163" i="31"/>
  <c r="Y162" i="31"/>
  <c r="Z162" i="31" s="1"/>
  <c r="AI162" i="31"/>
  <c r="K162" i="31"/>
  <c r="O162" i="31" s="1"/>
  <c r="AK161" i="31"/>
  <c r="M161" i="31"/>
  <c r="AP161" i="31" s="1"/>
  <c r="T160" i="31"/>
  <c r="AL160" i="31" s="1"/>
  <c r="R160" i="31"/>
  <c r="AJ160" i="31" s="1"/>
  <c r="L160" i="31"/>
  <c r="S160" i="31"/>
  <c r="AK160" i="31" s="1"/>
  <c r="AI159" i="31"/>
  <c r="K159" i="31"/>
  <c r="O159" i="31" s="1"/>
  <c r="AK158" i="31"/>
  <c r="M158" i="31"/>
  <c r="AP158" i="31" s="1"/>
  <c r="T157" i="31"/>
  <c r="AL157" i="31" s="1"/>
  <c r="R157" i="31"/>
  <c r="AJ157" i="31" s="1"/>
  <c r="L157" i="31"/>
  <c r="S157" i="31"/>
  <c r="AK157" i="31" s="1"/>
  <c r="W156" i="31"/>
  <c r="M156" i="31"/>
  <c r="Y155" i="31"/>
  <c r="Z155" i="31" s="1"/>
  <c r="AI155" i="31"/>
  <c r="K155" i="31"/>
  <c r="O155" i="31" s="1"/>
  <c r="AK154" i="31"/>
  <c r="M154" i="31"/>
  <c r="AP154" i="31" s="1"/>
  <c r="Y153" i="31"/>
  <c r="Z153" i="31" s="1"/>
  <c r="AI153" i="31"/>
  <c r="K153" i="31"/>
  <c r="O153" i="31" s="1"/>
  <c r="AK152" i="31"/>
  <c r="M152" i="31"/>
  <c r="AP152" i="31" s="1"/>
  <c r="W151" i="31"/>
  <c r="Y151" i="31" s="1"/>
  <c r="M151" i="31"/>
  <c r="W150" i="31"/>
  <c r="M150" i="31"/>
  <c r="W149" i="31"/>
  <c r="M149" i="31"/>
  <c r="W148" i="31"/>
  <c r="M148" i="31"/>
  <c r="Y147" i="31"/>
  <c r="Z147" i="31" s="1"/>
  <c r="AI147" i="31"/>
  <c r="K147" i="31"/>
  <c r="O147" i="31" s="1"/>
  <c r="AK146" i="31"/>
  <c r="M146" i="31"/>
  <c r="AP146" i="31" s="1"/>
  <c r="Y145" i="31"/>
  <c r="Z145" i="31" s="1"/>
  <c r="AI145" i="31"/>
  <c r="K145" i="31"/>
  <c r="O145" i="31" s="1"/>
  <c r="AK144" i="31"/>
  <c r="M144" i="31"/>
  <c r="AP144" i="31" s="1"/>
  <c r="Y143" i="31"/>
  <c r="Z143" i="31" s="1"/>
  <c r="AI143" i="31"/>
  <c r="K143" i="31"/>
  <c r="O143" i="31" s="1"/>
  <c r="AK142" i="31"/>
  <c r="M142" i="31"/>
  <c r="AP142" i="31" s="1"/>
  <c r="Y141" i="31"/>
  <c r="Z141" i="31" s="1"/>
  <c r="AI141" i="31"/>
  <c r="K141" i="31"/>
  <c r="O141" i="31" s="1"/>
  <c r="AK140" i="31"/>
  <c r="M140" i="31"/>
  <c r="AP140" i="31" s="1"/>
  <c r="Y139" i="31"/>
  <c r="Z139" i="31" s="1"/>
  <c r="AI139" i="31"/>
  <c r="K139" i="31"/>
  <c r="O139" i="31" s="1"/>
  <c r="AK138" i="31"/>
  <c r="M138" i="31"/>
  <c r="AP138" i="31" s="1"/>
  <c r="Y137" i="31"/>
  <c r="Z137" i="31" s="1"/>
  <c r="AI137" i="31"/>
  <c r="K137" i="31"/>
  <c r="O137" i="31" s="1"/>
  <c r="AK136" i="31"/>
  <c r="M136" i="31"/>
  <c r="AP136" i="31" s="1"/>
  <c r="X135" i="31"/>
  <c r="N135" i="31"/>
  <c r="AL134" i="31"/>
  <c r="N134" i="31"/>
  <c r="AQ134" i="31" s="1"/>
  <c r="AL133" i="31"/>
  <c r="N133" i="31"/>
  <c r="AQ133" i="31" s="1"/>
  <c r="AL132" i="31"/>
  <c r="N132" i="31"/>
  <c r="AQ132" i="31" s="1"/>
  <c r="AL131" i="31"/>
  <c r="N131" i="31"/>
  <c r="AQ131" i="31" s="1"/>
  <c r="AL130" i="31"/>
  <c r="N130" i="31"/>
  <c r="AQ130" i="31" s="1"/>
  <c r="AI129" i="31"/>
  <c r="K129" i="31"/>
  <c r="O129" i="31" s="1"/>
  <c r="R129" i="31"/>
  <c r="S128" i="31"/>
  <c r="AK128" i="31" s="1"/>
  <c r="S129" i="31"/>
  <c r="AK129" i="31" s="1"/>
  <c r="R128" i="31"/>
  <c r="AJ128" i="31" s="1"/>
  <c r="L128" i="31"/>
  <c r="AJ127" i="31"/>
  <c r="L127" i="31"/>
  <c r="AO127" i="31" s="1"/>
  <c r="AJ126" i="31"/>
  <c r="L126" i="31"/>
  <c r="AO126" i="31" s="1"/>
  <c r="AJ125" i="31"/>
  <c r="L125" i="31"/>
  <c r="AO125" i="31" s="1"/>
  <c r="AJ124" i="31"/>
  <c r="L124" i="31"/>
  <c r="AO124" i="31" s="1"/>
  <c r="AJ123" i="31"/>
  <c r="L123" i="31"/>
  <c r="AO123" i="31" s="1"/>
  <c r="AJ122" i="31"/>
  <c r="L122" i="31"/>
  <c r="AO122" i="31" s="1"/>
  <c r="AJ121" i="31"/>
  <c r="L121" i="31"/>
  <c r="AO121" i="31" s="1"/>
  <c r="AJ120" i="31"/>
  <c r="L120" i="31"/>
  <c r="AO120" i="31" s="1"/>
  <c r="M119" i="31"/>
  <c r="Y118" i="31"/>
  <c r="Z118" i="31" s="1"/>
  <c r="AI118" i="31"/>
  <c r="K118" i="31"/>
  <c r="O118" i="31" s="1"/>
  <c r="V117" i="31"/>
  <c r="R117" i="31"/>
  <c r="AJ117" i="31" s="1"/>
  <c r="L117" i="31"/>
  <c r="S116" i="31"/>
  <c r="AK116" i="31" s="1"/>
  <c r="M116" i="31"/>
  <c r="T116" i="31"/>
  <c r="T117" i="31"/>
  <c r="AL117" i="31" s="1"/>
  <c r="T115" i="31"/>
  <c r="AL115" i="31" s="1"/>
  <c r="N115" i="31"/>
  <c r="AK114" i="31"/>
  <c r="S119" i="31"/>
  <c r="AK119" i="31" s="1"/>
  <c r="M114" i="31"/>
  <c r="AP114" i="31" s="1"/>
  <c r="L113" i="31"/>
  <c r="AO113" i="31" s="1"/>
  <c r="AJ113" i="31"/>
  <c r="AL112" i="31"/>
  <c r="N112" i="31"/>
  <c r="AQ112" i="31" s="1"/>
  <c r="AJ111" i="31"/>
  <c r="L111" i="31"/>
  <c r="AO111" i="31" s="1"/>
  <c r="W110" i="31"/>
  <c r="M110" i="31"/>
  <c r="Y109" i="31"/>
  <c r="Z109" i="31" s="1"/>
  <c r="AI109" i="31"/>
  <c r="K109" i="31"/>
  <c r="O109" i="31" s="1"/>
  <c r="AK108" i="31"/>
  <c r="M108" i="31"/>
  <c r="AP108" i="31" s="1"/>
  <c r="Y107" i="31"/>
  <c r="Z107" i="31" s="1"/>
  <c r="AI107" i="31"/>
  <c r="K107" i="31"/>
  <c r="O107" i="31" s="1"/>
  <c r="X106" i="31"/>
  <c r="N106" i="31"/>
  <c r="K105" i="31"/>
  <c r="O105" i="31" s="1"/>
  <c r="AI105" i="31"/>
  <c r="S104" i="31"/>
  <c r="AK104" i="31" s="1"/>
  <c r="T104" i="31"/>
  <c r="AL104" i="31" s="1"/>
  <c r="R104" i="31"/>
  <c r="AJ104" i="31" s="1"/>
  <c r="L104" i="31"/>
  <c r="S103" i="31"/>
  <c r="AK103" i="31" s="1"/>
  <c r="AI103" i="31"/>
  <c r="K103" i="31"/>
  <c r="O103" i="31" s="1"/>
  <c r="S102" i="31"/>
  <c r="AK102" i="31" s="1"/>
  <c r="T102" i="31"/>
  <c r="AL102" i="31" s="1"/>
  <c r="R102" i="31"/>
  <c r="AJ102" i="31" s="1"/>
  <c r="L102" i="31"/>
  <c r="S101" i="31"/>
  <c r="AK101" i="31" s="1"/>
  <c r="AI101" i="31"/>
  <c r="K101" i="31"/>
  <c r="O101" i="31" s="1"/>
  <c r="S100" i="31"/>
  <c r="AK100" i="31" s="1"/>
  <c r="T100" i="31"/>
  <c r="AL100" i="31" s="1"/>
  <c r="R100" i="31"/>
  <c r="AJ100" i="31" s="1"/>
  <c r="L100" i="31"/>
  <c r="V99" i="31"/>
  <c r="AO99" i="31" s="1"/>
  <c r="L99" i="31"/>
  <c r="V98" i="31"/>
  <c r="AO98" i="31" s="1"/>
  <c r="L98" i="31"/>
  <c r="AJ97" i="31"/>
  <c r="L97" i="31"/>
  <c r="AO97" i="31" s="1"/>
  <c r="AJ96" i="31"/>
  <c r="L96" i="31"/>
  <c r="AO96" i="31" s="1"/>
  <c r="AJ95" i="31"/>
  <c r="L95" i="31"/>
  <c r="AO95" i="31" s="1"/>
  <c r="AJ94" i="31"/>
  <c r="L94" i="31"/>
  <c r="AO94" i="31" s="1"/>
  <c r="AJ93" i="31"/>
  <c r="L93" i="31"/>
  <c r="AO93" i="31" s="1"/>
  <c r="AJ92" i="31"/>
  <c r="L92" i="31"/>
  <c r="AO92" i="31" s="1"/>
  <c r="AJ91" i="31"/>
  <c r="L91" i="31"/>
  <c r="AO91" i="31" s="1"/>
  <c r="AJ90" i="31"/>
  <c r="L90" i="31"/>
  <c r="AO90" i="31" s="1"/>
  <c r="AJ89" i="31"/>
  <c r="L89" i="31"/>
  <c r="AO89" i="31" s="1"/>
  <c r="AJ88" i="31"/>
  <c r="L88" i="31"/>
  <c r="AO88" i="31" s="1"/>
  <c r="AJ87" i="31"/>
  <c r="L87" i="31"/>
  <c r="AO87" i="31" s="1"/>
  <c r="AJ86" i="31"/>
  <c r="L86" i="31"/>
  <c r="AO86" i="31" s="1"/>
  <c r="AJ85" i="31"/>
  <c r="L85" i="31"/>
  <c r="AO85" i="31" s="1"/>
  <c r="AJ84" i="31"/>
  <c r="L84" i="31"/>
  <c r="AO84" i="31" s="1"/>
  <c r="AJ83" i="31"/>
  <c r="L83" i="31"/>
  <c r="AO83" i="31" s="1"/>
  <c r="AJ82" i="31"/>
  <c r="L82" i="31"/>
  <c r="AO82" i="31" s="1"/>
  <c r="S81" i="31"/>
  <c r="AK81" i="31" s="1"/>
  <c r="AI81" i="31"/>
  <c r="K81" i="31"/>
  <c r="O81" i="31" s="1"/>
  <c r="AK80" i="31"/>
  <c r="M80" i="31"/>
  <c r="AP80" i="31" s="1"/>
  <c r="Y79" i="31"/>
  <c r="Z79" i="31" s="1"/>
  <c r="AI79" i="31"/>
  <c r="K79" i="31"/>
  <c r="O79" i="31" s="1"/>
  <c r="AK78" i="31"/>
  <c r="M78" i="31"/>
  <c r="AP78" i="31" s="1"/>
  <c r="Y77" i="31"/>
  <c r="Z77" i="31" s="1"/>
  <c r="AI77" i="31"/>
  <c r="K77" i="31"/>
  <c r="O77" i="31" s="1"/>
  <c r="X76" i="31"/>
  <c r="N76" i="31"/>
  <c r="W75" i="31"/>
  <c r="M75" i="31"/>
  <c r="Y74" i="31"/>
  <c r="Z74" i="31" s="1"/>
  <c r="AI74" i="31"/>
  <c r="K74" i="31"/>
  <c r="O74" i="31" s="1"/>
  <c r="AK73" i="31"/>
  <c r="M73" i="31"/>
  <c r="AP73" i="31" s="1"/>
  <c r="Y72" i="31"/>
  <c r="Z72" i="31" s="1"/>
  <c r="AI72" i="31"/>
  <c r="K72" i="31"/>
  <c r="O72" i="31" s="1"/>
  <c r="S71" i="31"/>
  <c r="AK71" i="31" s="1"/>
  <c r="T71" i="31"/>
  <c r="AL71" i="31" s="1"/>
  <c r="R71" i="31"/>
  <c r="AJ71" i="31" s="1"/>
  <c r="L71" i="31"/>
  <c r="AJ70" i="31"/>
  <c r="L70" i="31"/>
  <c r="AO70" i="31" s="1"/>
  <c r="AJ69" i="31"/>
  <c r="L69" i="31"/>
  <c r="AO69" i="31" s="1"/>
  <c r="AJ68" i="31"/>
  <c r="L68" i="31"/>
  <c r="AO68" i="31" s="1"/>
  <c r="AJ67" i="31"/>
  <c r="L67" i="31"/>
  <c r="AO67" i="31" s="1"/>
  <c r="AJ66" i="31"/>
  <c r="L66" i="31"/>
  <c r="AO66" i="31" s="1"/>
  <c r="W65" i="31"/>
  <c r="M65" i="31"/>
  <c r="X64" i="31"/>
  <c r="N64" i="31"/>
  <c r="W63" i="31"/>
  <c r="M63" i="31"/>
  <c r="X62" i="31"/>
  <c r="N62" i="31"/>
  <c r="AI61" i="31"/>
  <c r="K61" i="31"/>
  <c r="O61" i="31" s="1"/>
  <c r="S60" i="31"/>
  <c r="AK60" i="31" s="1"/>
  <c r="T60" i="31"/>
  <c r="AL60" i="31" s="1"/>
  <c r="R60" i="31"/>
  <c r="AJ60" i="31" s="1"/>
  <c r="L60" i="31"/>
  <c r="S59" i="31"/>
  <c r="AK59" i="31" s="1"/>
  <c r="AI59" i="31"/>
  <c r="K59" i="31"/>
  <c r="O59" i="31" s="1"/>
  <c r="AK58" i="31"/>
  <c r="M58" i="31"/>
  <c r="AP58" i="31" s="1"/>
  <c r="Y57" i="31"/>
  <c r="Z57" i="31" s="1"/>
  <c r="AI57" i="31"/>
  <c r="K57" i="31"/>
  <c r="O57" i="31" s="1"/>
  <c r="AK56" i="31"/>
  <c r="M56" i="31"/>
  <c r="AP56" i="31" s="1"/>
  <c r="Y55" i="31"/>
  <c r="Z55" i="31" s="1"/>
  <c r="AI55" i="31"/>
  <c r="K55" i="31"/>
  <c r="O55" i="31" s="1"/>
  <c r="X54" i="31"/>
  <c r="N54" i="31"/>
  <c r="AJ53" i="31"/>
  <c r="L53" i="31"/>
  <c r="AO53" i="31" s="1"/>
  <c r="AL52" i="31"/>
  <c r="N52" i="31"/>
  <c r="AQ52" i="31" s="1"/>
  <c r="AJ51" i="31"/>
  <c r="L51" i="31"/>
  <c r="AO51" i="31" s="1"/>
  <c r="AJ50" i="31"/>
  <c r="L50" i="31"/>
  <c r="AO50" i="31" s="1"/>
  <c r="AJ49" i="31"/>
  <c r="L49" i="31"/>
  <c r="AO49" i="31" s="1"/>
  <c r="L48" i="31"/>
  <c r="R47" i="31"/>
  <c r="L47" i="31"/>
  <c r="AJ46" i="31"/>
  <c r="L46" i="31"/>
  <c r="AO46" i="31" s="1"/>
  <c r="AJ45" i="31"/>
  <c r="L45" i="31"/>
  <c r="AO45" i="31" s="1"/>
  <c r="AJ44" i="31"/>
  <c r="L44" i="31"/>
  <c r="AO44" i="31" s="1"/>
  <c r="AJ43" i="31"/>
  <c r="L43" i="31"/>
  <c r="AO43" i="31" s="1"/>
  <c r="AJ42" i="31"/>
  <c r="L42" i="31"/>
  <c r="AO42" i="31" s="1"/>
  <c r="AJ41" i="31"/>
  <c r="L41" i="31"/>
  <c r="AO41" i="31" s="1"/>
  <c r="S40" i="31"/>
  <c r="AK40" i="31" s="1"/>
  <c r="AI40" i="31"/>
  <c r="K40" i="31"/>
  <c r="O40" i="31" s="1"/>
  <c r="AK39" i="31"/>
  <c r="M39" i="31"/>
  <c r="AP39" i="31" s="1"/>
  <c r="Y38" i="31"/>
  <c r="Z38" i="31" s="1"/>
  <c r="AI38" i="31"/>
  <c r="K38" i="31"/>
  <c r="O38" i="31" s="1"/>
  <c r="AK37" i="31"/>
  <c r="M37" i="31"/>
  <c r="AP37" i="31" s="1"/>
  <c r="N36" i="31"/>
  <c r="AI35" i="31"/>
  <c r="K35" i="31"/>
  <c r="O35" i="31" s="1"/>
  <c r="AK34" i="31"/>
  <c r="M34" i="31"/>
  <c r="AP34" i="31" s="1"/>
  <c r="AN33" i="31"/>
  <c r="Y33" i="31"/>
  <c r="Z33" i="31" s="1"/>
  <c r="AI33" i="31"/>
  <c r="K33" i="31"/>
  <c r="O33" i="31" s="1"/>
  <c r="AK32" i="31"/>
  <c r="M32" i="31"/>
  <c r="AP32" i="31" s="1"/>
  <c r="Y31" i="31"/>
  <c r="Z31" i="31" s="1"/>
  <c r="AI31" i="31"/>
  <c r="K31" i="31"/>
  <c r="O31" i="31" s="1"/>
  <c r="AK30" i="31"/>
  <c r="M30" i="31"/>
  <c r="AP30" i="31" s="1"/>
  <c r="Y29" i="31"/>
  <c r="Z29" i="31" s="1"/>
  <c r="AI29" i="31"/>
  <c r="K29" i="31"/>
  <c r="O29" i="31" s="1"/>
  <c r="AK28" i="31"/>
  <c r="M28" i="31"/>
  <c r="AP28" i="31" s="1"/>
  <c r="Y27" i="31"/>
  <c r="Z27" i="31" s="1"/>
  <c r="AI27" i="31"/>
  <c r="K27" i="31"/>
  <c r="O27" i="31" s="1"/>
  <c r="AJ26" i="31"/>
  <c r="L26" i="31"/>
  <c r="AO26" i="31" s="1"/>
  <c r="AJ25" i="31"/>
  <c r="L25" i="31"/>
  <c r="AO25" i="31" s="1"/>
  <c r="AJ24" i="31"/>
  <c r="L24" i="31"/>
  <c r="AO24" i="31" s="1"/>
  <c r="AJ23" i="31"/>
  <c r="L23" i="31"/>
  <c r="S22" i="31"/>
  <c r="AK22" i="31" s="1"/>
  <c r="AI22" i="31"/>
  <c r="K22" i="31"/>
  <c r="O22" i="31" s="1"/>
  <c r="AK21" i="31"/>
  <c r="M21" i="31"/>
  <c r="AP21" i="31" s="1"/>
  <c r="Y20" i="31"/>
  <c r="Z20" i="31" s="1"/>
  <c r="AI20" i="31"/>
  <c r="K20" i="31"/>
  <c r="O20" i="31" s="1"/>
  <c r="AK19" i="31"/>
  <c r="M19" i="31"/>
  <c r="AP19" i="31" s="1"/>
  <c r="Y18" i="31"/>
  <c r="Z18" i="31" s="1"/>
  <c r="AI18" i="31"/>
  <c r="K18" i="31"/>
  <c r="O18" i="31" s="1"/>
  <c r="AK17" i="31"/>
  <c r="M17" i="31"/>
  <c r="AP17" i="31" s="1"/>
  <c r="Y16" i="31"/>
  <c r="Z16" i="31" s="1"/>
  <c r="AI16" i="31"/>
  <c r="K16" i="31"/>
  <c r="O16" i="31" s="1"/>
  <c r="AK15" i="31"/>
  <c r="M15" i="31"/>
  <c r="AP15" i="31" s="1"/>
  <c r="Y14" i="31"/>
  <c r="Z14" i="31" s="1"/>
  <c r="AI14" i="31"/>
  <c r="K14" i="31"/>
  <c r="O14" i="31" s="1"/>
  <c r="AK13" i="31"/>
  <c r="M13" i="31"/>
  <c r="AP13" i="31" s="1"/>
  <c r="X12" i="31"/>
  <c r="N12" i="31"/>
  <c r="W11" i="31"/>
  <c r="M11" i="31"/>
  <c r="X10" i="31"/>
  <c r="N10" i="31"/>
  <c r="W9" i="31"/>
  <c r="Y9" i="31" s="1"/>
  <c r="M9" i="31"/>
  <c r="AE3" i="31"/>
  <c r="X8" i="31"/>
  <c r="J2" i="31"/>
  <c r="N8" i="31"/>
  <c r="F2" i="31"/>
  <c r="AB3" i="31"/>
  <c r="AB2" i="31"/>
  <c r="W7" i="31"/>
  <c r="I2" i="31"/>
  <c r="I3" i="31"/>
  <c r="M7" i="31"/>
  <c r="E2" i="31"/>
  <c r="E3" i="31"/>
  <c r="J3" i="31"/>
  <c r="F3" i="31"/>
  <c r="AL380" i="31"/>
  <c r="N380" i="31"/>
  <c r="AQ380" i="31" s="1"/>
  <c r="O379" i="31"/>
  <c r="O377" i="31"/>
  <c r="AK375" i="31"/>
  <c r="M375" i="31"/>
  <c r="AP375" i="31" s="1"/>
  <c r="AJ375" i="31"/>
  <c r="L375" i="31"/>
  <c r="AO375" i="31" s="1"/>
  <c r="O372" i="31"/>
  <c r="O370" i="31"/>
  <c r="AN366" i="31"/>
  <c r="Y366" i="31"/>
  <c r="Z366" i="31" s="1"/>
  <c r="M364" i="31"/>
  <c r="S364" i="31"/>
  <c r="AK364" i="31" s="1"/>
  <c r="R364" i="31"/>
  <c r="AJ364" i="31" s="1"/>
  <c r="L364" i="31"/>
  <c r="V364" i="31"/>
  <c r="AN362" i="31"/>
  <c r="Y362" i="31"/>
  <c r="Z362" i="31" s="1"/>
  <c r="AP359" i="31"/>
  <c r="M357" i="31"/>
  <c r="T357" i="31"/>
  <c r="AL357" i="31" s="1"/>
  <c r="R357" i="31"/>
  <c r="AJ357" i="31" s="1"/>
  <c r="L357" i="31"/>
  <c r="S357" i="31"/>
  <c r="AK357" i="31" s="1"/>
  <c r="M356" i="31"/>
  <c r="V356" i="31"/>
  <c r="AO356" i="31" s="1"/>
  <c r="AL355" i="31"/>
  <c r="R355" i="31"/>
  <c r="AJ355" i="31" s="1"/>
  <c r="N355" i="31"/>
  <c r="S355" i="31"/>
  <c r="AK355" i="31" s="1"/>
  <c r="AQ355" i="31"/>
  <c r="S354" i="31"/>
  <c r="AK354" i="31" s="1"/>
  <c r="M354" i="31"/>
  <c r="R354" i="31"/>
  <c r="AJ354" i="31" s="1"/>
  <c r="L354" i="31"/>
  <c r="V354" i="31"/>
  <c r="AL353" i="31"/>
  <c r="R353" i="31"/>
  <c r="AJ353" i="31" s="1"/>
  <c r="N353" i="31"/>
  <c r="S353" i="31"/>
  <c r="AK353" i="31" s="1"/>
  <c r="AQ353" i="31"/>
  <c r="M352" i="31"/>
  <c r="V352" i="31"/>
  <c r="AO352" i="31" s="1"/>
  <c r="AL351" i="31"/>
  <c r="R351" i="31"/>
  <c r="AJ351" i="31" s="1"/>
  <c r="N351" i="31"/>
  <c r="S351" i="31"/>
  <c r="AK351" i="31" s="1"/>
  <c r="AQ351" i="31"/>
  <c r="X341" i="31"/>
  <c r="AQ341" i="31" s="1"/>
  <c r="M332" i="31"/>
  <c r="T332" i="31"/>
  <c r="AL332" i="31" s="1"/>
  <c r="R332" i="31"/>
  <c r="AJ332" i="31" s="1"/>
  <c r="L332" i="31"/>
  <c r="S332" i="31"/>
  <c r="AK332" i="31" s="1"/>
  <c r="AN331" i="31"/>
  <c r="Y331" i="31"/>
  <c r="Z331" i="31" s="1"/>
  <c r="AP330" i="31"/>
  <c r="AL330" i="31"/>
  <c r="N330" i="31"/>
  <c r="AQ330" i="31" s="1"/>
  <c r="Y327" i="31"/>
  <c r="Z327" i="31" s="1"/>
  <c r="AP326" i="31"/>
  <c r="AL326" i="31"/>
  <c r="N326" i="31"/>
  <c r="AQ326" i="31" s="1"/>
  <c r="Y323" i="31"/>
  <c r="Z323" i="31" s="1"/>
  <c r="AP322" i="31"/>
  <c r="AL322" i="31"/>
  <c r="N322" i="31"/>
  <c r="AQ322" i="31" s="1"/>
  <c r="Y319" i="31"/>
  <c r="Z319" i="31" s="1"/>
  <c r="AP318" i="31"/>
  <c r="AL318" i="31"/>
  <c r="N318" i="31"/>
  <c r="AQ318" i="31" s="1"/>
  <c r="O306" i="31"/>
  <c r="AK305" i="31"/>
  <c r="M305" i="31"/>
  <c r="AP305" i="31" s="1"/>
  <c r="AJ305" i="31"/>
  <c r="L305" i="31"/>
  <c r="AO305" i="31" s="1"/>
  <c r="AP303" i="31"/>
  <c r="AL303" i="31"/>
  <c r="N303" i="31"/>
  <c r="AQ303" i="31" s="1"/>
  <c r="Y300" i="31"/>
  <c r="Z300" i="31" s="1"/>
  <c r="AP299" i="31"/>
  <c r="AL299" i="31"/>
  <c r="N299" i="31"/>
  <c r="AQ299" i="31" s="1"/>
  <c r="Y296" i="31"/>
  <c r="Z296" i="31" s="1"/>
  <c r="AP295" i="31"/>
  <c r="AL295" i="31"/>
  <c r="N295" i="31"/>
  <c r="AQ295" i="31" s="1"/>
  <c r="AK293" i="31"/>
  <c r="M293" i="31"/>
  <c r="AP293" i="31" s="1"/>
  <c r="AK288" i="31"/>
  <c r="M288" i="31"/>
  <c r="AP288" i="31" s="1"/>
  <c r="AJ288" i="31"/>
  <c r="L288" i="31"/>
  <c r="AO288" i="31"/>
  <c r="O285" i="31"/>
  <c r="AK284" i="31"/>
  <c r="M284" i="31"/>
  <c r="AP284" i="31" s="1"/>
  <c r="AJ284" i="31"/>
  <c r="L284" i="31"/>
  <c r="AO284" i="31"/>
  <c r="AK282" i="31"/>
  <c r="M282" i="31"/>
  <c r="AP282" i="31" s="1"/>
  <c r="AJ282" i="31"/>
  <c r="L282" i="31"/>
  <c r="AO282" i="31" s="1"/>
  <c r="M258" i="31"/>
  <c r="AN257" i="31"/>
  <c r="Y257" i="31"/>
  <c r="Z257" i="31" s="1"/>
  <c r="AP256" i="31"/>
  <c r="AI256" i="31"/>
  <c r="K256" i="31"/>
  <c r="AK255" i="31"/>
  <c r="M255" i="31"/>
  <c r="AP255" i="31" s="1"/>
  <c r="Y254" i="31"/>
  <c r="Z254" i="31" s="1"/>
  <c r="AN254" i="31"/>
  <c r="AI253" i="31"/>
  <c r="K253" i="31"/>
  <c r="O253" i="31" s="1"/>
  <c r="M252" i="31"/>
  <c r="AP252" i="31" s="1"/>
  <c r="AK252" i="31"/>
  <c r="M243" i="31"/>
  <c r="AK242" i="31"/>
  <c r="M242" i="31"/>
  <c r="AP242" i="31" s="1"/>
  <c r="AI237" i="31"/>
  <c r="K237" i="31"/>
  <c r="O237" i="31" s="1"/>
  <c r="R232" i="31"/>
  <c r="AI229" i="31"/>
  <c r="K229" i="31"/>
  <c r="O229" i="31" s="1"/>
  <c r="Y228" i="31"/>
  <c r="Z228" i="31" s="1"/>
  <c r="AI228" i="31"/>
  <c r="K228" i="31"/>
  <c r="O228" i="31" s="1"/>
  <c r="S226" i="31"/>
  <c r="M216" i="31"/>
  <c r="T215" i="31"/>
  <c r="AI210" i="31"/>
  <c r="K210" i="31"/>
  <c r="O210" i="31" s="1"/>
  <c r="AI208" i="31"/>
  <c r="K208" i="31"/>
  <c r="O208" i="31" s="1"/>
  <c r="R175" i="31"/>
  <c r="R173" i="31"/>
  <c r="R172" i="31"/>
  <c r="AI160" i="31"/>
  <c r="K160" i="31"/>
  <c r="O160" i="31" s="1"/>
  <c r="W157" i="31"/>
  <c r="M157" i="31"/>
  <c r="T156" i="31"/>
  <c r="W135" i="31"/>
  <c r="K135" i="31"/>
  <c r="AI135" i="31"/>
  <c r="M134" i="31"/>
  <c r="AP134" i="31" s="1"/>
  <c r="AK134" i="31"/>
  <c r="AK133" i="31"/>
  <c r="M133" i="31"/>
  <c r="AP133" i="31" s="1"/>
  <c r="Y132" i="31"/>
  <c r="Z132" i="31" s="1"/>
  <c r="AN132" i="31"/>
  <c r="AI131" i="31"/>
  <c r="K131" i="31"/>
  <c r="AP130" i="31"/>
  <c r="AI113" i="31"/>
  <c r="K113" i="31"/>
  <c r="O113" i="31" s="1"/>
  <c r="Y112" i="31"/>
  <c r="Z112" i="31" s="1"/>
  <c r="AI112" i="31"/>
  <c r="K112" i="31"/>
  <c r="O112" i="31" s="1"/>
  <c r="Y111" i="31"/>
  <c r="Z111" i="31" s="1"/>
  <c r="AI111" i="31"/>
  <c r="K111" i="31"/>
  <c r="R110" i="31"/>
  <c r="AI106" i="31"/>
  <c r="K106" i="31"/>
  <c r="O106" i="31" s="1"/>
  <c r="R105" i="31"/>
  <c r="W102" i="31"/>
  <c r="AP102" i="31" s="1"/>
  <c r="AI76" i="31"/>
  <c r="K76" i="31"/>
  <c r="O76" i="31" s="1"/>
  <c r="AN70" i="31"/>
  <c r="Y70" i="31"/>
  <c r="Z70" i="31" s="1"/>
  <c r="Y69" i="31"/>
  <c r="Z69" i="31" s="1"/>
  <c r="AN69" i="31"/>
  <c r="AN68" i="31"/>
  <c r="Y68" i="31"/>
  <c r="Z68" i="31" s="1"/>
  <c r="Y67" i="31"/>
  <c r="Z67" i="31" s="1"/>
  <c r="AN67" i="31"/>
  <c r="AK66" i="31"/>
  <c r="M66" i="31"/>
  <c r="AP66" i="31" s="1"/>
  <c r="T61" i="31"/>
  <c r="W54" i="31"/>
  <c r="M54" i="31"/>
  <c r="AK53" i="31"/>
  <c r="M53" i="31"/>
  <c r="AP53" i="31" s="1"/>
  <c r="AK52" i="31"/>
  <c r="M52" i="31"/>
  <c r="AP52" i="31" s="1"/>
  <c r="AK51" i="31"/>
  <c r="M51" i="31"/>
  <c r="AP51" i="31" s="1"/>
  <c r="AK50" i="31"/>
  <c r="M50" i="31"/>
  <c r="AP50" i="31" s="1"/>
  <c r="AP49" i="31"/>
  <c r="M48" i="31"/>
  <c r="AK46" i="31"/>
  <c r="M46" i="31"/>
  <c r="AP46" i="31" s="1"/>
  <c r="AI45" i="31"/>
  <c r="K45" i="31"/>
  <c r="O45" i="31" s="1"/>
  <c r="AK44" i="31"/>
  <c r="M44" i="31"/>
  <c r="AP44" i="31" s="1"/>
  <c r="AK43" i="31"/>
  <c r="M43" i="31"/>
  <c r="AP43" i="31" s="1"/>
  <c r="Y42" i="31"/>
  <c r="Z42" i="31" s="1"/>
  <c r="AN42" i="31"/>
  <c r="AP41" i="31"/>
  <c r="T40" i="31"/>
  <c r="AN36" i="31"/>
  <c r="M879" i="31"/>
  <c r="AP879" i="31" s="1"/>
  <c r="M875" i="31"/>
  <c r="AP875" i="31" s="1"/>
  <c r="M833" i="31"/>
  <c r="O833" i="31" s="1"/>
  <c r="X533" i="31"/>
  <c r="AQ533" i="31" s="1"/>
  <c r="T491" i="31"/>
  <c r="AJ492" i="31"/>
  <c r="AN440" i="31"/>
  <c r="AO436" i="31"/>
  <c r="AQ416" i="31"/>
  <c r="AK416" i="31"/>
  <c r="AQ414" i="31"/>
  <c r="AK414" i="31"/>
  <c r="AQ412" i="31"/>
  <c r="AK412" i="31"/>
  <c r="AQ402" i="31"/>
  <c r="AO393" i="31"/>
  <c r="AQ344" i="31"/>
  <c r="R315" i="31"/>
  <c r="AN304" i="31"/>
  <c r="R291" i="31"/>
  <c r="R262" i="31"/>
  <c r="S232" i="31"/>
  <c r="AK232" i="31" s="1"/>
  <c r="R206" i="31"/>
  <c r="V165" i="31"/>
  <c r="AO165" i="31" s="1"/>
  <c r="R164" i="31"/>
  <c r="M135" i="31"/>
  <c r="AO116" i="31"/>
  <c r="S105" i="31"/>
  <c r="AK105" i="31" s="1"/>
  <c r="T75" i="31"/>
  <c r="V63" i="31"/>
  <c r="AO63" i="31" s="1"/>
  <c r="T59" i="31"/>
  <c r="Y41" i="31"/>
  <c r="Z41" i="31" s="1"/>
  <c r="V22" i="31"/>
  <c r="AO22" i="31" s="1"/>
  <c r="T11" i="31"/>
  <c r="AC2" i="31"/>
  <c r="T7" i="31"/>
  <c r="AQ350" i="31"/>
  <c r="AN347" i="31"/>
  <c r="Y256" i="31"/>
  <c r="Z256" i="31" s="1"/>
  <c r="R244" i="31"/>
  <c r="R196" i="31"/>
  <c r="R190" i="31"/>
  <c r="R150" i="31"/>
  <c r="K50" i="31"/>
  <c r="M839" i="31"/>
  <c r="AP839" i="31" s="1"/>
  <c r="M835" i="31"/>
  <c r="O835" i="31" s="1"/>
  <c r="T697" i="31"/>
  <c r="X697" i="31" s="1"/>
  <c r="AQ697" i="31" s="1"/>
  <c r="T630" i="31"/>
  <c r="X630" i="31" s="1"/>
  <c r="AQ630" i="31" s="1"/>
  <c r="T584" i="31"/>
  <c r="T582" i="31"/>
  <c r="T578" i="31"/>
  <c r="T573" i="31"/>
  <c r="Y543" i="31"/>
  <c r="AO429" i="31"/>
  <c r="AN427" i="31"/>
  <c r="V416" i="31"/>
  <c r="AO416" i="31" s="1"/>
  <c r="AN415" i="31"/>
  <c r="V412" i="31"/>
  <c r="AO412" i="31" s="1"/>
  <c r="AO404" i="31"/>
  <c r="AN403" i="31"/>
  <c r="AQ393" i="31"/>
  <c r="X384" i="31"/>
  <c r="AQ384" i="31" s="1"/>
  <c r="R276" i="31"/>
  <c r="Y252" i="31"/>
  <c r="Z252" i="31" s="1"/>
  <c r="R251" i="31"/>
  <c r="T230" i="31"/>
  <c r="S175" i="31"/>
  <c r="AK175" i="31" s="1"/>
  <c r="V148" i="31"/>
  <c r="AO148" i="31" s="1"/>
  <c r="T103" i="31"/>
  <c r="T81" i="31"/>
  <c r="AQ1139" i="31" l="1"/>
  <c r="Y1139" i="31"/>
  <c r="AN18" i="31"/>
  <c r="AQ62" i="31"/>
  <c r="AP63" i="31"/>
  <c r="AQ64" i="31"/>
  <c r="AP65" i="31"/>
  <c r="AN176" i="31"/>
  <c r="AN211" i="31"/>
  <c r="AN218" i="31"/>
  <c r="AQ323" i="31"/>
  <c r="AO325" i="31"/>
  <c r="W117" i="31"/>
  <c r="AP426" i="31"/>
  <c r="AN435" i="31"/>
  <c r="AN685" i="31"/>
  <c r="AN1016" i="31"/>
  <c r="AO1205" i="31"/>
  <c r="AP1340" i="31"/>
  <c r="AN1138" i="31"/>
  <c r="AP1173" i="31"/>
  <c r="AN1210" i="31"/>
  <c r="AN1339" i="31"/>
  <c r="AP1584" i="31"/>
  <c r="Z1585" i="31"/>
  <c r="AO1733" i="31"/>
  <c r="O1120" i="31"/>
  <c r="AP54" i="31"/>
  <c r="V357" i="31"/>
  <c r="AO357" i="31" s="1"/>
  <c r="V12" i="31"/>
  <c r="AP172" i="31"/>
  <c r="AQ486" i="31"/>
  <c r="AO502" i="31"/>
  <c r="W429" i="31"/>
  <c r="Y429" i="31" s="1"/>
  <c r="S487" i="31"/>
  <c r="AK487" i="31" s="1"/>
  <c r="AP1425" i="31"/>
  <c r="O1846" i="31"/>
  <c r="AN1895" i="31"/>
  <c r="O1899" i="31"/>
  <c r="V241" i="31"/>
  <c r="AO241" i="31" s="1"/>
  <c r="O1861" i="31"/>
  <c r="O1387" i="31"/>
  <c r="O1651" i="31"/>
  <c r="O1897" i="31"/>
  <c r="O1046" i="31"/>
  <c r="O1050" i="31"/>
  <c r="AP675" i="31"/>
  <c r="Y675" i="31"/>
  <c r="AL488" i="31"/>
  <c r="X488" i="31"/>
  <c r="AQ488" i="31" s="1"/>
  <c r="L2" i="31"/>
  <c r="O50" i="31"/>
  <c r="O111" i="31"/>
  <c r="AN113" i="31"/>
  <c r="O131" i="31"/>
  <c r="AN229" i="31"/>
  <c r="V332" i="31"/>
  <c r="AO332" i="31" s="1"/>
  <c r="AN14" i="31"/>
  <c r="AN38" i="31"/>
  <c r="AQ54" i="31"/>
  <c r="AN55" i="31"/>
  <c r="AN59" i="31"/>
  <c r="V60" i="31"/>
  <c r="V71" i="31"/>
  <c r="AN105" i="31"/>
  <c r="AP110" i="31"/>
  <c r="X115" i="31"/>
  <c r="W119" i="31"/>
  <c r="AP119" i="31" s="1"/>
  <c r="AN129" i="31"/>
  <c r="AN153" i="31"/>
  <c r="AN173" i="31"/>
  <c r="AP174" i="31"/>
  <c r="AN180" i="31"/>
  <c r="AN222" i="31"/>
  <c r="AN259" i="31"/>
  <c r="O286" i="31"/>
  <c r="AO292" i="31"/>
  <c r="AO317" i="31"/>
  <c r="AQ331" i="31"/>
  <c r="AQ347" i="31"/>
  <c r="AQ362" i="31"/>
  <c r="O363" i="31"/>
  <c r="AQ366" i="31"/>
  <c r="O367" i="31"/>
  <c r="O378" i="31"/>
  <c r="AO381" i="31"/>
  <c r="O419" i="31"/>
  <c r="AO420" i="31"/>
  <c r="O424" i="31"/>
  <c r="AO458" i="31"/>
  <c r="O496" i="31"/>
  <c r="Y502" i="31"/>
  <c r="O504" i="31"/>
  <c r="O560" i="31"/>
  <c r="O564" i="31"/>
  <c r="V576" i="31"/>
  <c r="O586" i="31"/>
  <c r="AP625" i="31"/>
  <c r="AO363" i="31"/>
  <c r="AO471" i="31"/>
  <c r="AQ481" i="31"/>
  <c r="AO488" i="31"/>
  <c r="AQ526" i="31"/>
  <c r="T528" i="31"/>
  <c r="V554" i="31"/>
  <c r="AO554" i="31" s="1"/>
  <c r="O871" i="31"/>
  <c r="AN261" i="31"/>
  <c r="AN267" i="31"/>
  <c r="AN275" i="31"/>
  <c r="AN290" i="31"/>
  <c r="AN311" i="31"/>
  <c r="AN315" i="31"/>
  <c r="AN339" i="31"/>
  <c r="AP340" i="31"/>
  <c r="W344" i="31"/>
  <c r="W350" i="31"/>
  <c r="AN386" i="31"/>
  <c r="W404" i="31"/>
  <c r="W410" i="31"/>
  <c r="AN429" i="31"/>
  <c r="AN431" i="31"/>
  <c r="AN602" i="31"/>
  <c r="AN700" i="31"/>
  <c r="AN714" i="31"/>
  <c r="AP1145" i="31"/>
  <c r="Y1209" i="31"/>
  <c r="AP893" i="31"/>
  <c r="AP907" i="31"/>
  <c r="AP916" i="31"/>
  <c r="AN923" i="31"/>
  <c r="AP948" i="31"/>
  <c r="AN1012" i="31"/>
  <c r="AN1052" i="31"/>
  <c r="AP1055" i="31"/>
  <c r="O1277" i="31"/>
  <c r="Y1354" i="31"/>
  <c r="AO1424" i="31"/>
  <c r="AP1125" i="31"/>
  <c r="AN1147" i="31"/>
  <c r="AP1197" i="31"/>
  <c r="AN1198" i="31"/>
  <c r="AN1214" i="31"/>
  <c r="AN1274" i="31"/>
  <c r="AP1279" i="31"/>
  <c r="AN1425" i="31"/>
  <c r="AP1440" i="31"/>
  <c r="O1662" i="31"/>
  <c r="AN1715" i="31"/>
  <c r="AO1838" i="31"/>
  <c r="AO1810" i="31"/>
  <c r="AN1754" i="31"/>
  <c r="AP1808" i="31"/>
  <c r="AP1811" i="31"/>
  <c r="AN1835" i="31"/>
  <c r="V62" i="31"/>
  <c r="V385" i="31"/>
  <c r="AQ403" i="31"/>
  <c r="O418" i="31"/>
  <c r="O447" i="31"/>
  <c r="O456" i="31"/>
  <c r="O532" i="31"/>
  <c r="O543" i="31"/>
  <c r="V546" i="31"/>
  <c r="O547" i="31"/>
  <c r="O549" i="31"/>
  <c r="O551" i="31"/>
  <c r="O553" i="31"/>
  <c r="O580" i="31"/>
  <c r="AQ382" i="31"/>
  <c r="AO394" i="31"/>
  <c r="V400" i="31"/>
  <c r="AO526" i="31"/>
  <c r="AO892" i="31"/>
  <c r="W395" i="31"/>
  <c r="Y395" i="31" s="1"/>
  <c r="W487" i="31"/>
  <c r="W489" i="31"/>
  <c r="S491" i="31"/>
  <c r="AK491" i="31" s="1"/>
  <c r="AQ903" i="31"/>
  <c r="T1408" i="31"/>
  <c r="X1408" i="31" s="1"/>
  <c r="AQ1408" i="31" s="1"/>
  <c r="X1406" i="31"/>
  <c r="AQ1406" i="31" s="1"/>
  <c r="AQ672" i="31"/>
  <c r="AL501" i="31"/>
  <c r="X501" i="31"/>
  <c r="AQ501" i="31" s="1"/>
  <c r="X503" i="31"/>
  <c r="AQ503" i="31" s="1"/>
  <c r="AL503" i="31"/>
  <c r="O645" i="31"/>
  <c r="O772" i="31"/>
  <c r="O780" i="31"/>
  <c r="O1136" i="31"/>
  <c r="O1218" i="31"/>
  <c r="O1222" i="31"/>
  <c r="O1226" i="31"/>
  <c r="O1230" i="31"/>
  <c r="O1236" i="31"/>
  <c r="O1240" i="31"/>
  <c r="O1244" i="31"/>
  <c r="O1294" i="31"/>
  <c r="O1302" i="31"/>
  <c r="O1441" i="31"/>
  <c r="O1445" i="31"/>
  <c r="O1449" i="31"/>
  <c r="O1453" i="31"/>
  <c r="O1471" i="31"/>
  <c r="O1475" i="31"/>
  <c r="O1479" i="31"/>
  <c r="O1659" i="31"/>
  <c r="O1757" i="31"/>
  <c r="O1809" i="31"/>
  <c r="AN22" i="31"/>
  <c r="AN61" i="31"/>
  <c r="AN172" i="31"/>
  <c r="X210" i="31"/>
  <c r="AN401" i="31"/>
  <c r="AN411" i="31"/>
  <c r="AP1277" i="31"/>
  <c r="O1654" i="31"/>
  <c r="O1670" i="31"/>
  <c r="O425" i="31"/>
  <c r="O451" i="31"/>
  <c r="O460" i="31"/>
  <c r="O464" i="31"/>
  <c r="O468" i="31"/>
  <c r="O546" i="31"/>
  <c r="O548" i="31"/>
  <c r="O550" i="31"/>
  <c r="O552" i="31"/>
  <c r="O559" i="31"/>
  <c r="O563" i="31"/>
  <c r="O579" i="31"/>
  <c r="O585" i="31"/>
  <c r="O589" i="31"/>
  <c r="O1280" i="31"/>
  <c r="O1211" i="31"/>
  <c r="AO1455" i="31"/>
  <c r="O1306" i="31"/>
  <c r="AP1585" i="31"/>
  <c r="AP1597" i="31"/>
  <c r="AP1723" i="31"/>
  <c r="AP1731" i="31"/>
  <c r="O1791" i="31"/>
  <c r="AO1812" i="31"/>
  <c r="AP1847" i="31"/>
  <c r="AP1856" i="31"/>
  <c r="O1885" i="31"/>
  <c r="AO1879" i="31"/>
  <c r="O1868" i="31"/>
  <c r="Z1868" i="31" s="1"/>
  <c r="AP1871" i="31"/>
  <c r="O1883" i="31"/>
  <c r="AP1900" i="31"/>
  <c r="AJ501" i="31"/>
  <c r="V501" i="31"/>
  <c r="AL480" i="31"/>
  <c r="X480" i="31"/>
  <c r="V503" i="31"/>
  <c r="O727" i="31"/>
  <c r="O735" i="31"/>
  <c r="O743" i="31"/>
  <c r="O751" i="31"/>
  <c r="O759" i="31"/>
  <c r="O1417" i="31"/>
  <c r="O1459" i="31"/>
  <c r="O1463" i="31"/>
  <c r="O1647" i="31"/>
  <c r="O1663" i="31"/>
  <c r="O1818" i="31"/>
  <c r="AO763" i="31"/>
  <c r="Y763" i="31"/>
  <c r="Z763" i="31" s="1"/>
  <c r="AO1113" i="31"/>
  <c r="Y1113" i="31"/>
  <c r="Z1113" i="31" s="1"/>
  <c r="AN988" i="31"/>
  <c r="Y1145" i="31"/>
  <c r="AN1145" i="31"/>
  <c r="AO1213" i="31"/>
  <c r="Y1213" i="31"/>
  <c r="Z1213" i="31" s="1"/>
  <c r="AO1340" i="31"/>
  <c r="Y1340" i="31"/>
  <c r="Z1340" i="31" s="1"/>
  <c r="AP1204" i="31"/>
  <c r="Y1204" i="31"/>
  <c r="Z1204" i="31" s="1"/>
  <c r="Y1320" i="31"/>
  <c r="AN1320" i="31"/>
  <c r="AN1406" i="31"/>
  <c r="AO1718" i="31"/>
  <c r="Y1718" i="31"/>
  <c r="Z1718" i="31" s="1"/>
  <c r="AO1726" i="31"/>
  <c r="Y1726" i="31"/>
  <c r="Z1726" i="31" s="1"/>
  <c r="AP700" i="31"/>
  <c r="Y700" i="31"/>
  <c r="Z700" i="31" s="1"/>
  <c r="AO699" i="31"/>
  <c r="Y699" i="31"/>
  <c r="Z699" i="31" s="1"/>
  <c r="AO783" i="31"/>
  <c r="Y783" i="31"/>
  <c r="Z783" i="31" s="1"/>
  <c r="AP1112" i="31"/>
  <c r="Y1112" i="31"/>
  <c r="Z1112" i="31" s="1"/>
  <c r="AP1150" i="31"/>
  <c r="Y1150" i="31"/>
  <c r="Z1150" i="31" s="1"/>
  <c r="AP832" i="31"/>
  <c r="Y832" i="31"/>
  <c r="Z832" i="31" s="1"/>
  <c r="AQ1137" i="31"/>
  <c r="Y1137" i="31"/>
  <c r="AO1280" i="31"/>
  <c r="Y1280" i="31"/>
  <c r="AP1134" i="31"/>
  <c r="Y1134" i="31"/>
  <c r="Z1134" i="31" s="1"/>
  <c r="AO1211" i="31"/>
  <c r="Y1211" i="31"/>
  <c r="Z1211" i="31" s="1"/>
  <c r="AP1208" i="31"/>
  <c r="Y1208" i="31"/>
  <c r="Z1208" i="31" s="1"/>
  <c r="AP1212" i="31"/>
  <c r="Y1212" i="31"/>
  <c r="Z1212" i="31" s="1"/>
  <c r="AO1248" i="31"/>
  <c r="Y1248" i="31"/>
  <c r="AP1292" i="31"/>
  <c r="Y1292" i="31"/>
  <c r="Z1292" i="31" s="1"/>
  <c r="AP1339" i="31"/>
  <c r="Y1339" i="31"/>
  <c r="Z1339" i="31" s="1"/>
  <c r="AP1353" i="31"/>
  <c r="Y1353" i="31"/>
  <c r="Z1353" i="31" s="1"/>
  <c r="AN1409" i="31"/>
  <c r="Y1409" i="31"/>
  <c r="AP1721" i="31"/>
  <c r="Y1721" i="31"/>
  <c r="Z1721" i="31" s="1"/>
  <c r="AP1725" i="31"/>
  <c r="Y1725" i="31"/>
  <c r="Z1725" i="31" s="1"/>
  <c r="AP1729" i="31"/>
  <c r="Y1729" i="31"/>
  <c r="Z1729" i="31" s="1"/>
  <c r="AO1716" i="31"/>
  <c r="Y1716" i="31"/>
  <c r="AO1881" i="31"/>
  <c r="Y1881" i="31"/>
  <c r="Z1881" i="31" s="1"/>
  <c r="AO1202" i="31"/>
  <c r="Y1202" i="31"/>
  <c r="Z1202" i="31" s="1"/>
  <c r="AP1261" i="31"/>
  <c r="Y1261" i="31"/>
  <c r="Z1261" i="31" s="1"/>
  <c r="AO1327" i="31"/>
  <c r="Y1327" i="31"/>
  <c r="Z1327" i="31" s="1"/>
  <c r="AP1196" i="31"/>
  <c r="Y1196" i="31"/>
  <c r="Z1196" i="31" s="1"/>
  <c r="AN1421" i="31"/>
  <c r="AN1408" i="31"/>
  <c r="AO1722" i="31"/>
  <c r="Y1722" i="31"/>
  <c r="Z1722" i="31" s="1"/>
  <c r="AO1730" i="31"/>
  <c r="Y1730" i="31"/>
  <c r="Z1730" i="31" s="1"/>
  <c r="AO10" i="31"/>
  <c r="Y10" i="31"/>
  <c r="AO629" i="31"/>
  <c r="Y629" i="31"/>
  <c r="AO669" i="31"/>
  <c r="Y669" i="31"/>
  <c r="AP714" i="31"/>
  <c r="Y714" i="31"/>
  <c r="Z714" i="31" s="1"/>
  <c r="AN98" i="31"/>
  <c r="Y98" i="31"/>
  <c r="AO650" i="31"/>
  <c r="Y650" i="31"/>
  <c r="Z650" i="31" s="1"/>
  <c r="AO711" i="31"/>
  <c r="Y711" i="31"/>
  <c r="Z711" i="31" s="1"/>
  <c r="AO1275" i="31"/>
  <c r="Y1275" i="31"/>
  <c r="Z1275" i="31" s="1"/>
  <c r="AP1274" i="31"/>
  <c r="Y1274" i="31"/>
  <c r="Z1274" i="31" s="1"/>
  <c r="AO1315" i="31"/>
  <c r="Y1315" i="31"/>
  <c r="AO1900" i="31"/>
  <c r="Y1900" i="31"/>
  <c r="Z1900" i="31" s="1"/>
  <c r="AP1880" i="31"/>
  <c r="Y1880" i="31"/>
  <c r="Z1880" i="31" s="1"/>
  <c r="AL81" i="31"/>
  <c r="X81" i="31"/>
  <c r="AQ81" i="31" s="1"/>
  <c r="AL230" i="31"/>
  <c r="X230" i="31"/>
  <c r="AQ230" i="31" s="1"/>
  <c r="AL573" i="31"/>
  <c r="X573" i="31"/>
  <c r="AQ573" i="31" s="1"/>
  <c r="AL582" i="31"/>
  <c r="X582" i="31"/>
  <c r="AQ582" i="31" s="1"/>
  <c r="AJ150" i="31"/>
  <c r="V150" i="31"/>
  <c r="T196" i="31"/>
  <c r="AJ196" i="31"/>
  <c r="S196" i="31"/>
  <c r="V196" i="31"/>
  <c r="AL75" i="31"/>
  <c r="X75" i="31"/>
  <c r="AQ75" i="31" s="1"/>
  <c r="AJ164" i="31"/>
  <c r="V164" i="31"/>
  <c r="AL103" i="31"/>
  <c r="X103" i="31"/>
  <c r="AQ103" i="31" s="1"/>
  <c r="T251" i="31"/>
  <c r="AJ251" i="31"/>
  <c r="S251" i="31"/>
  <c r="V251" i="31"/>
  <c r="AJ276" i="31"/>
  <c r="S276" i="31"/>
  <c r="T276" i="31"/>
  <c r="V276" i="31"/>
  <c r="Z543" i="31"/>
  <c r="AL578" i="31"/>
  <c r="X578" i="31"/>
  <c r="AQ578" i="31" s="1"/>
  <c r="AL584" i="31"/>
  <c r="X584" i="31"/>
  <c r="AQ584" i="31" s="1"/>
  <c r="Z675" i="31"/>
  <c r="T190" i="31"/>
  <c r="AJ190" i="31"/>
  <c r="S190" i="31"/>
  <c r="V190" i="31"/>
  <c r="T244" i="31"/>
  <c r="AJ244" i="31"/>
  <c r="S244" i="31"/>
  <c r="V244" i="31"/>
  <c r="X7" i="31"/>
  <c r="AL11" i="31"/>
  <c r="X11" i="31"/>
  <c r="AQ11" i="31" s="1"/>
  <c r="AJ291" i="31"/>
  <c r="S291" i="31"/>
  <c r="T291" i="31"/>
  <c r="V291" i="31"/>
  <c r="AJ315" i="31"/>
  <c r="S315" i="31"/>
  <c r="T315" i="31"/>
  <c r="V315" i="31"/>
  <c r="AL61" i="31"/>
  <c r="X61" i="31"/>
  <c r="AQ61" i="31" s="1"/>
  <c r="AN76" i="31"/>
  <c r="AJ105" i="31"/>
  <c r="V105" i="31"/>
  <c r="AN106" i="31"/>
  <c r="AN111" i="31"/>
  <c r="AN112" i="31"/>
  <c r="O135" i="31"/>
  <c r="AL156" i="31"/>
  <c r="X156" i="31"/>
  <c r="AQ156" i="31" s="1"/>
  <c r="AP157" i="31"/>
  <c r="AN160" i="31"/>
  <c r="AJ173" i="31"/>
  <c r="V173" i="31"/>
  <c r="AN208" i="31"/>
  <c r="AN210" i="31"/>
  <c r="AN228" i="31"/>
  <c r="AJ232" i="31"/>
  <c r="V232" i="31"/>
  <c r="AN237" i="31"/>
  <c r="AO354" i="31"/>
  <c r="W355" i="31"/>
  <c r="AP355" i="31" s="1"/>
  <c r="AO364" i="31"/>
  <c r="N3" i="31"/>
  <c r="N2" i="31"/>
  <c r="AQ8" i="31"/>
  <c r="AN16" i="31"/>
  <c r="AN20" i="31"/>
  <c r="AO23" i="31"/>
  <c r="AN31" i="31"/>
  <c r="AN40" i="31"/>
  <c r="R48" i="31"/>
  <c r="AJ47" i="31"/>
  <c r="S47" i="31"/>
  <c r="AO60" i="31"/>
  <c r="AO71" i="31"/>
  <c r="AN77" i="31"/>
  <c r="AQ115" i="31"/>
  <c r="AO117" i="31"/>
  <c r="V128" i="31"/>
  <c r="AN139" i="31"/>
  <c r="AN143" i="31"/>
  <c r="V157" i="31"/>
  <c r="V160" i="31"/>
  <c r="AN170" i="31"/>
  <c r="W175" i="31"/>
  <c r="AP175" i="31" s="1"/>
  <c r="AJ185" i="31"/>
  <c r="S185" i="31"/>
  <c r="T185" i="31"/>
  <c r="Z186" i="31"/>
  <c r="X192" i="31"/>
  <c r="AJ195" i="31"/>
  <c r="S195" i="31"/>
  <c r="T195" i="31"/>
  <c r="X200" i="31"/>
  <c r="T203" i="31"/>
  <c r="AJ203" i="31"/>
  <c r="S203" i="31"/>
  <c r="V203" i="31"/>
  <c r="AL209" i="31"/>
  <c r="X209" i="31"/>
  <c r="X208" i="31"/>
  <c r="AN213" i="31"/>
  <c r="AN220" i="31"/>
  <c r="AN224" i="31"/>
  <c r="V229" i="31"/>
  <c r="W232" i="31"/>
  <c r="AP232" i="31" s="1"/>
  <c r="AL236" i="31"/>
  <c r="X236" i="31"/>
  <c r="AQ236" i="31" s="1"/>
  <c r="V235" i="31"/>
  <c r="AN240" i="31"/>
  <c r="T243" i="31"/>
  <c r="AJ243" i="31"/>
  <c r="S243" i="31"/>
  <c r="AJ248" i="31"/>
  <c r="S248" i="31"/>
  <c r="T248" i="31"/>
  <c r="AN249" i="31"/>
  <c r="AN251" i="31"/>
  <c r="O322" i="31"/>
  <c r="O330" i="31"/>
  <c r="O332" i="31"/>
  <c r="AO368" i="31"/>
  <c r="AO403" i="31"/>
  <c r="AL426" i="31"/>
  <c r="X426" i="31"/>
  <c r="AQ426" i="31" s="1"/>
  <c r="AO427" i="31"/>
  <c r="AO444" i="31"/>
  <c r="AJ493" i="31"/>
  <c r="V493" i="31"/>
  <c r="AO576" i="31"/>
  <c r="AJ579" i="31"/>
  <c r="S579" i="31"/>
  <c r="AO688" i="31"/>
  <c r="Y688" i="31"/>
  <c r="Z688" i="31" s="1"/>
  <c r="AO770" i="31"/>
  <c r="Y770" i="31"/>
  <c r="Z770" i="31" s="1"/>
  <c r="S1006" i="31"/>
  <c r="W1006" i="31" s="1"/>
  <c r="AP1006" i="31" s="1"/>
  <c r="T1006" i="31"/>
  <c r="X1006" i="31" s="1"/>
  <c r="AQ1006" i="31" s="1"/>
  <c r="V1006" i="31"/>
  <c r="L3" i="31"/>
  <c r="O10" i="31"/>
  <c r="O12" i="31"/>
  <c r="O25" i="31"/>
  <c r="O46" i="31"/>
  <c r="O47" i="31"/>
  <c r="O48" i="31"/>
  <c r="O66" i="31"/>
  <c r="O85" i="31"/>
  <c r="O89" i="31"/>
  <c r="O93" i="31"/>
  <c r="O97" i="31"/>
  <c r="O99" i="31"/>
  <c r="AP117" i="31"/>
  <c r="O121" i="31"/>
  <c r="O125" i="31"/>
  <c r="W128" i="31"/>
  <c r="AP128" i="31" s="1"/>
  <c r="O185" i="31"/>
  <c r="O187" i="31"/>
  <c r="O194" i="31"/>
  <c r="O198" i="31"/>
  <c r="O200" i="31"/>
  <c r="O202" i="31"/>
  <c r="O233" i="31"/>
  <c r="O235" i="31"/>
  <c r="O246" i="31"/>
  <c r="O248" i="31"/>
  <c r="W364" i="31"/>
  <c r="AP364" i="31" s="1"/>
  <c r="O423" i="31"/>
  <c r="X437" i="31"/>
  <c r="AQ437" i="31" s="1"/>
  <c r="AK471" i="31"/>
  <c r="T471" i="31"/>
  <c r="S884" i="31"/>
  <c r="W884" i="31" s="1"/>
  <c r="AP884" i="31" s="1"/>
  <c r="T884" i="31"/>
  <c r="X884" i="31" s="1"/>
  <c r="AQ884" i="31" s="1"/>
  <c r="V884" i="31"/>
  <c r="S1027" i="31"/>
  <c r="W1027" i="31" s="1"/>
  <c r="AP1027" i="31" s="1"/>
  <c r="T1027" i="31"/>
  <c r="X1027" i="31" s="1"/>
  <c r="AQ1027" i="31" s="1"/>
  <c r="V1027" i="31"/>
  <c r="S1060" i="31"/>
  <c r="R1061" i="31"/>
  <c r="V1061" i="31" s="1"/>
  <c r="V1060" i="31"/>
  <c r="T906" i="31"/>
  <c r="X906" i="31" s="1"/>
  <c r="AQ906" i="31" s="1"/>
  <c r="S906" i="31"/>
  <c r="W906" i="31" s="1"/>
  <c r="AP906" i="31" s="1"/>
  <c r="AP344" i="31"/>
  <c r="AP350" i="31"/>
  <c r="Y384" i="31"/>
  <c r="Z384" i="31" s="1"/>
  <c r="AP392" i="31"/>
  <c r="Z395" i="31"/>
  <c r="AP404" i="31"/>
  <c r="Z409" i="31"/>
  <c r="AP410" i="31"/>
  <c r="T436" i="31"/>
  <c r="AK436" i="31"/>
  <c r="AL442" i="31"/>
  <c r="X442" i="31"/>
  <c r="AQ442" i="31" s="1"/>
  <c r="T478" i="31"/>
  <c r="AK478" i="31"/>
  <c r="U521" i="31"/>
  <c r="Y533" i="31"/>
  <c r="Z533" i="31" s="1"/>
  <c r="AL591" i="31"/>
  <c r="X591" i="31"/>
  <c r="AQ591" i="31" s="1"/>
  <c r="W591" i="31"/>
  <c r="AP591" i="31" s="1"/>
  <c r="AN610" i="31"/>
  <c r="AN614" i="31"/>
  <c r="AN618" i="31"/>
  <c r="AN622" i="31"/>
  <c r="AN636" i="31"/>
  <c r="AN640" i="31"/>
  <c r="AN652" i="31"/>
  <c r="AN656" i="31"/>
  <c r="AN660" i="31"/>
  <c r="AN664" i="31"/>
  <c r="AN679" i="31"/>
  <c r="AN683" i="31"/>
  <c r="AN689" i="31"/>
  <c r="AN693" i="31"/>
  <c r="Y697" i="31"/>
  <c r="Z697" i="31" s="1"/>
  <c r="AN712" i="31"/>
  <c r="AN716" i="31"/>
  <c r="AN720" i="31"/>
  <c r="AN787" i="31"/>
  <c r="AN791" i="31"/>
  <c r="AN795" i="31"/>
  <c r="AN799" i="31"/>
  <c r="AN803" i="31"/>
  <c r="AN807" i="31"/>
  <c r="AN811" i="31"/>
  <c r="AN815" i="31"/>
  <c r="AN819" i="31"/>
  <c r="AO883" i="31"/>
  <c r="T883" i="31"/>
  <c r="X883" i="31" s="1"/>
  <c r="AQ883" i="31" s="1"/>
  <c r="S883" i="31"/>
  <c r="W883" i="31" s="1"/>
  <c r="AP883" i="31" s="1"/>
  <c r="AO915" i="31"/>
  <c r="T915" i="31"/>
  <c r="X915" i="31" s="1"/>
  <c r="AQ915" i="31" s="1"/>
  <c r="S915" i="31"/>
  <c r="W915" i="31" s="1"/>
  <c r="AP915" i="31" s="1"/>
  <c r="AO1013" i="31"/>
  <c r="T1013" i="31"/>
  <c r="X1013" i="31" s="1"/>
  <c r="AQ1013" i="31" s="1"/>
  <c r="S1013" i="31"/>
  <c r="W1013" i="31" s="1"/>
  <c r="AP1013" i="31" s="1"/>
  <c r="AO1021" i="31"/>
  <c r="T1021" i="31"/>
  <c r="X1021" i="31" s="1"/>
  <c r="AQ1021" i="31" s="1"/>
  <c r="S1021" i="31"/>
  <c r="W1021" i="31" s="1"/>
  <c r="AP1021" i="31" s="1"/>
  <c r="AO1051" i="31"/>
  <c r="T1051" i="31"/>
  <c r="X1051" i="31" s="1"/>
  <c r="AQ1051" i="31" s="1"/>
  <c r="S1051" i="31"/>
  <c r="W1051" i="31" s="1"/>
  <c r="AP1051" i="31" s="1"/>
  <c r="AO1123" i="31"/>
  <c r="Y1123" i="31"/>
  <c r="Z1123" i="31" s="1"/>
  <c r="Y1143" i="31"/>
  <c r="AN1143" i="31"/>
  <c r="Y1144" i="31"/>
  <c r="Z1144" i="31" s="1"/>
  <c r="AN1144" i="31"/>
  <c r="O1145" i="31"/>
  <c r="AN824" i="31"/>
  <c r="AN828" i="31"/>
  <c r="AN844" i="31"/>
  <c r="AN848" i="31"/>
  <c r="AN852" i="31"/>
  <c r="AN856" i="31"/>
  <c r="AN862" i="31"/>
  <c r="AN887" i="31"/>
  <c r="AN930" i="31"/>
  <c r="AN934" i="31"/>
  <c r="AN943" i="31"/>
  <c r="T947" i="31"/>
  <c r="X947" i="31" s="1"/>
  <c r="AQ947" i="31" s="1"/>
  <c r="R947" i="31"/>
  <c r="V947" i="31" s="1"/>
  <c r="AO947" i="31" s="1"/>
  <c r="S947" i="31"/>
  <c r="W947" i="31" s="1"/>
  <c r="AP947" i="31" s="1"/>
  <c r="U947" i="31"/>
  <c r="AN998" i="31"/>
  <c r="AN1002" i="31"/>
  <c r="AN1022" i="31"/>
  <c r="AN1026" i="31"/>
  <c r="AN1032" i="31"/>
  <c r="AN1054" i="31"/>
  <c r="AN1060" i="31"/>
  <c r="AN1064" i="31"/>
  <c r="AN1068" i="31"/>
  <c r="AN1072" i="31"/>
  <c r="AN1076" i="31"/>
  <c r="AN1080" i="31"/>
  <c r="AN1084" i="31"/>
  <c r="AN1088" i="31"/>
  <c r="AN1092" i="31"/>
  <c r="AN1096" i="31"/>
  <c r="AN1100" i="31"/>
  <c r="AN1104" i="31"/>
  <c r="AO1129" i="31"/>
  <c r="Y1129" i="31"/>
  <c r="Z1129" i="31" s="1"/>
  <c r="AO1149" i="31"/>
  <c r="Y1149" i="31"/>
  <c r="Z1149" i="31" s="1"/>
  <c r="O1312" i="31"/>
  <c r="AP1354" i="31"/>
  <c r="R1408" i="31"/>
  <c r="V1408" i="31" s="1"/>
  <c r="AO1408" i="31" s="1"/>
  <c r="S1406" i="31"/>
  <c r="V1406" i="31"/>
  <c r="AO1406" i="31" s="1"/>
  <c r="T1424" i="31"/>
  <c r="X1424" i="31" s="1"/>
  <c r="AQ1424" i="31" s="1"/>
  <c r="S1424" i="31"/>
  <c r="W1424" i="31" s="1"/>
  <c r="AP1424" i="31" s="1"/>
  <c r="AN1124" i="31"/>
  <c r="Z1140" i="31"/>
  <c r="AO1234" i="31"/>
  <c r="Y1234" i="31"/>
  <c r="Z1234" i="31" s="1"/>
  <c r="AN1164" i="31"/>
  <c r="AN1168" i="31"/>
  <c r="AN1172" i="31"/>
  <c r="AN1176" i="31"/>
  <c r="AN1180" i="31"/>
  <c r="AN1184" i="31"/>
  <c r="AN1188" i="31"/>
  <c r="AN1192" i="31"/>
  <c r="AN1196" i="31"/>
  <c r="AN1200" i="31"/>
  <c r="AN1249" i="31"/>
  <c r="AN1253" i="31"/>
  <c r="AN1257" i="31"/>
  <c r="Y1276" i="31"/>
  <c r="Z1276" i="31" s="1"/>
  <c r="AN1284" i="31"/>
  <c r="AN1317" i="31"/>
  <c r="AN1319" i="31"/>
  <c r="AN1341" i="31"/>
  <c r="AN1345" i="31"/>
  <c r="AN1349" i="31"/>
  <c r="AN1357" i="31"/>
  <c r="AN1361" i="31"/>
  <c r="AN1365" i="31"/>
  <c r="AN1373" i="31"/>
  <c r="AN1377" i="31"/>
  <c r="AN1395" i="31"/>
  <c r="AN1402" i="31"/>
  <c r="AN1410" i="31"/>
  <c r="AN1427" i="31"/>
  <c r="AN1439" i="31"/>
  <c r="O1650" i="31"/>
  <c r="O1658" i="31"/>
  <c r="O1666" i="31"/>
  <c r="O1674" i="31"/>
  <c r="AN1481" i="31"/>
  <c r="AN1485" i="31"/>
  <c r="AN1489" i="31"/>
  <c r="AN1493" i="31"/>
  <c r="AN1497" i="31"/>
  <c r="AN1501" i="31"/>
  <c r="AN1505" i="31"/>
  <c r="AN1509" i="31"/>
  <c r="S1513" i="31"/>
  <c r="W1513" i="31" s="1"/>
  <c r="AP1513" i="31" s="1"/>
  <c r="S1512" i="31"/>
  <c r="W1512" i="31" s="1"/>
  <c r="AP1512" i="31" s="1"/>
  <c r="R1513" i="31"/>
  <c r="V1513" i="31" s="1"/>
  <c r="V1512" i="31"/>
  <c r="AN1515" i="31"/>
  <c r="AN1519" i="31"/>
  <c r="AN1525" i="31"/>
  <c r="AN1529" i="31"/>
  <c r="AN1533" i="31"/>
  <c r="AN1537" i="31"/>
  <c r="AN1541" i="31"/>
  <c r="AN1545" i="31"/>
  <c r="AN1549" i="31"/>
  <c r="AN1553" i="31"/>
  <c r="S1557" i="31"/>
  <c r="W1557" i="31" s="1"/>
  <c r="AP1557" i="31" s="1"/>
  <c r="S1556" i="31"/>
  <c r="W1556" i="31" s="1"/>
  <c r="AP1556" i="31" s="1"/>
  <c r="R1557" i="31"/>
  <c r="V1557" i="31" s="1"/>
  <c r="V1556" i="31"/>
  <c r="AN1559" i="31"/>
  <c r="AN1563" i="31"/>
  <c r="AN1567" i="31"/>
  <c r="AN1571" i="31"/>
  <c r="AN1575" i="31"/>
  <c r="AN1579" i="31"/>
  <c r="AN1583" i="31"/>
  <c r="AN1587" i="31"/>
  <c r="AN1591" i="31"/>
  <c r="AN1595" i="31"/>
  <c r="AN1599" i="31"/>
  <c r="AN1603" i="31"/>
  <c r="AN1607" i="31"/>
  <c r="AN1611" i="31"/>
  <c r="AN1615" i="31"/>
  <c r="AN1619" i="31"/>
  <c r="AN1623" i="31"/>
  <c r="AN1627" i="31"/>
  <c r="AN1631" i="31"/>
  <c r="AO1714" i="31"/>
  <c r="Y1714" i="31"/>
  <c r="Z1714" i="31" s="1"/>
  <c r="AO1720" i="31"/>
  <c r="Y1720" i="31"/>
  <c r="Z1720" i="31" s="1"/>
  <c r="AO1724" i="31"/>
  <c r="Y1724" i="31"/>
  <c r="Z1724" i="31" s="1"/>
  <c r="AO1728" i="31"/>
  <c r="Y1728" i="31"/>
  <c r="Z1728" i="31" s="1"/>
  <c r="Y1713" i="31"/>
  <c r="Z1713" i="31" s="1"/>
  <c r="Y1717" i="31"/>
  <c r="Z1717" i="31" s="1"/>
  <c r="AN1734" i="31"/>
  <c r="AN1738" i="31"/>
  <c r="AN1742" i="31"/>
  <c r="S1783" i="31"/>
  <c r="W1783" i="31" s="1"/>
  <c r="AP1783" i="31" s="1"/>
  <c r="T1783" i="31"/>
  <c r="X1783" i="31" s="1"/>
  <c r="AQ1783" i="31" s="1"/>
  <c r="V1783" i="31"/>
  <c r="AO1792" i="31"/>
  <c r="T1792" i="31"/>
  <c r="X1792" i="31" s="1"/>
  <c r="AQ1792" i="31" s="1"/>
  <c r="S1792" i="31"/>
  <c r="W1792" i="31" s="1"/>
  <c r="AP1792" i="31" s="1"/>
  <c r="T1838" i="31"/>
  <c r="X1838" i="31" s="1"/>
  <c r="AQ1838" i="31" s="1"/>
  <c r="S1838" i="31"/>
  <c r="W1838" i="31" s="1"/>
  <c r="AP1838" i="31" s="1"/>
  <c r="S1843" i="31"/>
  <c r="W1843" i="31" s="1"/>
  <c r="AP1843" i="31" s="1"/>
  <c r="T1843" i="31"/>
  <c r="X1843" i="31" s="1"/>
  <c r="AQ1843" i="31" s="1"/>
  <c r="V1843" i="31"/>
  <c r="T1810" i="31"/>
  <c r="X1810" i="31" s="1"/>
  <c r="AQ1810" i="31" s="1"/>
  <c r="S1810" i="31"/>
  <c r="W1810" i="31" s="1"/>
  <c r="O1826" i="31"/>
  <c r="AN1745" i="31"/>
  <c r="AN1764" i="31"/>
  <c r="AN1768" i="31"/>
  <c r="AN1772" i="31"/>
  <c r="AN1776" i="31"/>
  <c r="AN1780" i="31"/>
  <c r="AN1795" i="31"/>
  <c r="AN1799" i="31"/>
  <c r="AN1803" i="31"/>
  <c r="AN1807" i="31"/>
  <c r="Z1865" i="31"/>
  <c r="T1898" i="31"/>
  <c r="X1898" i="31" s="1"/>
  <c r="AQ1898" i="31" s="1"/>
  <c r="S1898" i="31"/>
  <c r="W1898" i="31" s="1"/>
  <c r="AP1898" i="31" s="1"/>
  <c r="AL388" i="31"/>
  <c r="X388" i="31"/>
  <c r="AQ388" i="31" s="1"/>
  <c r="AJ527" i="31"/>
  <c r="V527" i="31"/>
  <c r="AL159" i="31"/>
  <c r="X159" i="31"/>
  <c r="AQ159" i="31" s="1"/>
  <c r="AJ281" i="31"/>
  <c r="S281" i="31"/>
  <c r="T281" i="31"/>
  <c r="V281" i="31"/>
  <c r="AJ40" i="31"/>
  <c r="V40" i="31"/>
  <c r="AJ525" i="31"/>
  <c r="V525" i="31"/>
  <c r="AJ529" i="31"/>
  <c r="V529" i="31"/>
  <c r="AN50" i="31"/>
  <c r="O51" i="31"/>
  <c r="AN51" i="31"/>
  <c r="O52" i="31"/>
  <c r="AN52" i="31"/>
  <c r="O53" i="31"/>
  <c r="AN53" i="31"/>
  <c r="O54" i="31"/>
  <c r="AJ61" i="31"/>
  <c r="V61" i="31"/>
  <c r="O67" i="31"/>
  <c r="AL105" i="31"/>
  <c r="X105" i="31"/>
  <c r="AQ105" i="31" s="1"/>
  <c r="AJ156" i="31"/>
  <c r="V156" i="31"/>
  <c r="AJ215" i="31"/>
  <c r="V215" i="31"/>
  <c r="O216" i="31"/>
  <c r="AL225" i="31"/>
  <c r="X225" i="31"/>
  <c r="AQ225" i="31" s="1"/>
  <c r="AN253" i="31"/>
  <c r="O255" i="31"/>
  <c r="AN255" i="31"/>
  <c r="O257" i="31"/>
  <c r="O258" i="31"/>
  <c r="T307" i="31"/>
  <c r="AJ307" i="31"/>
  <c r="S307" i="31"/>
  <c r="O319" i="31"/>
  <c r="O327" i="31"/>
  <c r="W332" i="31"/>
  <c r="AP332" i="31" s="1"/>
  <c r="V353" i="31"/>
  <c r="W354" i="31"/>
  <c r="AP354" i="31" s="1"/>
  <c r="X357" i="31"/>
  <c r="AQ357" i="31" s="1"/>
  <c r="Y7" i="31"/>
  <c r="O13" i="31"/>
  <c r="AN13" i="31"/>
  <c r="O17" i="31"/>
  <c r="AN17" i="31"/>
  <c r="O21" i="31"/>
  <c r="AN21" i="31"/>
  <c r="AL26" i="31"/>
  <c r="T36" i="31"/>
  <c r="O30" i="31"/>
  <c r="O34" i="31"/>
  <c r="AN34" i="31"/>
  <c r="O37" i="31"/>
  <c r="W40" i="31"/>
  <c r="AP40" i="31" s="1"/>
  <c r="V54" i="31"/>
  <c r="O56" i="31"/>
  <c r="W59" i="31"/>
  <c r="X60" i="31"/>
  <c r="AQ60" i="31" s="1"/>
  <c r="W61" i="31"/>
  <c r="AP61" i="31" s="1"/>
  <c r="O63" i="31"/>
  <c r="Y63" i="31"/>
  <c r="V64" i="31"/>
  <c r="O65" i="31"/>
  <c r="AN65" i="31"/>
  <c r="V76" i="31"/>
  <c r="O78" i="31"/>
  <c r="W81" i="31"/>
  <c r="AQ98" i="31"/>
  <c r="X99" i="31"/>
  <c r="AQ99" i="31" s="1"/>
  <c r="X100" i="31"/>
  <c r="AQ100" i="31" s="1"/>
  <c r="W101" i="31"/>
  <c r="AP101" i="31" s="1"/>
  <c r="X102" i="31"/>
  <c r="AQ102" i="31" s="1"/>
  <c r="W103" i="31"/>
  <c r="X104" i="31"/>
  <c r="AQ104" i="31" s="1"/>
  <c r="W105" i="31"/>
  <c r="AP105" i="31" s="1"/>
  <c r="T119" i="31"/>
  <c r="AL114" i="31"/>
  <c r="X114" i="31"/>
  <c r="O114" i="31"/>
  <c r="X117" i="31"/>
  <c r="AQ117" i="31" s="1"/>
  <c r="O119" i="31"/>
  <c r="AL129" i="31"/>
  <c r="X129" i="31"/>
  <c r="AQ129" i="31" s="1"/>
  <c r="O136" i="31"/>
  <c r="AN136" i="31"/>
  <c r="O140" i="31"/>
  <c r="O144" i="31"/>
  <c r="O148" i="31"/>
  <c r="AN148" i="31"/>
  <c r="O149" i="31"/>
  <c r="AN149" i="31"/>
  <c r="O150" i="31"/>
  <c r="AN150" i="31"/>
  <c r="O151" i="31"/>
  <c r="Z151" i="31" s="1"/>
  <c r="O154" i="31"/>
  <c r="AN154" i="31"/>
  <c r="O156" i="31"/>
  <c r="X157" i="31"/>
  <c r="AQ157" i="31" s="1"/>
  <c r="AP159" i="31"/>
  <c r="X160" i="31"/>
  <c r="AQ160" i="31" s="1"/>
  <c r="O163" i="31"/>
  <c r="Z163" i="31" s="1"/>
  <c r="O165" i="31"/>
  <c r="AN165" i="31"/>
  <c r="O167" i="31"/>
  <c r="AN167" i="31"/>
  <c r="O171" i="31"/>
  <c r="AN171" i="31"/>
  <c r="O174" i="31"/>
  <c r="Y174" i="31"/>
  <c r="O177" i="31"/>
  <c r="O181" i="31"/>
  <c r="AN181" i="31"/>
  <c r="O189" i="31"/>
  <c r="O193" i="31"/>
  <c r="AN193" i="31"/>
  <c r="O203" i="31"/>
  <c r="O214" i="31"/>
  <c r="AN214" i="31"/>
  <c r="O217" i="31"/>
  <c r="O221" i="31"/>
  <c r="AN221" i="31"/>
  <c r="V226" i="31"/>
  <c r="O230" i="31"/>
  <c r="Y230" i="31"/>
  <c r="V231" i="31"/>
  <c r="X235" i="31"/>
  <c r="AQ235" i="31" s="1"/>
  <c r="W236" i="31"/>
  <c r="AP236" i="31" s="1"/>
  <c r="O241" i="31"/>
  <c r="T258" i="31"/>
  <c r="AJ258" i="31"/>
  <c r="S258" i="31"/>
  <c r="AN277" i="31"/>
  <c r="O283" i="31"/>
  <c r="O294" i="31"/>
  <c r="O302" i="31"/>
  <c r="AJ312" i="31"/>
  <c r="V312" i="31"/>
  <c r="O321" i="31"/>
  <c r="AN322" i="31"/>
  <c r="O329" i="31"/>
  <c r="AN330" i="31"/>
  <c r="AN332" i="31"/>
  <c r="AN341" i="31"/>
  <c r="Y345" i="31"/>
  <c r="Z345" i="31" s="1"/>
  <c r="O357" i="31"/>
  <c r="O359" i="31"/>
  <c r="AO360" i="31"/>
  <c r="Y360" i="31"/>
  <c r="O361" i="31"/>
  <c r="Y363" i="31"/>
  <c r="Z363" i="31" s="1"/>
  <c r="Y364" i="31"/>
  <c r="AN367" i="31"/>
  <c r="O371" i="31"/>
  <c r="AO372" i="31"/>
  <c r="Y372" i="31"/>
  <c r="Z372" i="31" s="1"/>
  <c r="O373" i="31"/>
  <c r="O376" i="31"/>
  <c r="O389" i="31"/>
  <c r="X390" i="31"/>
  <c r="AQ390" i="31" s="1"/>
  <c r="Y394" i="31"/>
  <c r="Z394" i="31" s="1"/>
  <c r="O396" i="31"/>
  <c r="Z396" i="31" s="1"/>
  <c r="W403" i="31"/>
  <c r="AP403" i="31" s="1"/>
  <c r="O405" i="31"/>
  <c r="AO406" i="31"/>
  <c r="Y406" i="31"/>
  <c r="W407" i="31"/>
  <c r="AP407" i="31" s="1"/>
  <c r="AQ413" i="31"/>
  <c r="R413" i="31"/>
  <c r="AL413" i="31"/>
  <c r="S413" i="31"/>
  <c r="AQ415" i="31"/>
  <c r="R415" i="31"/>
  <c r="AL415" i="31"/>
  <c r="S415" i="31"/>
  <c r="AO417" i="31"/>
  <c r="Y417" i="31"/>
  <c r="AN419" i="31"/>
  <c r="O421" i="31"/>
  <c r="Z421" i="31" s="1"/>
  <c r="O422" i="31"/>
  <c r="AQ427" i="31"/>
  <c r="U437" i="31"/>
  <c r="V440" i="31"/>
  <c r="AQ444" i="31"/>
  <c r="O446" i="31"/>
  <c r="AO447" i="31"/>
  <c r="AN452" i="31"/>
  <c r="AN457" i="31"/>
  <c r="O459" i="31"/>
  <c r="O463" i="31"/>
  <c r="O467" i="31"/>
  <c r="O471" i="31"/>
  <c r="Y479" i="31"/>
  <c r="Z479" i="31" s="1"/>
  <c r="O481" i="31"/>
  <c r="O484" i="31"/>
  <c r="O488" i="31"/>
  <c r="O490" i="31"/>
  <c r="Y492" i="31"/>
  <c r="Z492" i="31" s="1"/>
  <c r="O494" i="31"/>
  <c r="O498" i="31"/>
  <c r="Y500" i="31"/>
  <c r="Z500" i="31" s="1"/>
  <c r="O502" i="31"/>
  <c r="O506" i="31"/>
  <c r="O524" i="31"/>
  <c r="Y526" i="31"/>
  <c r="Z526" i="31" s="1"/>
  <c r="O528" i="31"/>
  <c r="Y530" i="31"/>
  <c r="Z530" i="31" s="1"/>
  <c r="AL531" i="31"/>
  <c r="X531" i="31"/>
  <c r="V545" i="31"/>
  <c r="O545" i="31"/>
  <c r="W576" i="31"/>
  <c r="AP576" i="31" s="1"/>
  <c r="W581" i="31"/>
  <c r="AP581" i="31" s="1"/>
  <c r="O629" i="31"/>
  <c r="Y632" i="31"/>
  <c r="Z632" i="31" s="1"/>
  <c r="O669" i="31"/>
  <c r="O728" i="31"/>
  <c r="O760" i="31"/>
  <c r="O861" i="31"/>
  <c r="S921" i="31"/>
  <c r="W921" i="31" s="1"/>
  <c r="AP921" i="31" s="1"/>
  <c r="T921" i="31"/>
  <c r="X921" i="31" s="1"/>
  <c r="AQ921" i="31" s="1"/>
  <c r="V921" i="31"/>
  <c r="S938" i="31"/>
  <c r="W938" i="31" s="1"/>
  <c r="AP938" i="31" s="1"/>
  <c r="T938" i="31"/>
  <c r="X938" i="31" s="1"/>
  <c r="AQ938" i="31" s="1"/>
  <c r="V938" i="31"/>
  <c r="S1014" i="31"/>
  <c r="W1014" i="31" s="1"/>
  <c r="AP1014" i="31" s="1"/>
  <c r="T1014" i="31"/>
  <c r="X1014" i="31" s="1"/>
  <c r="AQ1014" i="31" s="1"/>
  <c r="V1014" i="31"/>
  <c r="O36" i="31"/>
  <c r="AN45" i="31"/>
  <c r="AN47" i="31"/>
  <c r="AN48" i="31"/>
  <c r="W60" i="31"/>
  <c r="AP60" i="31" s="1"/>
  <c r="W62" i="31"/>
  <c r="W64" i="31"/>
  <c r="AP64" i="31" s="1"/>
  <c r="O71" i="31"/>
  <c r="O84" i="31"/>
  <c r="O88" i="31"/>
  <c r="O92" i="31"/>
  <c r="O96" i="31"/>
  <c r="W99" i="31"/>
  <c r="AP99" i="31" s="1"/>
  <c r="O100" i="31"/>
  <c r="O104" i="31"/>
  <c r="O120" i="31"/>
  <c r="O124" i="31"/>
  <c r="O133" i="31"/>
  <c r="O197" i="31"/>
  <c r="O205" i="31"/>
  <c r="AJ225" i="31"/>
  <c r="V225" i="31"/>
  <c r="W231" i="31"/>
  <c r="AP231" i="31" s="1"/>
  <c r="O234" i="31"/>
  <c r="O245" i="31"/>
  <c r="AO263" i="31"/>
  <c r="T263" i="31"/>
  <c r="S263" i="31"/>
  <c r="AJ263" i="31"/>
  <c r="AO277" i="31"/>
  <c r="T277" i="31"/>
  <c r="S277" i="31"/>
  <c r="AJ277" i="31"/>
  <c r="AO345" i="31"/>
  <c r="W382" i="31"/>
  <c r="AJ388" i="31"/>
  <c r="V388" i="31"/>
  <c r="AO396" i="31"/>
  <c r="W398" i="31"/>
  <c r="AP398" i="31" s="1"/>
  <c r="V430" i="31"/>
  <c r="AQ432" i="31"/>
  <c r="V437" i="31"/>
  <c r="AO437" i="31" s="1"/>
  <c r="X439" i="31"/>
  <c r="AQ439" i="31" s="1"/>
  <c r="W471" i="31"/>
  <c r="AQ484" i="31"/>
  <c r="W486" i="31"/>
  <c r="AP486" i="31" s="1"/>
  <c r="W488" i="31"/>
  <c r="X494" i="31"/>
  <c r="AQ494" i="31" s="1"/>
  <c r="AO500" i="31"/>
  <c r="V508" i="31"/>
  <c r="V522" i="31"/>
  <c r="R524" i="31"/>
  <c r="S524" i="31"/>
  <c r="R528" i="31"/>
  <c r="S528" i="31"/>
  <c r="V535" i="31"/>
  <c r="X554" i="31"/>
  <c r="AQ554" i="31" s="1"/>
  <c r="V556" i="31"/>
  <c r="AJ578" i="31"/>
  <c r="V578" i="31"/>
  <c r="AJ584" i="31"/>
  <c r="V584" i="31"/>
  <c r="X590" i="31"/>
  <c r="AQ590" i="31" s="1"/>
  <c r="V592" i="31"/>
  <c r="AP833" i="31"/>
  <c r="AP835" i="31"/>
  <c r="O841" i="31"/>
  <c r="O865" i="31"/>
  <c r="O867" i="31"/>
  <c r="O869" i="31"/>
  <c r="AO937" i="31"/>
  <c r="T937" i="31"/>
  <c r="X937" i="31" s="1"/>
  <c r="AQ937" i="31" s="1"/>
  <c r="S937" i="31"/>
  <c r="W937" i="31" s="1"/>
  <c r="Q994" i="31"/>
  <c r="U994" i="31" s="1"/>
  <c r="S993" i="31"/>
  <c r="W993" i="31" s="1"/>
  <c r="AP993" i="31" s="1"/>
  <c r="R993" i="31"/>
  <c r="V993" i="31" s="1"/>
  <c r="AO993" i="31" s="1"/>
  <c r="T993" i="31"/>
  <c r="X993" i="31" s="1"/>
  <c r="AQ993" i="31" s="1"/>
  <c r="U993" i="31"/>
  <c r="AO1132" i="31"/>
  <c r="T1132" i="31"/>
  <c r="X1132" i="31" s="1"/>
  <c r="AQ1132" i="31" s="1"/>
  <c r="S1132" i="31"/>
  <c r="W1132" i="31" s="1"/>
  <c r="O260" i="31"/>
  <c r="O262" i="31"/>
  <c r="O266" i="31"/>
  <c r="O270" i="31"/>
  <c r="O274" i="31"/>
  <c r="O276" i="31"/>
  <c r="O280" i="31"/>
  <c r="O291" i="31"/>
  <c r="O310" i="31"/>
  <c r="O314" i="31"/>
  <c r="O336" i="31"/>
  <c r="O340" i="31"/>
  <c r="U340" i="31"/>
  <c r="O348" i="31"/>
  <c r="O350" i="31"/>
  <c r="Y350" i="31"/>
  <c r="O358" i="31"/>
  <c r="W388" i="31"/>
  <c r="AP388" i="31" s="1"/>
  <c r="O392" i="31"/>
  <c r="Y392" i="31"/>
  <c r="W393" i="31"/>
  <c r="AL397" i="31"/>
  <c r="X397" i="31"/>
  <c r="AQ397" i="31" s="1"/>
  <c r="W397" i="31"/>
  <c r="AP397" i="31" s="1"/>
  <c r="W401" i="31"/>
  <c r="O402" i="31"/>
  <c r="O404" i="31"/>
  <c r="Y404" i="31"/>
  <c r="O410" i="31"/>
  <c r="Y410" i="31"/>
  <c r="W411" i="31"/>
  <c r="O412" i="31"/>
  <c r="Y412" i="31"/>
  <c r="O414" i="31"/>
  <c r="Y414" i="31"/>
  <c r="O416" i="31"/>
  <c r="Y416" i="31"/>
  <c r="O426" i="31"/>
  <c r="AL431" i="31"/>
  <c r="X431" i="31"/>
  <c r="AQ431" i="31" s="1"/>
  <c r="W431" i="31"/>
  <c r="AP431" i="31" s="1"/>
  <c r="O434" i="31"/>
  <c r="O436" i="31"/>
  <c r="AJ441" i="31"/>
  <c r="V441" i="31"/>
  <c r="AO441" i="31" s="1"/>
  <c r="U441" i="31"/>
  <c r="W442" i="31"/>
  <c r="AP442" i="31" s="1"/>
  <c r="U445" i="31"/>
  <c r="O454" i="31"/>
  <c r="O470" i="31"/>
  <c r="O478" i="31"/>
  <c r="O480" i="31"/>
  <c r="W491" i="31"/>
  <c r="AP491" i="31" s="1"/>
  <c r="AL495" i="31"/>
  <c r="X495" i="31"/>
  <c r="AQ495" i="31" s="1"/>
  <c r="W495" i="31"/>
  <c r="AP495" i="31" s="1"/>
  <c r="O510" i="31"/>
  <c r="O512" i="31"/>
  <c r="W521" i="31"/>
  <c r="AP521" i="31" s="1"/>
  <c r="S523" i="31"/>
  <c r="S527" i="31"/>
  <c r="AL555" i="31"/>
  <c r="X555" i="31"/>
  <c r="AQ555" i="31" s="1"/>
  <c r="W555" i="31"/>
  <c r="AP555" i="31" s="1"/>
  <c r="O558" i="31"/>
  <c r="W573" i="31"/>
  <c r="AP573" i="31" s="1"/>
  <c r="O578" i="31"/>
  <c r="O582" i="31"/>
  <c r="O584" i="31"/>
  <c r="O591" i="31"/>
  <c r="O611" i="31"/>
  <c r="AN611" i="31"/>
  <c r="O615" i="31"/>
  <c r="AN615" i="31"/>
  <c r="O619" i="31"/>
  <c r="AN619" i="31"/>
  <c r="O623" i="31"/>
  <c r="AN623" i="31"/>
  <c r="O630" i="31"/>
  <c r="Y630" i="31"/>
  <c r="Z630" i="31" s="1"/>
  <c r="O635" i="31"/>
  <c r="AN635" i="31"/>
  <c r="O639" i="31"/>
  <c r="AN639" i="31"/>
  <c r="O651" i="31"/>
  <c r="AN651" i="31"/>
  <c r="O655" i="31"/>
  <c r="AN655" i="31"/>
  <c r="O659" i="31"/>
  <c r="AN659" i="31"/>
  <c r="O663" i="31"/>
  <c r="AN663" i="31"/>
  <c r="O667" i="31"/>
  <c r="Y667" i="31"/>
  <c r="Z667" i="31" s="1"/>
  <c r="O672" i="31"/>
  <c r="Y672" i="31"/>
  <c r="Z672" i="31" s="1"/>
  <c r="O678" i="31"/>
  <c r="AN678" i="31"/>
  <c r="O682" i="31"/>
  <c r="AN682" i="31"/>
  <c r="O690" i="31"/>
  <c r="AN690" i="31"/>
  <c r="O694" i="31"/>
  <c r="AN694" i="31"/>
  <c r="O719" i="31"/>
  <c r="AN719" i="31"/>
  <c r="O723" i="31"/>
  <c r="Y723" i="31"/>
  <c r="Z723" i="31" s="1"/>
  <c r="O771" i="31"/>
  <c r="Y771" i="31"/>
  <c r="Z771" i="31" s="1"/>
  <c r="O786" i="31"/>
  <c r="AN786" i="31"/>
  <c r="O790" i="31"/>
  <c r="AN790" i="31"/>
  <c r="O794" i="31"/>
  <c r="AN794" i="31"/>
  <c r="O798" i="31"/>
  <c r="AN798" i="31"/>
  <c r="O802" i="31"/>
  <c r="AN802" i="31"/>
  <c r="O806" i="31"/>
  <c r="AN806" i="31"/>
  <c r="O810" i="31"/>
  <c r="AN810" i="31"/>
  <c r="O814" i="31"/>
  <c r="AN814" i="31"/>
  <c r="O818" i="31"/>
  <c r="AN818" i="31"/>
  <c r="O820" i="31"/>
  <c r="AN820" i="31"/>
  <c r="O937" i="31"/>
  <c r="AO940" i="31"/>
  <c r="T940" i="31"/>
  <c r="X940" i="31" s="1"/>
  <c r="AQ940" i="31" s="1"/>
  <c r="S940" i="31"/>
  <c r="W940" i="31" s="1"/>
  <c r="AP940" i="31" s="1"/>
  <c r="O1008" i="31"/>
  <c r="AO1011" i="31"/>
  <c r="T1011" i="31"/>
  <c r="X1011" i="31" s="1"/>
  <c r="AQ1011" i="31" s="1"/>
  <c r="S1011" i="31"/>
  <c r="W1011" i="31" s="1"/>
  <c r="AP1011" i="31" s="1"/>
  <c r="AO1015" i="31"/>
  <c r="T1015" i="31"/>
  <c r="X1015" i="31" s="1"/>
  <c r="AQ1015" i="31" s="1"/>
  <c r="S1015" i="31"/>
  <c r="W1015" i="31" s="1"/>
  <c r="AP1015" i="31" s="1"/>
  <c r="AO1028" i="31"/>
  <c r="T1028" i="31"/>
  <c r="X1028" i="31" s="1"/>
  <c r="AQ1028" i="31" s="1"/>
  <c r="S1028" i="31"/>
  <c r="W1028" i="31" s="1"/>
  <c r="AP1028" i="31" s="1"/>
  <c r="AO1053" i="31"/>
  <c r="AO1109" i="31"/>
  <c r="Y1109" i="31"/>
  <c r="Z1109" i="31" s="1"/>
  <c r="O1137" i="31"/>
  <c r="O1143" i="31"/>
  <c r="AN1146" i="31"/>
  <c r="Y1146" i="31"/>
  <c r="Z1146" i="31" s="1"/>
  <c r="O1209" i="31"/>
  <c r="Z1209" i="31" s="1"/>
  <c r="Y1323" i="31"/>
  <c r="Z1323" i="31" s="1"/>
  <c r="Z1337" i="31"/>
  <c r="O1352" i="31"/>
  <c r="O1371" i="31"/>
  <c r="O1394" i="31"/>
  <c r="O821" i="31"/>
  <c r="AN821" i="31"/>
  <c r="O825" i="31"/>
  <c r="AN825" i="31"/>
  <c r="O829" i="31"/>
  <c r="AN829" i="31"/>
  <c r="O845" i="31"/>
  <c r="AN845" i="31"/>
  <c r="O849" i="31"/>
  <c r="AN849" i="31"/>
  <c r="O853" i="31"/>
  <c r="AN853" i="31"/>
  <c r="O857" i="31"/>
  <c r="AN857" i="31"/>
  <c r="O863" i="31"/>
  <c r="AN863" i="31"/>
  <c r="O882" i="31"/>
  <c r="O886" i="31"/>
  <c r="AN886" i="31"/>
  <c r="O893" i="31"/>
  <c r="Y893" i="31"/>
  <c r="O907" i="31"/>
  <c r="Y907" i="31"/>
  <c r="O918" i="31"/>
  <c r="AN918" i="31"/>
  <c r="O931" i="31"/>
  <c r="AN931" i="31"/>
  <c r="O935" i="31"/>
  <c r="AN935" i="31"/>
  <c r="O942" i="31"/>
  <c r="O944" i="31"/>
  <c r="AN944" i="31"/>
  <c r="O948" i="31"/>
  <c r="Y948" i="31"/>
  <c r="O997" i="31"/>
  <c r="AN997" i="31"/>
  <c r="O1001" i="31"/>
  <c r="AN1001" i="31"/>
  <c r="O1005" i="31"/>
  <c r="AN1005" i="31"/>
  <c r="O1025" i="31"/>
  <c r="AN1025" i="31"/>
  <c r="O1029" i="31"/>
  <c r="AN1029" i="31"/>
  <c r="O1033" i="31"/>
  <c r="AN1033" i="31"/>
  <c r="O1055" i="31"/>
  <c r="O1059" i="31"/>
  <c r="AN1059" i="31"/>
  <c r="O1063" i="31"/>
  <c r="AN1063" i="31"/>
  <c r="O1067" i="31"/>
  <c r="AN1067" i="31"/>
  <c r="O1071" i="31"/>
  <c r="AN1071" i="31"/>
  <c r="O1075" i="31"/>
  <c r="AN1075" i="31"/>
  <c r="AP1076" i="31"/>
  <c r="O1079" i="31"/>
  <c r="AN1079" i="31"/>
  <c r="O1083" i="31"/>
  <c r="AN1083" i="31"/>
  <c r="O1087" i="31"/>
  <c r="AN1087" i="31"/>
  <c r="O1091" i="31"/>
  <c r="AN1091" i="31"/>
  <c r="O1095" i="31"/>
  <c r="AN1095" i="31"/>
  <c r="O1099" i="31"/>
  <c r="AN1099" i="31"/>
  <c r="O1103" i="31"/>
  <c r="AN1103" i="31"/>
  <c r="O1107" i="31"/>
  <c r="AN1107" i="31"/>
  <c r="O1115" i="31"/>
  <c r="Y1115" i="31"/>
  <c r="AP1263" i="31"/>
  <c r="AP1271" i="31"/>
  <c r="O1273" i="31"/>
  <c r="Y1277" i="31"/>
  <c r="Z1277" i="31" s="1"/>
  <c r="O1288" i="31"/>
  <c r="O1354" i="31"/>
  <c r="Z1354" i="31" s="1"/>
  <c r="O1379" i="31"/>
  <c r="O1381" i="31"/>
  <c r="O1383" i="31"/>
  <c r="O1397" i="31"/>
  <c r="AO1426" i="31"/>
  <c r="T1426" i="31"/>
  <c r="X1426" i="31" s="1"/>
  <c r="AQ1426" i="31" s="1"/>
  <c r="S1426" i="31"/>
  <c r="W1426" i="31" s="1"/>
  <c r="AP1426" i="31" s="1"/>
  <c r="O1125" i="31"/>
  <c r="Y1125" i="31"/>
  <c r="O1130" i="31"/>
  <c r="Y1130" i="31"/>
  <c r="O1248" i="31"/>
  <c r="O1315" i="31"/>
  <c r="AO1398" i="31"/>
  <c r="T1398" i="31"/>
  <c r="X1398" i="31" s="1"/>
  <c r="AQ1398" i="31" s="1"/>
  <c r="S1398" i="31"/>
  <c r="W1398" i="31" s="1"/>
  <c r="AP1398" i="31" s="1"/>
  <c r="AO1464" i="31"/>
  <c r="R1465" i="31"/>
  <c r="V1465" i="31" s="1"/>
  <c r="S1465" i="31"/>
  <c r="W1465" i="31" s="1"/>
  <c r="AP1465" i="31" s="1"/>
  <c r="S1464" i="31"/>
  <c r="W1464" i="31" s="1"/>
  <c r="AP1464" i="31" s="1"/>
  <c r="O1470" i="31"/>
  <c r="T1521" i="31"/>
  <c r="X1521" i="31" s="1"/>
  <c r="X1520" i="31"/>
  <c r="O1521" i="31"/>
  <c r="O1161" i="31"/>
  <c r="AN1161" i="31"/>
  <c r="O1165" i="31"/>
  <c r="AN1165" i="31"/>
  <c r="O1169" i="31"/>
  <c r="AN1169" i="31"/>
  <c r="Y1171" i="31"/>
  <c r="O1173" i="31"/>
  <c r="AN1173" i="31"/>
  <c r="O1177" i="31"/>
  <c r="AN1177" i="31"/>
  <c r="O1181" i="31"/>
  <c r="AN1181" i="31"/>
  <c r="O1185" i="31"/>
  <c r="AN1185" i="31"/>
  <c r="O1189" i="31"/>
  <c r="AN1189" i="31"/>
  <c r="O1193" i="31"/>
  <c r="AN1193" i="31"/>
  <c r="Y1197" i="31"/>
  <c r="O1203" i="31"/>
  <c r="AN1203" i="31"/>
  <c r="O1207" i="31"/>
  <c r="AN1207" i="31"/>
  <c r="O1252" i="31"/>
  <c r="AN1252" i="31"/>
  <c r="O1256" i="31"/>
  <c r="AN1256" i="31"/>
  <c r="O1260" i="31"/>
  <c r="AN1260" i="31"/>
  <c r="O1281" i="31"/>
  <c r="AN1281" i="31"/>
  <c r="O1285" i="31"/>
  <c r="AN1285" i="31"/>
  <c r="O1289" i="31"/>
  <c r="AN1289" i="31"/>
  <c r="O1316" i="31"/>
  <c r="AN1316" i="31"/>
  <c r="O1320" i="31"/>
  <c r="O1324" i="31"/>
  <c r="AN1324" i="31"/>
  <c r="O1328" i="31"/>
  <c r="Y1328" i="31"/>
  <c r="O1344" i="31"/>
  <c r="AN1344" i="31"/>
  <c r="O1348" i="31"/>
  <c r="AN1348" i="31"/>
  <c r="O1356" i="31"/>
  <c r="AN1356" i="31"/>
  <c r="O1360" i="31"/>
  <c r="AN1360" i="31"/>
  <c r="O1364" i="31"/>
  <c r="AN1364" i="31"/>
  <c r="O1368" i="31"/>
  <c r="Y1368" i="31"/>
  <c r="O1374" i="31"/>
  <c r="AN1374" i="31"/>
  <c r="O1378" i="31"/>
  <c r="Z1378" i="31" s="1"/>
  <c r="S1386" i="31"/>
  <c r="W1386" i="31" s="1"/>
  <c r="AP1386" i="31" s="1"/>
  <c r="T1386" i="31"/>
  <c r="X1386" i="31" s="1"/>
  <c r="AQ1386" i="31" s="1"/>
  <c r="V1386" i="31"/>
  <c r="O1396" i="31"/>
  <c r="O1399" i="31"/>
  <c r="AN1399" i="31"/>
  <c r="O1403" i="31"/>
  <c r="AN1403" i="31"/>
  <c r="U1407" i="31"/>
  <c r="O1413" i="31"/>
  <c r="Z1413" i="31" s="1"/>
  <c r="O1428" i="31"/>
  <c r="AN1428" i="31"/>
  <c r="O1438" i="31"/>
  <c r="AN1438" i="31"/>
  <c r="AP1633" i="31"/>
  <c r="AP1635" i="31"/>
  <c r="AP1641" i="31"/>
  <c r="O1482" i="31"/>
  <c r="AN1482" i="31"/>
  <c r="O1486" i="31"/>
  <c r="AN1486" i="31"/>
  <c r="O1490" i="31"/>
  <c r="AN1490" i="31"/>
  <c r="O1494" i="31"/>
  <c r="AN1494" i="31"/>
  <c r="O1498" i="31"/>
  <c r="AN1498" i="31"/>
  <c r="O1502" i="31"/>
  <c r="AN1502" i="31"/>
  <c r="O1506" i="31"/>
  <c r="AN1506" i="31"/>
  <c r="O1510" i="31"/>
  <c r="AN1510" i="31"/>
  <c r="O1514" i="31"/>
  <c r="AN1514" i="31"/>
  <c r="O1518" i="31"/>
  <c r="AN1518" i="31"/>
  <c r="O1522" i="31"/>
  <c r="AN1522" i="31"/>
  <c r="O1526" i="31"/>
  <c r="AN1526" i="31"/>
  <c r="O1530" i="31"/>
  <c r="AN1530" i="31"/>
  <c r="O1534" i="31"/>
  <c r="AN1534" i="31"/>
  <c r="O1538" i="31"/>
  <c r="AN1538" i="31"/>
  <c r="O1542" i="31"/>
  <c r="AN1542" i="31"/>
  <c r="O1546" i="31"/>
  <c r="AN1546" i="31"/>
  <c r="O1550" i="31"/>
  <c r="AN1550" i="31"/>
  <c r="O1554" i="31"/>
  <c r="AN1554" i="31"/>
  <c r="O1558" i="31"/>
  <c r="AN1558" i="31"/>
  <c r="O1562" i="31"/>
  <c r="AN1562" i="31"/>
  <c r="O1566" i="31"/>
  <c r="AN1566" i="31"/>
  <c r="O1570" i="31"/>
  <c r="AN1570" i="31"/>
  <c r="O1574" i="31"/>
  <c r="AN1574" i="31"/>
  <c r="O1578" i="31"/>
  <c r="AN1578" i="31"/>
  <c r="O1582" i="31"/>
  <c r="AN1582" i="31"/>
  <c r="Y1584" i="31"/>
  <c r="O1586" i="31"/>
  <c r="AN1586" i="31"/>
  <c r="O1590" i="31"/>
  <c r="AN1590" i="31"/>
  <c r="O1594" i="31"/>
  <c r="AN1594" i="31"/>
  <c r="O1598" i="31"/>
  <c r="AN1598" i="31"/>
  <c r="O1602" i="31"/>
  <c r="AN1602" i="31"/>
  <c r="O1606" i="31"/>
  <c r="AN1606" i="31"/>
  <c r="O1610" i="31"/>
  <c r="AN1610" i="31"/>
  <c r="O1614" i="31"/>
  <c r="AN1614" i="31"/>
  <c r="O1618" i="31"/>
  <c r="AN1618" i="31"/>
  <c r="O1622" i="31"/>
  <c r="AN1622" i="31"/>
  <c r="O1626" i="31"/>
  <c r="AN1626" i="31"/>
  <c r="O1630" i="31"/>
  <c r="AN1630" i="31"/>
  <c r="O1709" i="31"/>
  <c r="O1711" i="31"/>
  <c r="V1712" i="31"/>
  <c r="O1712" i="31"/>
  <c r="O1716" i="31"/>
  <c r="Y1733" i="31"/>
  <c r="Z1733" i="31" s="1"/>
  <c r="O1735" i="31"/>
  <c r="AN1735" i="31"/>
  <c r="O1739" i="31"/>
  <c r="AN1739" i="31"/>
  <c r="O1743" i="31"/>
  <c r="AN1743" i="31"/>
  <c r="S1790" i="31"/>
  <c r="W1790" i="31" s="1"/>
  <c r="AP1790" i="31" s="1"/>
  <c r="T1790" i="31"/>
  <c r="X1790" i="31" s="1"/>
  <c r="AQ1790" i="31" s="1"/>
  <c r="V1790" i="31"/>
  <c r="V1761" i="31"/>
  <c r="O1763" i="31"/>
  <c r="O1786" i="31"/>
  <c r="O1810" i="31"/>
  <c r="S1835" i="31"/>
  <c r="W1835" i="31" s="1"/>
  <c r="AP1835" i="31" s="1"/>
  <c r="T1835" i="31"/>
  <c r="X1835" i="31" s="1"/>
  <c r="AQ1835" i="31" s="1"/>
  <c r="V1835" i="31"/>
  <c r="O1836" i="31"/>
  <c r="Y1838" i="31"/>
  <c r="Z1838" i="31" s="1"/>
  <c r="AO1844" i="31"/>
  <c r="T1844" i="31"/>
  <c r="X1844" i="31" s="1"/>
  <c r="AQ1844" i="31" s="1"/>
  <c r="S1844" i="31"/>
  <c r="W1844" i="31" s="1"/>
  <c r="S1851" i="31"/>
  <c r="W1851" i="31" s="1"/>
  <c r="AP1851" i="31" s="1"/>
  <c r="T1851" i="31"/>
  <c r="X1851" i="31" s="1"/>
  <c r="AQ1851" i="31" s="1"/>
  <c r="V1851" i="31"/>
  <c r="AO1763" i="31"/>
  <c r="T1763" i="31"/>
  <c r="X1763" i="31" s="1"/>
  <c r="AQ1763" i="31" s="1"/>
  <c r="S1763" i="31"/>
  <c r="W1763" i="31" s="1"/>
  <c r="AO1782" i="31"/>
  <c r="T1782" i="31"/>
  <c r="X1782" i="31" s="1"/>
  <c r="AQ1782" i="31" s="1"/>
  <c r="S1782" i="31"/>
  <c r="W1782" i="31" s="1"/>
  <c r="AO1786" i="31"/>
  <c r="T1786" i="31"/>
  <c r="X1786" i="31" s="1"/>
  <c r="AQ1786" i="31" s="1"/>
  <c r="S1786" i="31"/>
  <c r="W1786" i="31" s="1"/>
  <c r="AO1834" i="31"/>
  <c r="T1834" i="31"/>
  <c r="X1834" i="31" s="1"/>
  <c r="AQ1834" i="31" s="1"/>
  <c r="S1834" i="31"/>
  <c r="W1834" i="31" s="1"/>
  <c r="AO1840" i="31"/>
  <c r="T1840" i="31"/>
  <c r="X1840" i="31" s="1"/>
  <c r="AQ1840" i="31" s="1"/>
  <c r="S1840" i="31"/>
  <c r="W1840" i="31" s="1"/>
  <c r="O1748" i="31"/>
  <c r="AN1748" i="31"/>
  <c r="O1765" i="31"/>
  <c r="AN1765" i="31"/>
  <c r="O1769" i="31"/>
  <c r="AN1769" i="31"/>
  <c r="O1773" i="31"/>
  <c r="AN1773" i="31"/>
  <c r="O1777" i="31"/>
  <c r="AN1777" i="31"/>
  <c r="O1783" i="31"/>
  <c r="O1789" i="31"/>
  <c r="AN1789" i="31"/>
  <c r="O1796" i="31"/>
  <c r="AN1796" i="31"/>
  <c r="O1800" i="31"/>
  <c r="AN1800" i="31"/>
  <c r="O1804" i="31"/>
  <c r="AN1804" i="31"/>
  <c r="O1808" i="31"/>
  <c r="Y1808" i="31"/>
  <c r="O1813" i="31"/>
  <c r="AO1855" i="31"/>
  <c r="R1862" i="31"/>
  <c r="V1862" i="31" s="1"/>
  <c r="T1855" i="31"/>
  <c r="S1855" i="31"/>
  <c r="O1842" i="31"/>
  <c r="AN1842" i="31"/>
  <c r="AN1848" i="31"/>
  <c r="AP1849" i="31"/>
  <c r="O1857" i="31"/>
  <c r="AN1857" i="31"/>
  <c r="O1858" i="31"/>
  <c r="AN1864" i="31"/>
  <c r="S1885" i="31"/>
  <c r="W1885" i="31" s="1"/>
  <c r="AP1885" i="31" s="1"/>
  <c r="R1885" i="31"/>
  <c r="V1885" i="31" s="1"/>
  <c r="AO1885" i="31" s="1"/>
  <c r="U1885" i="31"/>
  <c r="S1887" i="31"/>
  <c r="W1887" i="31" s="1"/>
  <c r="AP1887" i="31" s="1"/>
  <c r="R1887" i="31"/>
  <c r="V1887" i="31" s="1"/>
  <c r="AO1887" i="31" s="1"/>
  <c r="AN1868" i="31"/>
  <c r="AN1872" i="31"/>
  <c r="AP1873" i="31"/>
  <c r="AN1874" i="31"/>
  <c r="T1876" i="31"/>
  <c r="X1876" i="31" s="1"/>
  <c r="AQ1876" i="31" s="1"/>
  <c r="R1876" i="31"/>
  <c r="V1876" i="31" s="1"/>
  <c r="AO1876" i="31" s="1"/>
  <c r="S1876" i="31"/>
  <c r="W1876" i="31" s="1"/>
  <c r="AP1876" i="31" s="1"/>
  <c r="U1876" i="31"/>
  <c r="AP1877" i="31"/>
  <c r="AN1888" i="31"/>
  <c r="AP1889" i="31"/>
  <c r="AN1892" i="31"/>
  <c r="Y1899" i="31"/>
  <c r="Z1899" i="31" s="1"/>
  <c r="O1843" i="31"/>
  <c r="AP1859" i="31"/>
  <c r="S1874" i="31"/>
  <c r="W1874" i="31" s="1"/>
  <c r="AP1874" i="31" s="1"/>
  <c r="T1874" i="31"/>
  <c r="X1874" i="31" s="1"/>
  <c r="AQ1874" i="31" s="1"/>
  <c r="V1874" i="31"/>
  <c r="AN1884" i="31"/>
  <c r="X1879" i="31"/>
  <c r="AQ1879" i="31" s="1"/>
  <c r="O1869" i="31"/>
  <c r="AN1869" i="31"/>
  <c r="V1898" i="31"/>
  <c r="T529" i="31"/>
  <c r="T1053" i="31"/>
  <c r="X1053" i="31" s="1"/>
  <c r="AQ1053" i="31" s="1"/>
  <c r="X1055" i="31"/>
  <c r="AQ1055" i="31" s="1"/>
  <c r="AL65" i="31"/>
  <c r="X65" i="31"/>
  <c r="AQ65" i="31" s="1"/>
  <c r="AL241" i="31"/>
  <c r="X241" i="31"/>
  <c r="AQ241" i="31" s="1"/>
  <c r="Y903" i="31"/>
  <c r="Z903" i="31" s="1"/>
  <c r="AL59" i="31"/>
  <c r="X59" i="31"/>
  <c r="AQ59" i="31" s="1"/>
  <c r="AJ206" i="31"/>
  <c r="S206" i="31"/>
  <c r="T206" i="31"/>
  <c r="T207" i="31"/>
  <c r="AJ262" i="31"/>
  <c r="S262" i="31"/>
  <c r="T262" i="31"/>
  <c r="V262" i="31"/>
  <c r="AL491" i="31"/>
  <c r="X491" i="31"/>
  <c r="AQ491" i="31" s="1"/>
  <c r="AL40" i="31"/>
  <c r="X40" i="31"/>
  <c r="AQ40" i="31" s="1"/>
  <c r="AJ110" i="31"/>
  <c r="V110" i="31"/>
  <c r="AP135" i="31"/>
  <c r="AJ172" i="31"/>
  <c r="V172" i="31"/>
  <c r="AJ175" i="31"/>
  <c r="V175" i="31"/>
  <c r="AL215" i="31"/>
  <c r="X215" i="31"/>
  <c r="AQ215" i="31" s="1"/>
  <c r="AK226" i="31"/>
  <c r="W226" i="31"/>
  <c r="AP226" i="31" s="1"/>
  <c r="O256" i="31"/>
  <c r="AN256" i="31"/>
  <c r="W351" i="31"/>
  <c r="AP351" i="31" s="1"/>
  <c r="W353" i="31"/>
  <c r="AP353" i="31" s="1"/>
  <c r="M2" i="31"/>
  <c r="M3" i="31"/>
  <c r="AP9" i="31"/>
  <c r="AQ10" i="31"/>
  <c r="AP11" i="31"/>
  <c r="AQ12" i="31"/>
  <c r="AN27" i="31"/>
  <c r="AN29" i="31"/>
  <c r="AN35" i="31"/>
  <c r="V47" i="31"/>
  <c r="AN57" i="31"/>
  <c r="AN72" i="31"/>
  <c r="AN74" i="31"/>
  <c r="AP75" i="31"/>
  <c r="AQ76" i="31"/>
  <c r="AN79" i="31"/>
  <c r="AN81" i="31"/>
  <c r="V100" i="31"/>
  <c r="AN101" i="31"/>
  <c r="V102" i="31"/>
  <c r="AN103" i="31"/>
  <c r="V104" i="31"/>
  <c r="AQ106" i="31"/>
  <c r="AN107" i="31"/>
  <c r="AN109" i="31"/>
  <c r="AL116" i="31"/>
  <c r="X116" i="31"/>
  <c r="AQ116" i="31" s="1"/>
  <c r="W116" i="31"/>
  <c r="AN118" i="31"/>
  <c r="AJ129" i="31"/>
  <c r="V129" i="31"/>
  <c r="AQ135" i="31"/>
  <c r="AN137" i="31"/>
  <c r="AN141" i="31"/>
  <c r="AN145" i="31"/>
  <c r="AN147" i="31"/>
  <c r="AP148" i="31"/>
  <c r="AP149" i="31"/>
  <c r="AP150" i="31"/>
  <c r="AP151" i="31"/>
  <c r="AN155" i="31"/>
  <c r="AP156" i="31"/>
  <c r="AN159" i="31"/>
  <c r="AN162" i="31"/>
  <c r="AP163" i="31"/>
  <c r="AP164" i="31"/>
  <c r="AP165" i="31"/>
  <c r="AP166" i="31"/>
  <c r="AN168" i="31"/>
  <c r="AN178" i="31"/>
  <c r="AN182" i="31"/>
  <c r="Z184" i="31"/>
  <c r="V185" i="31"/>
  <c r="AN186" i="31"/>
  <c r="AN188" i="31"/>
  <c r="AN190" i="31"/>
  <c r="AL193" i="31"/>
  <c r="X193" i="31"/>
  <c r="V195" i="31"/>
  <c r="AN196" i="31"/>
  <c r="AL201" i="31"/>
  <c r="X201" i="31"/>
  <c r="X202" i="31"/>
  <c r="V206" i="31"/>
  <c r="AN209" i="31"/>
  <c r="AN215" i="31"/>
  <c r="AO216" i="31"/>
  <c r="AP225" i="31"/>
  <c r="X226" i="31"/>
  <c r="AQ226" i="31" s="1"/>
  <c r="AJ236" i="31"/>
  <c r="V236" i="31"/>
  <c r="AN236" i="31"/>
  <c r="AN238" i="31"/>
  <c r="AP241" i="31"/>
  <c r="V243" i="31"/>
  <c r="V248" i="31"/>
  <c r="O282" i="31"/>
  <c r="O284" i="31"/>
  <c r="AO287" i="31"/>
  <c r="O295" i="31"/>
  <c r="AQ296" i="31"/>
  <c r="AO298" i="31"/>
  <c r="O303" i="31"/>
  <c r="AQ304" i="31"/>
  <c r="O305" i="31"/>
  <c r="O352" i="31"/>
  <c r="O354" i="31"/>
  <c r="O356" i="31"/>
  <c r="AJ358" i="31"/>
  <c r="V358" i="31"/>
  <c r="O364" i="31"/>
  <c r="AO369" i="31"/>
  <c r="O375" i="31"/>
  <c r="V390" i="31"/>
  <c r="AJ399" i="31"/>
  <c r="V399" i="31"/>
  <c r="V407" i="31"/>
  <c r="X425" i="31"/>
  <c r="AQ425" i="31" s="1"/>
  <c r="AO449" i="31"/>
  <c r="AJ454" i="31"/>
  <c r="V454" i="31"/>
  <c r="Z481" i="31"/>
  <c r="Z484" i="31"/>
  <c r="Z490" i="31"/>
  <c r="Z502" i="31"/>
  <c r="AQ532" i="31"/>
  <c r="AJ548" i="31"/>
  <c r="S548" i="31"/>
  <c r="AJ549" i="31"/>
  <c r="S549" i="31"/>
  <c r="AJ550" i="31"/>
  <c r="S550" i="31"/>
  <c r="AJ551" i="31"/>
  <c r="S551" i="31"/>
  <c r="AJ552" i="31"/>
  <c r="S552" i="31"/>
  <c r="AJ555" i="31"/>
  <c r="V555" i="31"/>
  <c r="R580" i="31"/>
  <c r="AK580" i="31"/>
  <c r="V581" i="31"/>
  <c r="AJ591" i="31"/>
  <c r="V591" i="31"/>
  <c r="Y861" i="31"/>
  <c r="Z861" i="31" s="1"/>
  <c r="S1036" i="31"/>
  <c r="W1036" i="31" s="1"/>
  <c r="AP1036" i="31" s="1"/>
  <c r="T1036" i="31"/>
  <c r="X1036" i="31" s="1"/>
  <c r="AQ1036" i="31" s="1"/>
  <c r="V1036" i="31"/>
  <c r="O8" i="31"/>
  <c r="AN10" i="31"/>
  <c r="AN12" i="31"/>
  <c r="O23" i="31"/>
  <c r="AN25" i="31"/>
  <c r="O41" i="31"/>
  <c r="AN41" i="31"/>
  <c r="O44" i="31"/>
  <c r="AN44" i="31"/>
  <c r="O49" i="31"/>
  <c r="O60" i="31"/>
  <c r="Y60" i="31"/>
  <c r="Z60" i="31" s="1"/>
  <c r="O62" i="31"/>
  <c r="O64" i="31"/>
  <c r="W71" i="31"/>
  <c r="AP71" i="31" s="1"/>
  <c r="O83" i="31"/>
  <c r="AN85" i="31"/>
  <c r="O87" i="31"/>
  <c r="AN89" i="31"/>
  <c r="O91" i="31"/>
  <c r="AN93" i="31"/>
  <c r="O95" i="31"/>
  <c r="AN97" i="31"/>
  <c r="AP98" i="31"/>
  <c r="U99" i="31"/>
  <c r="W100" i="31"/>
  <c r="AP100" i="31" s="1"/>
  <c r="O102" i="31"/>
  <c r="W104" i="31"/>
  <c r="AP104" i="31" s="1"/>
  <c r="O115" i="31"/>
  <c r="Y115" i="31"/>
  <c r="Z115" i="31" s="1"/>
  <c r="AN121" i="31"/>
  <c r="O123" i="31"/>
  <c r="AN125" i="31"/>
  <c r="O127" i="31"/>
  <c r="AN131" i="31"/>
  <c r="O134" i="31"/>
  <c r="AN185" i="31"/>
  <c r="AN187" i="31"/>
  <c r="O192" i="31"/>
  <c r="AN198" i="31"/>
  <c r="AN200" i="31"/>
  <c r="AN202" i="31"/>
  <c r="O204" i="31"/>
  <c r="O206" i="31"/>
  <c r="O226" i="31"/>
  <c r="AN226" i="31"/>
  <c r="O231" i="31"/>
  <c r="AN233" i="31"/>
  <c r="AN235" i="31"/>
  <c r="O242" i="31"/>
  <c r="AN246" i="31"/>
  <c r="AN248" i="31"/>
  <c r="AO382" i="31"/>
  <c r="AQ394" i="31"/>
  <c r="AQ396" i="31"/>
  <c r="V398" i="31"/>
  <c r="AO432" i="31"/>
  <c r="W437" i="31"/>
  <c r="AP437" i="31" s="1"/>
  <c r="Y438" i="31"/>
  <c r="Z438" i="31" s="1"/>
  <c r="R469" i="31"/>
  <c r="S469" i="31"/>
  <c r="AQ490" i="31"/>
  <c r="V494" i="31"/>
  <c r="AJ573" i="31"/>
  <c r="V573" i="31"/>
  <c r="V590" i="31"/>
  <c r="O839" i="31"/>
  <c r="Y841" i="31"/>
  <c r="Z841" i="31" s="1"/>
  <c r="AP841" i="31"/>
  <c r="AO871" i="31"/>
  <c r="T871" i="31"/>
  <c r="X871" i="31" s="1"/>
  <c r="AQ871" i="31" s="1"/>
  <c r="S871" i="31"/>
  <c r="W871" i="31" s="1"/>
  <c r="AP871" i="31" s="1"/>
  <c r="S882" i="31"/>
  <c r="W882" i="31" s="1"/>
  <c r="AP882" i="31" s="1"/>
  <c r="T882" i="31"/>
  <c r="X882" i="31" s="1"/>
  <c r="AQ882" i="31" s="1"/>
  <c r="V882" i="31"/>
  <c r="S888" i="31"/>
  <c r="W888" i="31" s="1"/>
  <c r="AP888" i="31" s="1"/>
  <c r="T888" i="31"/>
  <c r="X888" i="31" s="1"/>
  <c r="AQ888" i="31" s="1"/>
  <c r="V888" i="31"/>
  <c r="S1052" i="31"/>
  <c r="W1052" i="31" s="1"/>
  <c r="AP1052" i="31" s="1"/>
  <c r="T1052" i="31"/>
  <c r="X1052" i="31" s="1"/>
  <c r="AQ1052" i="31" s="1"/>
  <c r="V1052" i="31"/>
  <c r="S1108" i="31"/>
  <c r="V1108" i="31"/>
  <c r="S963" i="31"/>
  <c r="W963" i="31" s="1"/>
  <c r="AP963" i="31" s="1"/>
  <c r="R963" i="31"/>
  <c r="V963" i="31" s="1"/>
  <c r="AO963" i="31" s="1"/>
  <c r="T963" i="31"/>
  <c r="X963" i="31" s="1"/>
  <c r="AQ963" i="31" s="1"/>
  <c r="U963" i="31"/>
  <c r="S977" i="31"/>
  <c r="W977" i="31" s="1"/>
  <c r="AP977" i="31" s="1"/>
  <c r="R977" i="31"/>
  <c r="V977" i="31" s="1"/>
  <c r="AO977" i="31" s="1"/>
  <c r="T977" i="31"/>
  <c r="X977" i="31" s="1"/>
  <c r="AQ977" i="31" s="1"/>
  <c r="U977" i="31"/>
  <c r="AN265" i="31"/>
  <c r="AN269" i="31"/>
  <c r="AN273" i="31"/>
  <c r="AN279" i="31"/>
  <c r="AN281" i="31"/>
  <c r="AN309" i="31"/>
  <c r="AJ314" i="31"/>
  <c r="V314" i="31"/>
  <c r="W312" i="31"/>
  <c r="AP312" i="31" s="1"/>
  <c r="AN313" i="31"/>
  <c r="AP314" i="31"/>
  <c r="AN333" i="31"/>
  <c r="AN337" i="31"/>
  <c r="AN343" i="31"/>
  <c r="AN349" i="31"/>
  <c r="AL358" i="31"/>
  <c r="X358" i="31"/>
  <c r="AQ358" i="31" s="1"/>
  <c r="W358" i="31"/>
  <c r="AP358" i="31" s="1"/>
  <c r="AN384" i="31"/>
  <c r="AN391" i="31"/>
  <c r="AN393" i="31"/>
  <c r="AN395" i="31"/>
  <c r="AN397" i="31"/>
  <c r="AN399" i="31"/>
  <c r="W402" i="31"/>
  <c r="W408" i="31"/>
  <c r="AN409" i="31"/>
  <c r="W428" i="31"/>
  <c r="Z429" i="31"/>
  <c r="AN433" i="31"/>
  <c r="W436" i="31"/>
  <c r="AP441" i="31"/>
  <c r="AJ442" i="31"/>
  <c r="V442" i="31"/>
  <c r="AO442" i="31" s="1"/>
  <c r="U442" i="31"/>
  <c r="AL454" i="31"/>
  <c r="T453" i="31"/>
  <c r="X454" i="31"/>
  <c r="AQ454" i="31" s="1"/>
  <c r="W454" i="31"/>
  <c r="AP454" i="31" s="1"/>
  <c r="S470" i="31"/>
  <c r="W478" i="31"/>
  <c r="Z483" i="31"/>
  <c r="Z485" i="31"/>
  <c r="AJ521" i="31"/>
  <c r="V521" i="31"/>
  <c r="AO521" i="31" s="1"/>
  <c r="AL558" i="31"/>
  <c r="X558" i="31"/>
  <c r="AP578" i="31"/>
  <c r="AP582" i="31"/>
  <c r="AP584" i="31"/>
  <c r="Y602" i="31"/>
  <c r="Z602" i="31" s="1"/>
  <c r="AN612" i="31"/>
  <c r="AN616" i="31"/>
  <c r="AN620" i="31"/>
  <c r="AN624" i="31"/>
  <c r="AN634" i="31"/>
  <c r="AN638" i="31"/>
  <c r="AN654" i="31"/>
  <c r="AN658" i="31"/>
  <c r="AN662" i="31"/>
  <c r="AN666" i="31"/>
  <c r="AN671" i="31"/>
  <c r="AN677" i="31"/>
  <c r="AN681" i="31"/>
  <c r="Y685" i="31"/>
  <c r="Z685" i="31" s="1"/>
  <c r="AN691" i="31"/>
  <c r="AN695" i="31"/>
  <c r="AN697" i="31"/>
  <c r="AN718" i="31"/>
  <c r="AN722" i="31"/>
  <c r="AN785" i="31"/>
  <c r="AN789" i="31"/>
  <c r="AN793" i="31"/>
  <c r="AN797" i="31"/>
  <c r="AN801" i="31"/>
  <c r="AN805" i="31"/>
  <c r="AN809" i="31"/>
  <c r="AN813" i="31"/>
  <c r="AN817" i="31"/>
  <c r="AO820" i="31"/>
  <c r="AO922" i="31"/>
  <c r="T922" i="31"/>
  <c r="X922" i="31" s="1"/>
  <c r="AQ922" i="31" s="1"/>
  <c r="S922" i="31"/>
  <c r="W922" i="31" s="1"/>
  <c r="AP922" i="31" s="1"/>
  <c r="Y929" i="31"/>
  <c r="Z929" i="31" s="1"/>
  <c r="S988" i="31"/>
  <c r="W988" i="31" s="1"/>
  <c r="AP988" i="31" s="1"/>
  <c r="T988" i="31"/>
  <c r="X988" i="31" s="1"/>
  <c r="AQ988" i="31" s="1"/>
  <c r="R988" i="31"/>
  <c r="V988" i="31" s="1"/>
  <c r="AO988" i="31" s="1"/>
  <c r="AO1056" i="31"/>
  <c r="T1056" i="31"/>
  <c r="X1056" i="31" s="1"/>
  <c r="AQ1056" i="31" s="1"/>
  <c r="S1056" i="31"/>
  <c r="W1056" i="31" s="1"/>
  <c r="AP1056" i="31" s="1"/>
  <c r="AO1117" i="31"/>
  <c r="T1117" i="31"/>
  <c r="X1117" i="31" s="1"/>
  <c r="AQ1117" i="31" s="1"/>
  <c r="S1117" i="31"/>
  <c r="W1117" i="31" s="1"/>
  <c r="AP1117" i="31" s="1"/>
  <c r="AP1143" i="31"/>
  <c r="Y1352" i="31"/>
  <c r="Z1352" i="31" s="1"/>
  <c r="Y1371" i="31"/>
  <c r="Z1371" i="31" s="1"/>
  <c r="AN822" i="31"/>
  <c r="AN826" i="31"/>
  <c r="AN830" i="31"/>
  <c r="AN832" i="31"/>
  <c r="AN842" i="31"/>
  <c r="AN846" i="31"/>
  <c r="AN850" i="31"/>
  <c r="AN854" i="31"/>
  <c r="Y858" i="31"/>
  <c r="Z858" i="31" s="1"/>
  <c r="Y864" i="31"/>
  <c r="Z864" i="31" s="1"/>
  <c r="AN872" i="31"/>
  <c r="AN881" i="31"/>
  <c r="AN919" i="31"/>
  <c r="AN921" i="31"/>
  <c r="AN932" i="31"/>
  <c r="AN938" i="31"/>
  <c r="AN941" i="31"/>
  <c r="AN945" i="31"/>
  <c r="AN996" i="31"/>
  <c r="AN1000" i="31"/>
  <c r="AN1004" i="31"/>
  <c r="AN1006" i="31"/>
  <c r="AN1014" i="31"/>
  <c r="AN1024" i="31"/>
  <c r="AN1030" i="31"/>
  <c r="AN1034" i="31"/>
  <c r="AN1036" i="31"/>
  <c r="AN1058" i="31"/>
  <c r="AN1062" i="31"/>
  <c r="AN1066" i="31"/>
  <c r="AN1070" i="31"/>
  <c r="AN1074" i="31"/>
  <c r="AP1075" i="31"/>
  <c r="Z1076" i="31"/>
  <c r="AN1078" i="31"/>
  <c r="AN1082" i="31"/>
  <c r="AN1086" i="31"/>
  <c r="AN1090" i="31"/>
  <c r="AN1094" i="31"/>
  <c r="AN1098" i="31"/>
  <c r="AN1102" i="31"/>
  <c r="AN1106" i="31"/>
  <c r="AN1108" i="31"/>
  <c r="AN1110" i="31"/>
  <c r="AN1112" i="31"/>
  <c r="AN1114" i="31"/>
  <c r="AP1118" i="31"/>
  <c r="O1267" i="31"/>
  <c r="Y1273" i="31"/>
  <c r="Z1273" i="31" s="1"/>
  <c r="Y1288" i="31"/>
  <c r="Z1288" i="31" s="1"/>
  <c r="AP1288" i="31"/>
  <c r="S1423" i="31"/>
  <c r="W1423" i="31" s="1"/>
  <c r="AP1423" i="31" s="1"/>
  <c r="T1423" i="31"/>
  <c r="X1423" i="31" s="1"/>
  <c r="AQ1423" i="31" s="1"/>
  <c r="V1423" i="31"/>
  <c r="AO1436" i="31"/>
  <c r="T1436" i="31"/>
  <c r="X1436" i="31" s="1"/>
  <c r="AQ1436" i="31" s="1"/>
  <c r="S1436" i="31"/>
  <c r="W1436" i="31" s="1"/>
  <c r="AP1436" i="31" s="1"/>
  <c r="AO1469" i="31"/>
  <c r="R1470" i="31"/>
  <c r="V1470" i="31" s="1"/>
  <c r="S1470" i="31"/>
  <c r="W1470" i="31" s="1"/>
  <c r="AP1470" i="31" s="1"/>
  <c r="S1469" i="31"/>
  <c r="W1469" i="31" s="1"/>
  <c r="AP1469" i="31" s="1"/>
  <c r="S1580" i="31"/>
  <c r="W1580" i="31" s="1"/>
  <c r="AP1580" i="31" s="1"/>
  <c r="S1579" i="31"/>
  <c r="W1579" i="31" s="1"/>
  <c r="AP1579" i="31" s="1"/>
  <c r="R1580" i="31"/>
  <c r="V1580" i="31" s="1"/>
  <c r="V1579" i="31"/>
  <c r="AP1130" i="31"/>
  <c r="AN1134" i="31"/>
  <c r="Z1138" i="31"/>
  <c r="AN1140" i="31"/>
  <c r="AN1150" i="31"/>
  <c r="AO1384" i="31"/>
  <c r="T1384" i="31"/>
  <c r="X1384" i="31" s="1"/>
  <c r="AQ1384" i="31" s="1"/>
  <c r="S1384" i="31"/>
  <c r="W1384" i="31" s="1"/>
  <c r="AP1384" i="31" s="1"/>
  <c r="S1421" i="31"/>
  <c r="W1421" i="31" s="1"/>
  <c r="AP1421" i="31" s="1"/>
  <c r="R1421" i="31"/>
  <c r="V1421" i="31" s="1"/>
  <c r="AO1421" i="31" s="1"/>
  <c r="AN1162" i="31"/>
  <c r="AN1166" i="31"/>
  <c r="AN1170" i="31"/>
  <c r="AP1171" i="31"/>
  <c r="Y1172" i="31"/>
  <c r="Z1172" i="31" s="1"/>
  <c r="AN1174" i="31"/>
  <c r="AN1178" i="31"/>
  <c r="AN1182" i="31"/>
  <c r="AN1186" i="31"/>
  <c r="AN1190" i="31"/>
  <c r="AN1194" i="31"/>
  <c r="Y1198" i="31"/>
  <c r="Z1198" i="31" s="1"/>
  <c r="AP1201" i="31"/>
  <c r="AN1204" i="31"/>
  <c r="AN1206" i="31"/>
  <c r="AN1208" i="31"/>
  <c r="Y1210" i="31"/>
  <c r="Z1210" i="31" s="1"/>
  <c r="AN1212" i="31"/>
  <c r="Y1214" i="31"/>
  <c r="Z1214" i="31" s="1"/>
  <c r="AN1251" i="31"/>
  <c r="AN1255" i="31"/>
  <c r="AN1259" i="31"/>
  <c r="AN1261" i="31"/>
  <c r="AN1276" i="31"/>
  <c r="AN1278" i="31"/>
  <c r="AN1282" i="31"/>
  <c r="AN1286" i="31"/>
  <c r="AN1290" i="31"/>
  <c r="AN1292" i="31"/>
  <c r="AN1307" i="31"/>
  <c r="AN1325" i="31"/>
  <c r="AN1343" i="31"/>
  <c r="AN1347" i="31"/>
  <c r="Y1351" i="31"/>
  <c r="Z1351" i="31" s="1"/>
  <c r="AN1353" i="31"/>
  <c r="AN1355" i="31"/>
  <c r="AN1359" i="31"/>
  <c r="AN1363" i="31"/>
  <c r="AN1367" i="31"/>
  <c r="AP1368" i="31"/>
  <c r="AN1375" i="31"/>
  <c r="AN1400" i="31"/>
  <c r="AN1404" i="31"/>
  <c r="AP1407" i="31"/>
  <c r="AP1409" i="31"/>
  <c r="AN1412" i="31"/>
  <c r="AP1413" i="31"/>
  <c r="AN1423" i="31"/>
  <c r="Z1425" i="31"/>
  <c r="AN1429" i="31"/>
  <c r="AN1431" i="31"/>
  <c r="AN1437" i="31"/>
  <c r="O1637" i="31"/>
  <c r="AN1483" i="31"/>
  <c r="AN1487" i="31"/>
  <c r="AN1491" i="31"/>
  <c r="AN1495" i="31"/>
  <c r="AN1499" i="31"/>
  <c r="AN1503" i="31"/>
  <c r="AN1507" i="31"/>
  <c r="AN1511" i="31"/>
  <c r="AN1513" i="31"/>
  <c r="AN1517" i="31"/>
  <c r="AN1523" i="31"/>
  <c r="AN1527" i="31"/>
  <c r="AN1531" i="31"/>
  <c r="AN1535" i="31"/>
  <c r="AN1539" i="31"/>
  <c r="AN1543" i="31"/>
  <c r="AN1547" i="31"/>
  <c r="AN1551" i="31"/>
  <c r="AN1555" i="31"/>
  <c r="AN1557" i="31"/>
  <c r="AN1561" i="31"/>
  <c r="AN1565" i="31"/>
  <c r="AN1569" i="31"/>
  <c r="AN1573" i="31"/>
  <c r="AN1577" i="31"/>
  <c r="AN1581" i="31"/>
  <c r="AN1585" i="31"/>
  <c r="AN1589" i="31"/>
  <c r="AN1593" i="31"/>
  <c r="AP1594" i="31"/>
  <c r="AN1597" i="31"/>
  <c r="AN1601" i="31"/>
  <c r="AN1605" i="31"/>
  <c r="AN1609" i="31"/>
  <c r="AN1613" i="31"/>
  <c r="AN1617" i="31"/>
  <c r="AN1621" i="31"/>
  <c r="AN1625" i="31"/>
  <c r="AN1629" i="31"/>
  <c r="AO1753" i="31"/>
  <c r="T1753" i="31"/>
  <c r="X1753" i="31" s="1"/>
  <c r="AQ1753" i="31" s="1"/>
  <c r="S1753" i="31"/>
  <c r="W1753" i="31" s="1"/>
  <c r="AP1753" i="31" s="1"/>
  <c r="S1781" i="31"/>
  <c r="W1781" i="31" s="1"/>
  <c r="AP1781" i="31" s="1"/>
  <c r="T1781" i="31"/>
  <c r="X1781" i="31" s="1"/>
  <c r="AQ1781" i="31" s="1"/>
  <c r="V1781" i="31"/>
  <c r="AN1713" i="31"/>
  <c r="Y1715" i="31"/>
  <c r="Z1715" i="31" s="1"/>
  <c r="AN1717" i="31"/>
  <c r="Z1719" i="31"/>
  <c r="AN1721" i="31"/>
  <c r="Z1723" i="31"/>
  <c r="AN1725" i="31"/>
  <c r="Z1727" i="31"/>
  <c r="AN1729" i="31"/>
  <c r="Z1731" i="31"/>
  <c r="AN1736" i="31"/>
  <c r="AN1740" i="31"/>
  <c r="S1754" i="31"/>
  <c r="W1754" i="31" s="1"/>
  <c r="AP1754" i="31" s="1"/>
  <c r="T1754" i="31"/>
  <c r="X1754" i="31" s="1"/>
  <c r="AQ1754" i="31" s="1"/>
  <c r="V1754" i="31"/>
  <c r="S1813" i="31"/>
  <c r="W1813" i="31" s="1"/>
  <c r="AP1813" i="31" s="1"/>
  <c r="T1813" i="31"/>
  <c r="X1813" i="31" s="1"/>
  <c r="AQ1813" i="31" s="1"/>
  <c r="V1813" i="31"/>
  <c r="AO1760" i="31"/>
  <c r="Y1760" i="31"/>
  <c r="Z1760" i="31" s="1"/>
  <c r="AO1779" i="31"/>
  <c r="T1779" i="31"/>
  <c r="X1779" i="31" s="1"/>
  <c r="AQ1779" i="31" s="1"/>
  <c r="S1779" i="31"/>
  <c r="W1779" i="31" s="1"/>
  <c r="AP1779" i="31" s="1"/>
  <c r="S1839" i="31"/>
  <c r="W1839" i="31" s="1"/>
  <c r="AP1839" i="31" s="1"/>
  <c r="T1839" i="31"/>
  <c r="X1839" i="31" s="1"/>
  <c r="AQ1839" i="31" s="1"/>
  <c r="V1839" i="31"/>
  <c r="AN1747" i="31"/>
  <c r="AN1749" i="31"/>
  <c r="AN1766" i="31"/>
  <c r="AN1770" i="31"/>
  <c r="AN1774" i="31"/>
  <c r="AP1787" i="31"/>
  <c r="AN1790" i="31"/>
  <c r="AN1793" i="31"/>
  <c r="AN1797" i="31"/>
  <c r="AN1801" i="31"/>
  <c r="AN1805" i="31"/>
  <c r="AN1839" i="31"/>
  <c r="AN1841" i="31"/>
  <c r="AO1875" i="31"/>
  <c r="T1875" i="31"/>
  <c r="X1875" i="31" s="1"/>
  <c r="AQ1875" i="31" s="1"/>
  <c r="S1875" i="31"/>
  <c r="W1875" i="31" s="1"/>
  <c r="AP1875" i="31" s="1"/>
  <c r="AJ487" i="31"/>
  <c r="V487" i="31"/>
  <c r="AJ491" i="31"/>
  <c r="V491" i="31"/>
  <c r="AJ523" i="31"/>
  <c r="V523" i="31"/>
  <c r="AL35" i="31"/>
  <c r="X35" i="31"/>
  <c r="O132" i="31"/>
  <c r="Y347" i="31"/>
  <c r="Z347" i="31" s="1"/>
  <c r="AL22" i="31"/>
  <c r="X22" i="31"/>
  <c r="AQ22" i="31" s="1"/>
  <c r="AJ101" i="31"/>
  <c r="V101" i="31"/>
  <c r="T523" i="31"/>
  <c r="T527" i="31"/>
  <c r="Y532" i="31"/>
  <c r="Z532" i="31" s="1"/>
  <c r="AN54" i="31"/>
  <c r="O68" i="31"/>
  <c r="O69" i="31"/>
  <c r="O70" i="31"/>
  <c r="AL101" i="31"/>
  <c r="X101" i="31"/>
  <c r="AQ101" i="31" s="1"/>
  <c r="AL110" i="31"/>
  <c r="X110" i="31"/>
  <c r="AQ110" i="31" s="1"/>
  <c r="AN135" i="31"/>
  <c r="O157" i="31"/>
  <c r="AJ159" i="31"/>
  <c r="V159" i="31"/>
  <c r="W160" i="31"/>
  <c r="AP160" i="31" s="1"/>
  <c r="AN194" i="31"/>
  <c r="W216" i="31"/>
  <c r="AP216" i="31" s="1"/>
  <c r="W229" i="31"/>
  <c r="AP229" i="31" s="1"/>
  <c r="AP237" i="31"/>
  <c r="O243" i="31"/>
  <c r="O254" i="31"/>
  <c r="AN258" i="31"/>
  <c r="X332" i="31"/>
  <c r="AQ332" i="31" s="1"/>
  <c r="V341" i="31"/>
  <c r="V351" i="31"/>
  <c r="W352" i="31"/>
  <c r="AP352" i="31" s="1"/>
  <c r="V355" i="31"/>
  <c r="W356" i="31"/>
  <c r="AP356" i="31" s="1"/>
  <c r="W357" i="31"/>
  <c r="AP357" i="31" s="1"/>
  <c r="O7" i="31"/>
  <c r="K2" i="31"/>
  <c r="K3" i="31"/>
  <c r="V8" i="31"/>
  <c r="O9" i="31"/>
  <c r="Z9" i="31" s="1"/>
  <c r="AN9" i="31"/>
  <c r="O11" i="31"/>
  <c r="Y11" i="31"/>
  <c r="Z11" i="31" s="1"/>
  <c r="AO12" i="31"/>
  <c r="O15" i="31"/>
  <c r="AN15" i="31"/>
  <c r="O19" i="31"/>
  <c r="AN19" i="31"/>
  <c r="W22" i="31"/>
  <c r="AP22" i="31" s="1"/>
  <c r="AQ26" i="31"/>
  <c r="O28" i="31"/>
  <c r="AN28" i="31"/>
  <c r="O32" i="31"/>
  <c r="O39" i="31"/>
  <c r="O58" i="31"/>
  <c r="AO62" i="31"/>
  <c r="Y65" i="31"/>
  <c r="Z65" i="31" s="1"/>
  <c r="X71" i="31"/>
  <c r="AQ71" i="31" s="1"/>
  <c r="O73" i="31"/>
  <c r="AN73" i="31"/>
  <c r="O75" i="31"/>
  <c r="Y75" i="31"/>
  <c r="O80" i="31"/>
  <c r="V106" i="31"/>
  <c r="O108" i="31"/>
  <c r="AN108" i="31"/>
  <c r="O110" i="31"/>
  <c r="X113" i="31"/>
  <c r="O116" i="31"/>
  <c r="AQ128" i="31"/>
  <c r="W129" i="31"/>
  <c r="AP129" i="31" s="1"/>
  <c r="V135" i="31"/>
  <c r="O138" i="31"/>
  <c r="AN138" i="31"/>
  <c r="O142" i="31"/>
  <c r="AN142" i="31"/>
  <c r="O146" i="31"/>
  <c r="AN146" i="31"/>
  <c r="Y148" i="31"/>
  <c r="Z148" i="31" s="1"/>
  <c r="Y149" i="31"/>
  <c r="Z149" i="31" s="1"/>
  <c r="O152" i="31"/>
  <c r="AN152" i="31"/>
  <c r="O158" i="31"/>
  <c r="AN158" i="31"/>
  <c r="O161" i="31"/>
  <c r="AN161" i="31"/>
  <c r="O164" i="31"/>
  <c r="AN164" i="31"/>
  <c r="Y165" i="31"/>
  <c r="Z165" i="31" s="1"/>
  <c r="O166" i="31"/>
  <c r="Z166" i="31" s="1"/>
  <c r="AN166" i="31"/>
  <c r="O169" i="31"/>
  <c r="AN169" i="31"/>
  <c r="W173" i="31"/>
  <c r="AP173" i="31" s="1"/>
  <c r="O175" i="31"/>
  <c r="AN175" i="31"/>
  <c r="O179" i="31"/>
  <c r="O183" i="31"/>
  <c r="AN183" i="31"/>
  <c r="O201" i="31"/>
  <c r="O212" i="31"/>
  <c r="W215" i="31"/>
  <c r="AP215" i="31" s="1"/>
  <c r="X216" i="31"/>
  <c r="AQ216" i="31" s="1"/>
  <c r="O219" i="31"/>
  <c r="AN219" i="31"/>
  <c r="O223" i="31"/>
  <c r="AN223" i="31"/>
  <c r="O225" i="31"/>
  <c r="O227" i="31"/>
  <c r="Y227" i="31"/>
  <c r="X229" i="31"/>
  <c r="AQ229" i="31" s="1"/>
  <c r="O232" i="31"/>
  <c r="V237" i="31"/>
  <c r="O239" i="31"/>
  <c r="O244" i="31"/>
  <c r="O250" i="31"/>
  <c r="AN250" i="31"/>
  <c r="AO258" i="31"/>
  <c r="AN282" i="31"/>
  <c r="AN286" i="31"/>
  <c r="O288" i="31"/>
  <c r="AO289" i="31"/>
  <c r="T289" i="31"/>
  <c r="S289" i="31"/>
  <c r="AJ289" i="31"/>
  <c r="O293" i="31"/>
  <c r="AN297" i="31"/>
  <c r="O299" i="31"/>
  <c r="O301" i="31"/>
  <c r="AN305" i="31"/>
  <c r="AN307" i="31"/>
  <c r="AN316" i="31"/>
  <c r="O318" i="31"/>
  <c r="O320" i="31"/>
  <c r="AN324" i="31"/>
  <c r="O326" i="31"/>
  <c r="O328" i="31"/>
  <c r="AN345" i="31"/>
  <c r="AN346" i="31"/>
  <c r="O351" i="31"/>
  <c r="Y352" i="31"/>
  <c r="Z352" i="31" s="1"/>
  <c r="O353" i="31"/>
  <c r="Y354" i="31"/>
  <c r="Z354" i="31" s="1"/>
  <c r="O355" i="31"/>
  <c r="Y356" i="31"/>
  <c r="Z356" i="31" s="1"/>
  <c r="O360" i="31"/>
  <c r="AO361" i="31"/>
  <c r="Y361" i="31"/>
  <c r="Z361" i="31" s="1"/>
  <c r="AN363" i="31"/>
  <c r="AN364" i="31"/>
  <c r="O365" i="31"/>
  <c r="W368" i="31"/>
  <c r="AP368" i="31" s="1"/>
  <c r="W369" i="31"/>
  <c r="AP369" i="31" s="1"/>
  <c r="AO373" i="31"/>
  <c r="Y373" i="31"/>
  <c r="Z373" i="31" s="1"/>
  <c r="O374" i="31"/>
  <c r="AN375" i="31"/>
  <c r="AO376" i="31"/>
  <c r="Y376" i="31"/>
  <c r="Z376" i="31" s="1"/>
  <c r="AN378" i="31"/>
  <c r="O380" i="31"/>
  <c r="O382" i="31"/>
  <c r="AO385" i="31"/>
  <c r="Y385" i="31"/>
  <c r="Z385" i="31" s="1"/>
  <c r="AO389" i="31"/>
  <c r="Y389" i="31"/>
  <c r="Z389" i="31" s="1"/>
  <c r="W390" i="31"/>
  <c r="AP390" i="31" s="1"/>
  <c r="AN394" i="31"/>
  <c r="AJ397" i="31"/>
  <c r="V397" i="31"/>
  <c r="AN398" i="31"/>
  <c r="AO405" i="31"/>
  <c r="Y405" i="31"/>
  <c r="Z405" i="31" s="1"/>
  <c r="O406" i="31"/>
  <c r="X407" i="31"/>
  <c r="AQ407" i="31" s="1"/>
  <c r="O417" i="31"/>
  <c r="AN424" i="31"/>
  <c r="AO425" i="31"/>
  <c r="Y425" i="31"/>
  <c r="Z425" i="31" s="1"/>
  <c r="AJ426" i="31"/>
  <c r="V426" i="31"/>
  <c r="W427" i="31"/>
  <c r="AP427" i="31" s="1"/>
  <c r="AJ431" i="31"/>
  <c r="V431" i="31"/>
  <c r="AN432" i="31"/>
  <c r="U439" i="31"/>
  <c r="W444" i="31"/>
  <c r="AP444" i="31" s="1"/>
  <c r="AN448" i="31"/>
  <c r="O450" i="31"/>
  <c r="O455" i="31"/>
  <c r="AJ495" i="31"/>
  <c r="V495" i="31"/>
  <c r="O535" i="31"/>
  <c r="O536" i="31"/>
  <c r="O540" i="31"/>
  <c r="AO546" i="31"/>
  <c r="Y546" i="31"/>
  <c r="Z546" i="31" s="1"/>
  <c r="V547" i="31"/>
  <c r="V548" i="31"/>
  <c r="V549" i="31"/>
  <c r="V550" i="31"/>
  <c r="V551" i="31"/>
  <c r="V552" i="31"/>
  <c r="O562" i="31"/>
  <c r="AO565" i="31"/>
  <c r="Y565" i="31"/>
  <c r="Z565" i="31" s="1"/>
  <c r="O575" i="31"/>
  <c r="X576" i="31"/>
  <c r="AQ576" i="31" s="1"/>
  <c r="V579" i="31"/>
  <c r="X581" i="31"/>
  <c r="AQ581" i="31" s="1"/>
  <c r="AO583" i="31"/>
  <c r="Y583" i="31"/>
  <c r="Z583" i="31" s="1"/>
  <c r="O588" i="31"/>
  <c r="Y609" i="31"/>
  <c r="Z609" i="31" s="1"/>
  <c r="Y715" i="31"/>
  <c r="Z715" i="31" s="1"/>
  <c r="S872" i="31"/>
  <c r="W872" i="31" s="1"/>
  <c r="AP872" i="31" s="1"/>
  <c r="T872" i="31"/>
  <c r="X872" i="31" s="1"/>
  <c r="AQ872" i="31" s="1"/>
  <c r="V872" i="31"/>
  <c r="O873" i="31"/>
  <c r="O875" i="31"/>
  <c r="O877" i="31"/>
  <c r="O879" i="31"/>
  <c r="S923" i="31"/>
  <c r="W923" i="31" s="1"/>
  <c r="AP923" i="31" s="1"/>
  <c r="T923" i="31"/>
  <c r="X923" i="31" s="1"/>
  <c r="AQ923" i="31" s="1"/>
  <c r="V923" i="31"/>
  <c r="S1012" i="31"/>
  <c r="W1012" i="31" s="1"/>
  <c r="AP1012" i="31" s="1"/>
  <c r="T1012" i="31"/>
  <c r="X1012" i="31" s="1"/>
  <c r="AQ1012" i="31" s="1"/>
  <c r="V1012" i="31"/>
  <c r="S1016" i="31"/>
  <c r="W1016" i="31" s="1"/>
  <c r="AP1016" i="31" s="1"/>
  <c r="T1016" i="31"/>
  <c r="X1016" i="31" s="1"/>
  <c r="AQ1016" i="31" s="1"/>
  <c r="V1016" i="31"/>
  <c r="W12" i="31"/>
  <c r="O24" i="31"/>
  <c r="O26" i="31"/>
  <c r="Y26" i="31"/>
  <c r="O42" i="31"/>
  <c r="O43" i="31"/>
  <c r="AN46" i="31"/>
  <c r="AN66" i="31"/>
  <c r="O82" i="31"/>
  <c r="O86" i="31"/>
  <c r="O90" i="31"/>
  <c r="O94" i="31"/>
  <c r="AI98" i="31"/>
  <c r="Q3" i="31"/>
  <c r="Q2" i="31"/>
  <c r="O98" i="31"/>
  <c r="O117" i="31"/>
  <c r="Y117" i="31"/>
  <c r="O122" i="31"/>
  <c r="O126" i="31"/>
  <c r="O128" i="31"/>
  <c r="O130" i="31"/>
  <c r="O191" i="31"/>
  <c r="O195" i="31"/>
  <c r="O199" i="31"/>
  <c r="W235" i="31"/>
  <c r="AP235" i="31" s="1"/>
  <c r="AN242" i="31"/>
  <c r="O247" i="31"/>
  <c r="O252" i="31"/>
  <c r="AN252" i="31"/>
  <c r="W341" i="31"/>
  <c r="AP341" i="31" s="1"/>
  <c r="X398" i="31"/>
  <c r="AQ398" i="31" s="1"/>
  <c r="W432" i="31"/>
  <c r="AP432" i="31" s="1"/>
  <c r="W439" i="31"/>
  <c r="AP439" i="31" s="1"/>
  <c r="AL489" i="31"/>
  <c r="X489" i="31"/>
  <c r="T487" i="31"/>
  <c r="W494" i="31"/>
  <c r="AP494" i="31" s="1"/>
  <c r="W554" i="31"/>
  <c r="AP554" i="31" s="1"/>
  <c r="AJ582" i="31"/>
  <c r="V582" i="31"/>
  <c r="W590" i="31"/>
  <c r="AP590" i="31" s="1"/>
  <c r="S936" i="31"/>
  <c r="W936" i="31" s="1"/>
  <c r="AP936" i="31" s="1"/>
  <c r="T936" i="31"/>
  <c r="X936" i="31" s="1"/>
  <c r="AQ936" i="31" s="1"/>
  <c r="V936" i="31"/>
  <c r="T892" i="31"/>
  <c r="X892" i="31" s="1"/>
  <c r="AQ892" i="31" s="1"/>
  <c r="S892" i="31"/>
  <c r="W892" i="31" s="1"/>
  <c r="AP892" i="31" s="1"/>
  <c r="O1132" i="31"/>
  <c r="O264" i="31"/>
  <c r="O268" i="31"/>
  <c r="O272" i="31"/>
  <c r="O278" i="31"/>
  <c r="O308" i="31"/>
  <c r="O312" i="31"/>
  <c r="O334" i="31"/>
  <c r="O338" i="31"/>
  <c r="AJ340" i="31"/>
  <c r="V340" i="31"/>
  <c r="AO340" i="31" s="1"/>
  <c r="O342" i="31"/>
  <c r="O344" i="31"/>
  <c r="Y344" i="31"/>
  <c r="O383" i="31"/>
  <c r="O387" i="31"/>
  <c r="AP395" i="31"/>
  <c r="AL399" i="31"/>
  <c r="X399" i="31"/>
  <c r="AQ399" i="31" s="1"/>
  <c r="W399" i="31"/>
  <c r="AP399" i="31" s="1"/>
  <c r="O408" i="31"/>
  <c r="AP409" i="31"/>
  <c r="O428" i="31"/>
  <c r="AP429" i="31"/>
  <c r="O441" i="31"/>
  <c r="AL441" i="31"/>
  <c r="X441" i="31"/>
  <c r="AQ441" i="31" s="1"/>
  <c r="O443" i="31"/>
  <c r="Z443" i="31" s="1"/>
  <c r="O445" i="31"/>
  <c r="O472" i="31"/>
  <c r="O474" i="31"/>
  <c r="O476" i="31"/>
  <c r="O482" i="31"/>
  <c r="AP487" i="31"/>
  <c r="AP489" i="31"/>
  <c r="AL493" i="31"/>
  <c r="X493" i="31"/>
  <c r="AQ493" i="31" s="1"/>
  <c r="W493" i="31"/>
  <c r="AP493" i="31" s="1"/>
  <c r="AP501" i="31"/>
  <c r="O514" i="31"/>
  <c r="O516" i="31"/>
  <c r="O518" i="31"/>
  <c r="O520" i="31"/>
  <c r="S525" i="31"/>
  <c r="S529" i="31"/>
  <c r="AL544" i="31"/>
  <c r="X544" i="31"/>
  <c r="O566" i="31"/>
  <c r="O568" i="31"/>
  <c r="O570" i="31"/>
  <c r="O572" i="31"/>
  <c r="O593" i="31"/>
  <c r="O595" i="31"/>
  <c r="O597" i="31"/>
  <c r="O599" i="31"/>
  <c r="O601" i="31"/>
  <c r="O613" i="31"/>
  <c r="AN613" i="31"/>
  <c r="O617" i="31"/>
  <c r="AN617" i="31"/>
  <c r="O621" i="31"/>
  <c r="AN621" i="31"/>
  <c r="O625" i="31"/>
  <c r="Y625" i="31"/>
  <c r="O633" i="31"/>
  <c r="AN633" i="31"/>
  <c r="O637" i="31"/>
  <c r="AN637" i="31"/>
  <c r="O641" i="31"/>
  <c r="Y641" i="31"/>
  <c r="O653" i="31"/>
  <c r="AN653" i="31"/>
  <c r="O657" i="31"/>
  <c r="AN657" i="31"/>
  <c r="O661" i="31"/>
  <c r="AN661" i="31"/>
  <c r="O665" i="31"/>
  <c r="AN665" i="31"/>
  <c r="O670" i="31"/>
  <c r="AN670" i="31"/>
  <c r="O676" i="31"/>
  <c r="AN676" i="31"/>
  <c r="O680" i="31"/>
  <c r="AN680" i="31"/>
  <c r="O684" i="31"/>
  <c r="AN684" i="31"/>
  <c r="O692" i="31"/>
  <c r="AN692" i="31"/>
  <c r="O696" i="31"/>
  <c r="AN696" i="31"/>
  <c r="O713" i="31"/>
  <c r="AN713" i="31"/>
  <c r="O717" i="31"/>
  <c r="AN717" i="31"/>
  <c r="O721" i="31"/>
  <c r="AN721" i="31"/>
  <c r="O764" i="31"/>
  <c r="Y764" i="31"/>
  <c r="O784" i="31"/>
  <c r="AN784" i="31"/>
  <c r="O788" i="31"/>
  <c r="AN788" i="31"/>
  <c r="O792" i="31"/>
  <c r="AN792" i="31"/>
  <c r="O796" i="31"/>
  <c r="AN796" i="31"/>
  <c r="O800" i="31"/>
  <c r="AN800" i="31"/>
  <c r="O804" i="31"/>
  <c r="AN804" i="31"/>
  <c r="O808" i="31"/>
  <c r="AN808" i="31"/>
  <c r="O812" i="31"/>
  <c r="AN812" i="31"/>
  <c r="O816" i="31"/>
  <c r="AN816" i="31"/>
  <c r="Y820" i="31"/>
  <c r="Z820" i="31" s="1"/>
  <c r="AO880" i="31"/>
  <c r="T880" i="31"/>
  <c r="X880" i="31" s="1"/>
  <c r="AQ880" i="31" s="1"/>
  <c r="S880" i="31"/>
  <c r="W880" i="31" s="1"/>
  <c r="AP880" i="31" s="1"/>
  <c r="AO885" i="31"/>
  <c r="T885" i="31"/>
  <c r="X885" i="31" s="1"/>
  <c r="AQ885" i="31" s="1"/>
  <c r="S885" i="31"/>
  <c r="W885" i="31" s="1"/>
  <c r="AP885" i="31" s="1"/>
  <c r="Y906" i="31"/>
  <c r="Z906" i="31" s="1"/>
  <c r="AO917" i="31"/>
  <c r="T917" i="31"/>
  <c r="X917" i="31" s="1"/>
  <c r="AQ917" i="31" s="1"/>
  <c r="S917" i="31"/>
  <c r="W917" i="31" s="1"/>
  <c r="AP917" i="31" s="1"/>
  <c r="O925" i="31"/>
  <c r="O939" i="31"/>
  <c r="Y1127" i="31"/>
  <c r="Z1127" i="31" s="1"/>
  <c r="O1135" i="31"/>
  <c r="O1139" i="31"/>
  <c r="Z1139" i="31" s="1"/>
  <c r="O1141" i="31"/>
  <c r="O1152" i="31"/>
  <c r="O1154" i="31"/>
  <c r="O1156" i="31"/>
  <c r="O1158" i="31"/>
  <c r="O1160" i="31"/>
  <c r="T1394" i="31"/>
  <c r="X1394" i="31" s="1"/>
  <c r="AQ1394" i="31" s="1"/>
  <c r="S1394" i="31"/>
  <c r="W1394" i="31" s="1"/>
  <c r="S1482" i="31"/>
  <c r="W1482" i="31" s="1"/>
  <c r="AP1482" i="31" s="1"/>
  <c r="S1481" i="31"/>
  <c r="W1481" i="31" s="1"/>
  <c r="AP1481" i="31" s="1"/>
  <c r="R1482" i="31"/>
  <c r="V1482" i="31" s="1"/>
  <c r="V1481" i="31"/>
  <c r="S1530" i="31"/>
  <c r="W1530" i="31" s="1"/>
  <c r="AP1530" i="31" s="1"/>
  <c r="S1529" i="31"/>
  <c r="W1529" i="31" s="1"/>
  <c r="AP1529" i="31" s="1"/>
  <c r="R1530" i="31"/>
  <c r="V1530" i="31" s="1"/>
  <c r="V1529" i="31"/>
  <c r="O823" i="31"/>
  <c r="AN823" i="31"/>
  <c r="O827" i="31"/>
  <c r="AN827" i="31"/>
  <c r="O831" i="31"/>
  <c r="AN831" i="31"/>
  <c r="O843" i="31"/>
  <c r="AN843" i="31"/>
  <c r="O847" i="31"/>
  <c r="AN847" i="31"/>
  <c r="O851" i="31"/>
  <c r="AN851" i="31"/>
  <c r="O855" i="31"/>
  <c r="AN855" i="31"/>
  <c r="O884" i="31"/>
  <c r="O888" i="31"/>
  <c r="O904" i="31"/>
  <c r="Y904" i="31"/>
  <c r="O916" i="31"/>
  <c r="Y916" i="31"/>
  <c r="O920" i="31"/>
  <c r="AN920" i="31"/>
  <c r="O933" i="31"/>
  <c r="AN933" i="31"/>
  <c r="T942" i="31"/>
  <c r="X942" i="31" s="1"/>
  <c r="AQ942" i="31" s="1"/>
  <c r="R942" i="31"/>
  <c r="V942" i="31" s="1"/>
  <c r="AO942" i="31" s="1"/>
  <c r="S942" i="31"/>
  <c r="W942" i="31" s="1"/>
  <c r="AP942" i="31" s="1"/>
  <c r="U942" i="31"/>
  <c r="O946" i="31"/>
  <c r="AN946" i="31"/>
  <c r="O995" i="31"/>
  <c r="AN995" i="31"/>
  <c r="O999" i="31"/>
  <c r="AN999" i="31"/>
  <c r="O1003" i="31"/>
  <c r="AN1003" i="31"/>
  <c r="O1023" i="31"/>
  <c r="AN1023" i="31"/>
  <c r="O1027" i="31"/>
  <c r="O1031" i="31"/>
  <c r="AN1031" i="31"/>
  <c r="O1035" i="31"/>
  <c r="AN1035" i="31"/>
  <c r="O1057" i="31"/>
  <c r="AN1057" i="31"/>
  <c r="O1061" i="31"/>
  <c r="AN1061" i="31"/>
  <c r="O1065" i="31"/>
  <c r="AN1065" i="31"/>
  <c r="O1069" i="31"/>
  <c r="AN1069" i="31"/>
  <c r="O1073" i="31"/>
  <c r="AN1073" i="31"/>
  <c r="Y1075" i="31"/>
  <c r="Z1075" i="31" s="1"/>
  <c r="O1077" i="31"/>
  <c r="AN1077" i="31"/>
  <c r="O1081" i="31"/>
  <c r="AN1081" i="31"/>
  <c r="O1085" i="31"/>
  <c r="AN1085" i="31"/>
  <c r="O1089" i="31"/>
  <c r="AN1089" i="31"/>
  <c r="O1093" i="31"/>
  <c r="AN1093" i="31"/>
  <c r="O1097" i="31"/>
  <c r="AN1097" i="31"/>
  <c r="O1101" i="31"/>
  <c r="AN1101" i="31"/>
  <c r="O1105" i="31"/>
  <c r="AN1105" i="31"/>
  <c r="O1111" i="31"/>
  <c r="AN1111" i="31"/>
  <c r="O1118" i="31"/>
  <c r="Y1118" i="31"/>
  <c r="Y1199" i="31"/>
  <c r="Z1199" i="31" s="1"/>
  <c r="Y1205" i="31"/>
  <c r="Z1205" i="31" s="1"/>
  <c r="O1215" i="31"/>
  <c r="O1217" i="31"/>
  <c r="O1219" i="31"/>
  <c r="O1221" i="31"/>
  <c r="O1223" i="31"/>
  <c r="O1225" i="31"/>
  <c r="O1227" i="31"/>
  <c r="O1229" i="31"/>
  <c r="O1231" i="31"/>
  <c r="O1233" i="31"/>
  <c r="O1237" i="31"/>
  <c r="O1239" i="31"/>
  <c r="O1241" i="31"/>
  <c r="O1243" i="31"/>
  <c r="O1245" i="31"/>
  <c r="O1247" i="31"/>
  <c r="S1431" i="31"/>
  <c r="W1431" i="31" s="1"/>
  <c r="AP1431" i="31" s="1"/>
  <c r="T1431" i="31"/>
  <c r="X1431" i="31" s="1"/>
  <c r="AQ1431" i="31" s="1"/>
  <c r="V1431" i="31"/>
  <c r="R1456" i="31"/>
  <c r="V1456" i="31" s="1"/>
  <c r="S1456" i="31"/>
  <c r="W1456" i="31" s="1"/>
  <c r="AP1456" i="31" s="1"/>
  <c r="S1455" i="31"/>
  <c r="W1455" i="31" s="1"/>
  <c r="AP1455" i="31" s="1"/>
  <c r="O1128" i="31"/>
  <c r="Z1128" i="31" s="1"/>
  <c r="O1133" i="31"/>
  <c r="AN1133" i="31"/>
  <c r="R1148" i="31"/>
  <c r="V1148" i="31" s="1"/>
  <c r="V1147" i="31"/>
  <c r="W1147" i="31"/>
  <c r="AP1147" i="31" s="1"/>
  <c r="AO1235" i="31"/>
  <c r="Y1235" i="31"/>
  <c r="Z1235" i="31" s="1"/>
  <c r="AO1306" i="31"/>
  <c r="Y1306" i="31"/>
  <c r="Z1306" i="31" s="1"/>
  <c r="O1313" i="31"/>
  <c r="Y1424" i="31"/>
  <c r="Z1424" i="31" s="1"/>
  <c r="Y1426" i="31"/>
  <c r="Z1426" i="31" s="1"/>
  <c r="Y1436" i="31"/>
  <c r="Z1436" i="31" s="1"/>
  <c r="Y1469" i="31"/>
  <c r="Z1469" i="31" s="1"/>
  <c r="O1163" i="31"/>
  <c r="AN1163" i="31"/>
  <c r="O1167" i="31"/>
  <c r="AN1167" i="31"/>
  <c r="O1171" i="31"/>
  <c r="AN1171" i="31"/>
  <c r="Y1173" i="31"/>
  <c r="Z1173" i="31" s="1"/>
  <c r="O1175" i="31"/>
  <c r="AN1175" i="31"/>
  <c r="O1179" i="31"/>
  <c r="AN1179" i="31"/>
  <c r="O1183" i="31"/>
  <c r="AN1183" i="31"/>
  <c r="O1187" i="31"/>
  <c r="AN1187" i="31"/>
  <c r="O1191" i="31"/>
  <c r="AN1191" i="31"/>
  <c r="O1195" i="31"/>
  <c r="AN1195" i="31"/>
  <c r="O1197" i="31"/>
  <c r="AN1197" i="31"/>
  <c r="O1201" i="31"/>
  <c r="Y1201" i="31"/>
  <c r="O1250" i="31"/>
  <c r="AN1250" i="31"/>
  <c r="O1254" i="31"/>
  <c r="AN1254" i="31"/>
  <c r="O1258" i="31"/>
  <c r="AN1258" i="31"/>
  <c r="O1279" i="31"/>
  <c r="Y1279" i="31"/>
  <c r="O1283" i="31"/>
  <c r="AN1283" i="31"/>
  <c r="O1287" i="31"/>
  <c r="Y1287" i="31"/>
  <c r="O1291" i="31"/>
  <c r="AN1291" i="31"/>
  <c r="O1308" i="31"/>
  <c r="Y1308" i="31"/>
  <c r="O1318" i="31"/>
  <c r="AN1318" i="31"/>
  <c r="O1326" i="31"/>
  <c r="Z1326" i="31" s="1"/>
  <c r="O1338" i="31"/>
  <c r="AN1338" i="31"/>
  <c r="O1342" i="31"/>
  <c r="AN1342" i="31"/>
  <c r="O1346" i="31"/>
  <c r="AN1346" i="31"/>
  <c r="O1350" i="31"/>
  <c r="AN1350" i="31"/>
  <c r="O1358" i="31"/>
  <c r="AN1358" i="31"/>
  <c r="O1362" i="31"/>
  <c r="AN1362" i="31"/>
  <c r="O1366" i="31"/>
  <c r="AN1366" i="31"/>
  <c r="O1372" i="31"/>
  <c r="AN1372" i="31"/>
  <c r="O1376" i="31"/>
  <c r="AN1376" i="31"/>
  <c r="O1385" i="31"/>
  <c r="AN1385" i="31"/>
  <c r="S1396" i="31"/>
  <c r="W1396" i="31" s="1"/>
  <c r="AP1396" i="31" s="1"/>
  <c r="V1396" i="31"/>
  <c r="AO1396" i="31" s="1"/>
  <c r="U1396" i="31"/>
  <c r="O1401" i="31"/>
  <c r="AN1401" i="31"/>
  <c r="O1405" i="31"/>
  <c r="AN1405" i="31"/>
  <c r="O1407" i="31"/>
  <c r="O1409" i="31"/>
  <c r="O1411" i="31"/>
  <c r="AN1411" i="31"/>
  <c r="O1422" i="31"/>
  <c r="AN1422" i="31"/>
  <c r="O1430" i="31"/>
  <c r="AN1430" i="31"/>
  <c r="O1440" i="31"/>
  <c r="Y1440" i="31"/>
  <c r="S1699" i="31"/>
  <c r="W1699" i="31" s="1"/>
  <c r="AP1699" i="31" s="1"/>
  <c r="Q1699" i="31"/>
  <c r="U1699" i="31" s="1"/>
  <c r="T1699" i="31"/>
  <c r="X1699" i="31" s="1"/>
  <c r="AQ1699" i="31" s="1"/>
  <c r="O1700" i="31"/>
  <c r="O1702" i="31"/>
  <c r="O1704" i="31"/>
  <c r="O1706" i="31"/>
  <c r="O1484" i="31"/>
  <c r="AN1484" i="31"/>
  <c r="O1488" i="31"/>
  <c r="AN1488" i="31"/>
  <c r="O1492" i="31"/>
  <c r="AN1492" i="31"/>
  <c r="O1496" i="31"/>
  <c r="AN1496" i="31"/>
  <c r="O1500" i="31"/>
  <c r="AN1500" i="31"/>
  <c r="O1504" i="31"/>
  <c r="AN1504" i="31"/>
  <c r="O1508" i="31"/>
  <c r="AN1508" i="31"/>
  <c r="O1512" i="31"/>
  <c r="AN1512" i="31"/>
  <c r="O1516" i="31"/>
  <c r="AN1516" i="31"/>
  <c r="O1520" i="31"/>
  <c r="O1524" i="31"/>
  <c r="AN1524" i="31"/>
  <c r="O1528" i="31"/>
  <c r="AN1528" i="31"/>
  <c r="O1532" i="31"/>
  <c r="AN1532" i="31"/>
  <c r="O1536" i="31"/>
  <c r="AN1536" i="31"/>
  <c r="O1540" i="31"/>
  <c r="AN1540" i="31"/>
  <c r="O1544" i="31"/>
  <c r="AN1544" i="31"/>
  <c r="O1548" i="31"/>
  <c r="AN1548" i="31"/>
  <c r="O1552" i="31"/>
  <c r="AN1552" i="31"/>
  <c r="O1556" i="31"/>
  <c r="AN1556" i="31"/>
  <c r="O1560" i="31"/>
  <c r="AN1560" i="31"/>
  <c r="O1564" i="31"/>
  <c r="AN1564" i="31"/>
  <c r="O1568" i="31"/>
  <c r="AN1568" i="31"/>
  <c r="O1572" i="31"/>
  <c r="AN1572" i="31"/>
  <c r="O1576" i="31"/>
  <c r="AN1576" i="31"/>
  <c r="O1580" i="31"/>
  <c r="AN1580" i="31"/>
  <c r="O1584" i="31"/>
  <c r="AN1584" i="31"/>
  <c r="O1588" i="31"/>
  <c r="AN1588" i="31"/>
  <c r="O1592" i="31"/>
  <c r="AN1592" i="31"/>
  <c r="Y1594" i="31"/>
  <c r="Z1594" i="31" s="1"/>
  <c r="O1596" i="31"/>
  <c r="AN1596" i="31"/>
  <c r="O1600" i="31"/>
  <c r="AN1600" i="31"/>
  <c r="O1604" i="31"/>
  <c r="AN1604" i="31"/>
  <c r="O1608" i="31"/>
  <c r="AN1608" i="31"/>
  <c r="O1612" i="31"/>
  <c r="AN1612" i="31"/>
  <c r="O1616" i="31"/>
  <c r="AN1616" i="31"/>
  <c r="O1620" i="31"/>
  <c r="AN1620" i="31"/>
  <c r="O1624" i="31"/>
  <c r="AN1624" i="31"/>
  <c r="O1628" i="31"/>
  <c r="AN1628" i="31"/>
  <c r="AO1644" i="31"/>
  <c r="R1646" i="31"/>
  <c r="V1646" i="31" s="1"/>
  <c r="R1645" i="31"/>
  <c r="V1645" i="31" s="1"/>
  <c r="S1646" i="31"/>
  <c r="W1646" i="31" s="1"/>
  <c r="AP1646" i="31" s="1"/>
  <c r="S1645" i="31"/>
  <c r="W1645" i="31" s="1"/>
  <c r="AP1645" i="31" s="1"/>
  <c r="S1644" i="31"/>
  <c r="W1644" i="31" s="1"/>
  <c r="AP1644" i="31" s="1"/>
  <c r="S1778" i="31"/>
  <c r="W1778" i="31" s="1"/>
  <c r="AP1778" i="31" s="1"/>
  <c r="T1778" i="31"/>
  <c r="X1778" i="31" s="1"/>
  <c r="AQ1778" i="31" s="1"/>
  <c r="V1778" i="31"/>
  <c r="O1737" i="31"/>
  <c r="AN1737" i="31"/>
  <c r="O1741" i="31"/>
  <c r="AN1741" i="31"/>
  <c r="AO1744" i="31"/>
  <c r="T1744" i="31"/>
  <c r="X1744" i="31" s="1"/>
  <c r="AQ1744" i="31" s="1"/>
  <c r="S1744" i="31"/>
  <c r="W1744" i="31" s="1"/>
  <c r="AP1744" i="31" s="1"/>
  <c r="Y1779" i="31"/>
  <c r="Z1779" i="31" s="1"/>
  <c r="Y1788" i="31"/>
  <c r="Z1788" i="31" s="1"/>
  <c r="O1844" i="31"/>
  <c r="T1812" i="31"/>
  <c r="X1812" i="31" s="1"/>
  <c r="AQ1812" i="31" s="1"/>
  <c r="S1812" i="31"/>
  <c r="W1812" i="31" s="1"/>
  <c r="O1834" i="31"/>
  <c r="O1840" i="31"/>
  <c r="O1746" i="31"/>
  <c r="AN1746" i="31"/>
  <c r="S1749" i="31"/>
  <c r="W1749" i="31" s="1"/>
  <c r="AP1749" i="31" s="1"/>
  <c r="T1749" i="31"/>
  <c r="X1749" i="31" s="1"/>
  <c r="AQ1749" i="31" s="1"/>
  <c r="V1749" i="31"/>
  <c r="O1767" i="31"/>
  <c r="AN1767" i="31"/>
  <c r="O1771" i="31"/>
  <c r="AN1771" i="31"/>
  <c r="O1775" i="31"/>
  <c r="AN1775" i="31"/>
  <c r="O1781" i="31"/>
  <c r="O1787" i="31"/>
  <c r="Y1787" i="31"/>
  <c r="O1794" i="31"/>
  <c r="AN1794" i="31"/>
  <c r="O1798" i="31"/>
  <c r="AN1798" i="31"/>
  <c r="O1802" i="31"/>
  <c r="AN1802" i="31"/>
  <c r="O1806" i="31"/>
  <c r="AN1806" i="31"/>
  <c r="O1811" i="31"/>
  <c r="Y1811" i="31"/>
  <c r="O1860" i="31"/>
  <c r="AN1846" i="31"/>
  <c r="AN1850" i="31"/>
  <c r="AP1865" i="31"/>
  <c r="Y1879" i="31"/>
  <c r="Z1879" i="31" s="1"/>
  <c r="S1878" i="31"/>
  <c r="W1878" i="31" s="1"/>
  <c r="AP1878" i="31" s="1"/>
  <c r="T1878" i="31"/>
  <c r="X1878" i="31" s="1"/>
  <c r="AQ1878" i="31" s="1"/>
  <c r="R1878" i="31"/>
  <c r="V1878" i="31" s="1"/>
  <c r="AO1878" i="31" s="1"/>
  <c r="U1878" i="31"/>
  <c r="O1887" i="31"/>
  <c r="AN1870" i="31"/>
  <c r="R1883" i="31"/>
  <c r="V1883" i="31" s="1"/>
  <c r="AO1883" i="31" s="1"/>
  <c r="S1883" i="31"/>
  <c r="W1883" i="31" s="1"/>
  <c r="AP1883" i="31" s="1"/>
  <c r="U1883" i="31"/>
  <c r="O1896" i="31"/>
  <c r="O1890" i="31"/>
  <c r="AN1890" i="31"/>
  <c r="O1894" i="31"/>
  <c r="AN1894" i="31"/>
  <c r="AN1899" i="31"/>
  <c r="O1845" i="31"/>
  <c r="AN1845" i="31"/>
  <c r="U1887" i="31"/>
  <c r="AP1868" i="31"/>
  <c r="Y1877" i="31"/>
  <c r="Z1877" i="31" s="1"/>
  <c r="AN1896" i="31"/>
  <c r="T525" i="31"/>
  <c r="R470" i="31"/>
  <c r="Y1644" i="31" l="1"/>
  <c r="Z1644" i="31" s="1"/>
  <c r="Z1308" i="31"/>
  <c r="Z1287" i="31"/>
  <c r="Z1279" i="31"/>
  <c r="Z1201" i="31"/>
  <c r="Z344" i="31"/>
  <c r="Z948" i="31"/>
  <c r="Z416" i="31"/>
  <c r="Z414" i="31"/>
  <c r="Z412" i="31"/>
  <c r="Z174" i="31"/>
  <c r="Y332" i="31"/>
  <c r="Z332" i="31" s="1"/>
  <c r="Z1130" i="31"/>
  <c r="Z1125" i="31"/>
  <c r="R3" i="31"/>
  <c r="Z1280" i="31"/>
  <c r="AQ480" i="31"/>
  <c r="Y480" i="31"/>
  <c r="Z480" i="31" s="1"/>
  <c r="Y501" i="31"/>
  <c r="Z501" i="31" s="1"/>
  <c r="AO501" i="31"/>
  <c r="AL528" i="31"/>
  <c r="X528" i="31"/>
  <c r="AQ528" i="31" s="1"/>
  <c r="Y1053" i="31"/>
  <c r="Z1053" i="31" s="1"/>
  <c r="AO503" i="31"/>
  <c r="Y503" i="31"/>
  <c r="Z503" i="31" s="1"/>
  <c r="AQ210" i="31"/>
  <c r="Y210" i="31"/>
  <c r="Z210" i="31" s="1"/>
  <c r="AO400" i="31"/>
  <c r="Y400" i="31"/>
  <c r="Z400" i="31" s="1"/>
  <c r="AJ470" i="31"/>
  <c r="V470" i="31"/>
  <c r="Y1883" i="31"/>
  <c r="Z1883" i="31" s="1"/>
  <c r="AN1883" i="31"/>
  <c r="Z1811" i="31"/>
  <c r="Z1787" i="31"/>
  <c r="AP1812" i="31"/>
  <c r="Y1812" i="31"/>
  <c r="Z1812" i="31" s="1"/>
  <c r="AO1646" i="31"/>
  <c r="Y1646" i="31"/>
  <c r="Z1646" i="31" s="1"/>
  <c r="Y1699" i="31"/>
  <c r="Z1699" i="31" s="1"/>
  <c r="AN1699" i="31"/>
  <c r="Z1440" i="31"/>
  <c r="Y1396" i="31"/>
  <c r="Z1396" i="31" s="1"/>
  <c r="AN1396" i="31"/>
  <c r="AO1147" i="31"/>
  <c r="Y1147" i="31"/>
  <c r="Z1147" i="31" s="1"/>
  <c r="AO1456" i="31"/>
  <c r="Y1456" i="31"/>
  <c r="Z1456" i="31" s="1"/>
  <c r="Z1118" i="31"/>
  <c r="AN942" i="31"/>
  <c r="Y942" i="31"/>
  <c r="Z942" i="31" s="1"/>
  <c r="Z916" i="31"/>
  <c r="Z904" i="31"/>
  <c r="AO1529" i="31"/>
  <c r="Y1529" i="31"/>
  <c r="Z1529" i="31" s="1"/>
  <c r="AO1481" i="31"/>
  <c r="Y1481" i="31"/>
  <c r="Z1481" i="31" s="1"/>
  <c r="AP1394" i="31"/>
  <c r="Y1394" i="31"/>
  <c r="Z1394" i="31" s="1"/>
  <c r="Y892" i="31"/>
  <c r="Z892" i="31" s="1"/>
  <c r="Z764" i="31"/>
  <c r="Z641" i="31"/>
  <c r="Z625" i="31"/>
  <c r="AK525" i="31"/>
  <c r="W525" i="31"/>
  <c r="AP525" i="31" s="1"/>
  <c r="AQ489" i="31"/>
  <c r="Y489" i="31"/>
  <c r="Z489" i="31" s="1"/>
  <c r="Z117" i="31"/>
  <c r="Z26" i="31"/>
  <c r="AO1016" i="31"/>
  <c r="Y1016" i="31"/>
  <c r="Z1016" i="31" s="1"/>
  <c r="AO923" i="31"/>
  <c r="Y923" i="31"/>
  <c r="Z923" i="31" s="1"/>
  <c r="AO579" i="31"/>
  <c r="Y554" i="31"/>
  <c r="Z554" i="31" s="1"/>
  <c r="AO551" i="31"/>
  <c r="AO549" i="31"/>
  <c r="AO547" i="31"/>
  <c r="Y547" i="31"/>
  <c r="Z547" i="31" s="1"/>
  <c r="AO495" i="31"/>
  <c r="Y495" i="31"/>
  <c r="Z495" i="31" s="1"/>
  <c r="Y439" i="31"/>
  <c r="Z439" i="31" s="1"/>
  <c r="AN439" i="31"/>
  <c r="AO431" i="31"/>
  <c r="Y431" i="31"/>
  <c r="Z431" i="31" s="1"/>
  <c r="AO397" i="31"/>
  <c r="Y397" i="31"/>
  <c r="Z397" i="31" s="1"/>
  <c r="AL289" i="31"/>
  <c r="X289" i="31"/>
  <c r="AQ289" i="31" s="1"/>
  <c r="Z227" i="31"/>
  <c r="AO135" i="31"/>
  <c r="Y135" i="31"/>
  <c r="Z135" i="31" s="1"/>
  <c r="AQ113" i="31"/>
  <c r="Y113" i="31"/>
  <c r="Z113" i="31" s="1"/>
  <c r="AO106" i="31"/>
  <c r="Y106" i="31"/>
  <c r="Z106" i="31" s="1"/>
  <c r="Z75" i="31"/>
  <c r="AO355" i="31"/>
  <c r="Y355" i="31"/>
  <c r="Z355" i="31" s="1"/>
  <c r="AO351" i="31"/>
  <c r="Y351" i="31"/>
  <c r="Z351" i="31" s="1"/>
  <c r="AL527" i="31"/>
  <c r="X527" i="31"/>
  <c r="AQ527" i="31" s="1"/>
  <c r="AO101" i="31"/>
  <c r="Y101" i="31"/>
  <c r="Z101" i="31" s="1"/>
  <c r="AQ35" i="31"/>
  <c r="Y35" i="31"/>
  <c r="Z35" i="31" s="1"/>
  <c r="AO523" i="31"/>
  <c r="AO491" i="31"/>
  <c r="Y491" i="31"/>
  <c r="Z491" i="31" s="1"/>
  <c r="AO487" i="31"/>
  <c r="Y1875" i="31"/>
  <c r="Z1875" i="31" s="1"/>
  <c r="AO1754" i="31"/>
  <c r="Y1754" i="31"/>
  <c r="Z1754" i="31" s="1"/>
  <c r="AO1579" i="31"/>
  <c r="Y1579" i="31"/>
  <c r="Z1579" i="31" s="1"/>
  <c r="AO1470" i="31"/>
  <c r="Y1470" i="31"/>
  <c r="Z1470" i="31" s="1"/>
  <c r="AQ558" i="31"/>
  <c r="Y558" i="31"/>
  <c r="Z558" i="31" s="1"/>
  <c r="AP478" i="31"/>
  <c r="AL453" i="31"/>
  <c r="X453" i="31"/>
  <c r="AN442" i="31"/>
  <c r="Y442" i="31"/>
  <c r="Z442" i="31" s="1"/>
  <c r="AP436" i="31"/>
  <c r="AP402" i="31"/>
  <c r="Y402" i="31"/>
  <c r="Z402" i="31" s="1"/>
  <c r="T1108" i="31"/>
  <c r="X1108" i="31" s="1"/>
  <c r="AQ1108" i="31" s="1"/>
  <c r="W1108" i="31"/>
  <c r="AP1108" i="31" s="1"/>
  <c r="AO888" i="31"/>
  <c r="Y888" i="31"/>
  <c r="Z888" i="31" s="1"/>
  <c r="AO590" i="31"/>
  <c r="Y590" i="31"/>
  <c r="Z590" i="31" s="1"/>
  <c r="AJ469" i="31"/>
  <c r="V469" i="31"/>
  <c r="AO398" i="31"/>
  <c r="Y398" i="31"/>
  <c r="Z398" i="31" s="1"/>
  <c r="Y216" i="31"/>
  <c r="Z216" i="31" s="1"/>
  <c r="AN99" i="31"/>
  <c r="Y99" i="31"/>
  <c r="Z99" i="31" s="1"/>
  <c r="AO555" i="31"/>
  <c r="Y555" i="31"/>
  <c r="Z555" i="31" s="1"/>
  <c r="AK552" i="31"/>
  <c r="W552" i="31"/>
  <c r="AP552" i="31" s="1"/>
  <c r="AK551" i="31"/>
  <c r="W551" i="31"/>
  <c r="AP551" i="31" s="1"/>
  <c r="AK550" i="31"/>
  <c r="W550" i="31"/>
  <c r="AP550" i="31" s="1"/>
  <c r="AK549" i="31"/>
  <c r="W549" i="31"/>
  <c r="AP549" i="31" s="1"/>
  <c r="AK548" i="31"/>
  <c r="W548" i="31"/>
  <c r="AP548" i="31" s="1"/>
  <c r="AO399" i="31"/>
  <c r="Y399" i="31"/>
  <c r="Z399" i="31" s="1"/>
  <c r="AO390" i="31"/>
  <c r="Y390" i="31"/>
  <c r="Z390" i="31" s="1"/>
  <c r="Y369" i="31"/>
  <c r="Z369" i="31" s="1"/>
  <c r="AO243" i="31"/>
  <c r="AO236" i="31"/>
  <c r="Y236" i="31"/>
  <c r="Z236" i="31" s="1"/>
  <c r="AQ202" i="31"/>
  <c r="Y202" i="31"/>
  <c r="Z202" i="31" s="1"/>
  <c r="AO195" i="31"/>
  <c r="AO185" i="31"/>
  <c r="AO129" i="31"/>
  <c r="Y129" i="31"/>
  <c r="Z129" i="31" s="1"/>
  <c r="AO110" i="31"/>
  <c r="Y110" i="31"/>
  <c r="Z110" i="31" s="1"/>
  <c r="AO262" i="31"/>
  <c r="AK262" i="31"/>
  <c r="W262" i="31"/>
  <c r="AP262" i="31" s="1"/>
  <c r="AL207" i="31"/>
  <c r="X207" i="31"/>
  <c r="AK206" i="31"/>
  <c r="W206" i="31"/>
  <c r="AP206" i="31" s="1"/>
  <c r="AO1898" i="31"/>
  <c r="Y1898" i="31"/>
  <c r="Z1898" i="31" s="1"/>
  <c r="S1862" i="31"/>
  <c r="W1862" i="31" s="1"/>
  <c r="AP1862" i="31" s="1"/>
  <c r="W1855" i="31"/>
  <c r="AO1862" i="31"/>
  <c r="Z1808" i="31"/>
  <c r="AP1834" i="31"/>
  <c r="Y1834" i="31"/>
  <c r="Z1834" i="31" s="1"/>
  <c r="AP1782" i="31"/>
  <c r="Y1782" i="31"/>
  <c r="Z1782" i="31" s="1"/>
  <c r="AO1851" i="31"/>
  <c r="Y1851" i="31"/>
  <c r="Z1851" i="31" s="1"/>
  <c r="AO1835" i="31"/>
  <c r="Y1835" i="31"/>
  <c r="Z1835" i="31" s="1"/>
  <c r="AO1761" i="31"/>
  <c r="Y1761" i="31"/>
  <c r="Z1761" i="31" s="1"/>
  <c r="Z1584" i="31"/>
  <c r="Z1368" i="31"/>
  <c r="Z1328" i="31"/>
  <c r="Z1171" i="31"/>
  <c r="AQ1520" i="31"/>
  <c r="Y1520" i="31"/>
  <c r="Z1520" i="31" s="1"/>
  <c r="Y1464" i="31"/>
  <c r="Z1464" i="31" s="1"/>
  <c r="Y1455" i="31"/>
  <c r="Z1455" i="31" s="1"/>
  <c r="Z1115" i="31"/>
  <c r="Z907" i="31"/>
  <c r="Z893" i="31"/>
  <c r="Y940" i="31"/>
  <c r="Z940" i="31" s="1"/>
  <c r="AK527" i="31"/>
  <c r="W527" i="31"/>
  <c r="AP527" i="31" s="1"/>
  <c r="Y445" i="31"/>
  <c r="Z445" i="31" s="1"/>
  <c r="AN445" i="31"/>
  <c r="AN441" i="31"/>
  <c r="Y441" i="31"/>
  <c r="Z441" i="31" s="1"/>
  <c r="Z410" i="31"/>
  <c r="Z404" i="31"/>
  <c r="Z392" i="31"/>
  <c r="Z350" i="31"/>
  <c r="AP1132" i="31"/>
  <c r="Y1132" i="31"/>
  <c r="Z1132" i="31" s="1"/>
  <c r="AP937" i="31"/>
  <c r="Y937" i="31"/>
  <c r="Z937" i="31" s="1"/>
  <c r="AK528" i="31"/>
  <c r="W528" i="31"/>
  <c r="AP528" i="31" s="1"/>
  <c r="AK524" i="31"/>
  <c r="W524" i="31"/>
  <c r="AP524" i="31" s="1"/>
  <c r="AO522" i="31"/>
  <c r="Y522" i="31"/>
  <c r="Z522" i="31" s="1"/>
  <c r="AP488" i="31"/>
  <c r="Y488" i="31"/>
  <c r="Z488" i="31" s="1"/>
  <c r="AO388" i="31"/>
  <c r="Y388" i="31"/>
  <c r="Z388" i="31" s="1"/>
  <c r="AP382" i="31"/>
  <c r="Y382" i="31"/>
  <c r="Z382" i="31" s="1"/>
  <c r="AL277" i="31"/>
  <c r="X277" i="31"/>
  <c r="AQ277" i="31" s="1"/>
  <c r="AL263" i="31"/>
  <c r="X263" i="31"/>
  <c r="AQ263" i="31" s="1"/>
  <c r="AP62" i="31"/>
  <c r="Y62" i="31"/>
  <c r="Z62" i="31" s="1"/>
  <c r="AO938" i="31"/>
  <c r="Y938" i="31"/>
  <c r="Z938" i="31" s="1"/>
  <c r="AQ531" i="31"/>
  <c r="Y531" i="31"/>
  <c r="Z531" i="31" s="1"/>
  <c r="Y486" i="31"/>
  <c r="Z486" i="31" s="1"/>
  <c r="Y437" i="31"/>
  <c r="Z437" i="31" s="1"/>
  <c r="AN437" i="31"/>
  <c r="Z406" i="31"/>
  <c r="Z364" i="31"/>
  <c r="AO312" i="31"/>
  <c r="Y312" i="31"/>
  <c r="Z312" i="31" s="1"/>
  <c r="Z230" i="31"/>
  <c r="AO226" i="31"/>
  <c r="Y226" i="31"/>
  <c r="Z226" i="31" s="1"/>
  <c r="AP103" i="31"/>
  <c r="Y103" i="31"/>
  <c r="Z103" i="31" s="1"/>
  <c r="AP81" i="31"/>
  <c r="Y81" i="31"/>
  <c r="Z81" i="31" s="1"/>
  <c r="AO76" i="31"/>
  <c r="Y76" i="31"/>
  <c r="Z76" i="31" s="1"/>
  <c r="Z63" i="31"/>
  <c r="AP59" i="31"/>
  <c r="Y59" i="31"/>
  <c r="Z59" i="31" s="1"/>
  <c r="AO54" i="31"/>
  <c r="Y54" i="31"/>
  <c r="Z54" i="31" s="1"/>
  <c r="AL36" i="31"/>
  <c r="X36" i="31"/>
  <c r="U3" i="31"/>
  <c r="AO353" i="31"/>
  <c r="Y353" i="31"/>
  <c r="Z353" i="31" s="1"/>
  <c r="AK307" i="31"/>
  <c r="W307" i="31"/>
  <c r="AL307" i="31"/>
  <c r="X307" i="31"/>
  <c r="AQ307" i="31" s="1"/>
  <c r="AO61" i="31"/>
  <c r="Y61" i="31"/>
  <c r="Z61" i="31" s="1"/>
  <c r="AO529" i="31"/>
  <c r="AO525" i="31"/>
  <c r="AO40" i="31"/>
  <c r="Y40" i="31"/>
  <c r="Z40" i="31" s="1"/>
  <c r="AO281" i="31"/>
  <c r="AK281" i="31"/>
  <c r="W281" i="31"/>
  <c r="AP281" i="31" s="1"/>
  <c r="AO527" i="31"/>
  <c r="Y527" i="31"/>
  <c r="Z527" i="31" s="1"/>
  <c r="AP1810" i="31"/>
  <c r="Y1810" i="31"/>
  <c r="Z1810" i="31" s="1"/>
  <c r="AO1843" i="31"/>
  <c r="Y1843" i="31"/>
  <c r="Z1843" i="31" s="1"/>
  <c r="AO1556" i="31"/>
  <c r="Y1556" i="31"/>
  <c r="Z1556" i="31" s="1"/>
  <c r="AO1512" i="31"/>
  <c r="Y1512" i="31"/>
  <c r="Z1512" i="31" s="1"/>
  <c r="AN947" i="31"/>
  <c r="Y947" i="31"/>
  <c r="Z947" i="31" s="1"/>
  <c r="Z1143" i="31"/>
  <c r="Y521" i="31"/>
  <c r="Z521" i="31" s="1"/>
  <c r="AN521" i="31"/>
  <c r="AL478" i="31"/>
  <c r="X478" i="31"/>
  <c r="AQ478" i="31" s="1"/>
  <c r="AL436" i="31"/>
  <c r="X436" i="31"/>
  <c r="AQ436" i="31" s="1"/>
  <c r="AO1061" i="31"/>
  <c r="AO1027" i="31"/>
  <c r="Y1027" i="31"/>
  <c r="Z1027" i="31" s="1"/>
  <c r="AL471" i="31"/>
  <c r="X471" i="31"/>
  <c r="AQ471" i="31" s="1"/>
  <c r="T469" i="31"/>
  <c r="T470" i="31"/>
  <c r="AO1006" i="31"/>
  <c r="Y1006" i="31"/>
  <c r="Z1006" i="31" s="1"/>
  <c r="Y403" i="31"/>
  <c r="Z403" i="31" s="1"/>
  <c r="AK248" i="31"/>
  <c r="W248" i="31"/>
  <c r="AP248" i="31" s="1"/>
  <c r="AK243" i="31"/>
  <c r="W243" i="31"/>
  <c r="AP243" i="31" s="1"/>
  <c r="AL243" i="31"/>
  <c r="X243" i="31"/>
  <c r="AQ243" i="31" s="1"/>
  <c r="AO235" i="31"/>
  <c r="Y235" i="31"/>
  <c r="Z235" i="31" s="1"/>
  <c r="AO229" i="31"/>
  <c r="Y229" i="31"/>
  <c r="Z229" i="31" s="1"/>
  <c r="AQ208" i="31"/>
  <c r="Y208" i="31"/>
  <c r="Z208" i="31" s="1"/>
  <c r="AK203" i="31"/>
  <c r="W203" i="31"/>
  <c r="AP203" i="31" s="1"/>
  <c r="AL203" i="31"/>
  <c r="X203" i="31"/>
  <c r="AQ203" i="31" s="1"/>
  <c r="AL195" i="31"/>
  <c r="X195" i="31"/>
  <c r="AQ195" i="31" s="1"/>
  <c r="AK185" i="31"/>
  <c r="W185" i="31"/>
  <c r="AP185" i="31" s="1"/>
  <c r="AO160" i="31"/>
  <c r="Y160" i="31"/>
  <c r="Z160" i="31" s="1"/>
  <c r="AO128" i="31"/>
  <c r="Y128" i="31"/>
  <c r="Z128" i="31" s="1"/>
  <c r="AK47" i="31"/>
  <c r="S48" i="31"/>
  <c r="W47" i="31"/>
  <c r="AP47" i="31" s="1"/>
  <c r="AJ48" i="31"/>
  <c r="V48" i="31"/>
  <c r="AO173" i="31"/>
  <c r="Y173" i="31"/>
  <c r="Z173" i="31" s="1"/>
  <c r="AO105" i="31"/>
  <c r="Y105" i="31"/>
  <c r="Z105" i="31" s="1"/>
  <c r="AL315" i="31"/>
  <c r="X315" i="31"/>
  <c r="AQ315" i="31" s="1"/>
  <c r="AL291" i="31"/>
  <c r="X291" i="31"/>
  <c r="AQ291" i="31" s="1"/>
  <c r="AO244" i="31"/>
  <c r="AO190" i="31"/>
  <c r="AO276" i="31"/>
  <c r="AK276" i="31"/>
  <c r="W276" i="31"/>
  <c r="AP276" i="31" s="1"/>
  <c r="AO251" i="31"/>
  <c r="AO164" i="31"/>
  <c r="Y164" i="31"/>
  <c r="Z164" i="31" s="1"/>
  <c r="AO196" i="31"/>
  <c r="AO150" i="31"/>
  <c r="Y150" i="31"/>
  <c r="Z150" i="31" s="1"/>
  <c r="Z1315" i="31"/>
  <c r="Z98" i="31"/>
  <c r="Z669" i="31"/>
  <c r="Z629" i="31"/>
  <c r="Z10" i="31"/>
  <c r="Y1753" i="31"/>
  <c r="Z1753" i="31" s="1"/>
  <c r="Y1421" i="31"/>
  <c r="Z1421" i="31" s="1"/>
  <c r="Y871" i="31"/>
  <c r="Z871" i="31" s="1"/>
  <c r="Y241" i="31"/>
  <c r="Z241" i="31" s="1"/>
  <c r="AL525" i="31"/>
  <c r="X525" i="31"/>
  <c r="AQ525" i="31" s="1"/>
  <c r="AN1887" i="31"/>
  <c r="Y1887" i="31"/>
  <c r="Z1887" i="31" s="1"/>
  <c r="Y1878" i="31"/>
  <c r="Z1878" i="31" s="1"/>
  <c r="AN1878" i="31"/>
  <c r="AO1749" i="31"/>
  <c r="Y1749" i="31"/>
  <c r="Z1749" i="31" s="1"/>
  <c r="Y1744" i="31"/>
  <c r="Z1744" i="31" s="1"/>
  <c r="AO1778" i="31"/>
  <c r="Y1778" i="31"/>
  <c r="Z1778" i="31" s="1"/>
  <c r="AO1645" i="31"/>
  <c r="Y1645" i="31"/>
  <c r="Z1645" i="31" s="1"/>
  <c r="AO1148" i="31"/>
  <c r="Y1148" i="31"/>
  <c r="Z1148" i="31" s="1"/>
  <c r="AO1431" i="31"/>
  <c r="Y1431" i="31"/>
  <c r="Z1431" i="31" s="1"/>
  <c r="AO1530" i="31"/>
  <c r="Y1530" i="31"/>
  <c r="Z1530" i="31" s="1"/>
  <c r="AO1482" i="31"/>
  <c r="Y1482" i="31"/>
  <c r="Z1482" i="31" s="1"/>
  <c r="Y917" i="31"/>
  <c r="Z917" i="31" s="1"/>
  <c r="Y885" i="31"/>
  <c r="Z885" i="31" s="1"/>
  <c r="Y880" i="31"/>
  <c r="Z880" i="31" s="1"/>
  <c r="AQ544" i="31"/>
  <c r="Y544" i="31"/>
  <c r="Z544" i="31" s="1"/>
  <c r="AK529" i="31"/>
  <c r="W529" i="31"/>
  <c r="AP529" i="31" s="1"/>
  <c r="AO936" i="31"/>
  <c r="Y936" i="31"/>
  <c r="Z936" i="31" s="1"/>
  <c r="AO582" i="31"/>
  <c r="Y582" i="31"/>
  <c r="Z582" i="31" s="1"/>
  <c r="AL487" i="31"/>
  <c r="X487" i="31"/>
  <c r="AQ487" i="31" s="1"/>
  <c r="AP12" i="31"/>
  <c r="Y12" i="31"/>
  <c r="Z12" i="31" s="1"/>
  <c r="AO1012" i="31"/>
  <c r="Y1012" i="31"/>
  <c r="Z1012" i="31" s="1"/>
  <c r="AO872" i="31"/>
  <c r="Y872" i="31"/>
  <c r="Z872" i="31" s="1"/>
  <c r="AO552" i="31"/>
  <c r="Y552" i="31"/>
  <c r="Z552" i="31" s="1"/>
  <c r="AO550" i="31"/>
  <c r="Y550" i="31"/>
  <c r="Z550" i="31" s="1"/>
  <c r="AO548" i="31"/>
  <c r="Y548" i="31"/>
  <c r="Z548" i="31" s="1"/>
  <c r="AO426" i="31"/>
  <c r="Y426" i="31"/>
  <c r="Z426" i="31" s="1"/>
  <c r="AK289" i="31"/>
  <c r="W289" i="31"/>
  <c r="AO237" i="31"/>
  <c r="Y237" i="31"/>
  <c r="Z237" i="31" s="1"/>
  <c r="AO8" i="31"/>
  <c r="Y8" i="31"/>
  <c r="Z8" i="31" s="1"/>
  <c r="O2" i="31"/>
  <c r="O3" i="31"/>
  <c r="AO341" i="31"/>
  <c r="Y341" i="31"/>
  <c r="Z341" i="31" s="1"/>
  <c r="AO159" i="31"/>
  <c r="Y159" i="31"/>
  <c r="Z159" i="31" s="1"/>
  <c r="AL523" i="31"/>
  <c r="X523" i="31"/>
  <c r="AQ523" i="31" s="1"/>
  <c r="AO1839" i="31"/>
  <c r="Y1839" i="31"/>
  <c r="Z1839" i="31" s="1"/>
  <c r="AO1813" i="31"/>
  <c r="Y1813" i="31"/>
  <c r="Z1813" i="31" s="1"/>
  <c r="AO1781" i="31"/>
  <c r="Y1781" i="31"/>
  <c r="Z1781" i="31" s="1"/>
  <c r="Y1384" i="31"/>
  <c r="Z1384" i="31" s="1"/>
  <c r="AO1580" i="31"/>
  <c r="Y1580" i="31"/>
  <c r="Z1580" i="31" s="1"/>
  <c r="AO1423" i="31"/>
  <c r="Y1423" i="31"/>
  <c r="Z1423" i="31" s="1"/>
  <c r="Y1117" i="31"/>
  <c r="Z1117" i="31" s="1"/>
  <c r="Y1056" i="31"/>
  <c r="Z1056" i="31" s="1"/>
  <c r="Y922" i="31"/>
  <c r="Z922" i="31" s="1"/>
  <c r="AK470" i="31"/>
  <c r="W470" i="31"/>
  <c r="AP470" i="31" s="1"/>
  <c r="AP428" i="31"/>
  <c r="Y428" i="31"/>
  <c r="Z428" i="31" s="1"/>
  <c r="AP408" i="31"/>
  <c r="Y408" i="31"/>
  <c r="Z408" i="31" s="1"/>
  <c r="AO314" i="31"/>
  <c r="Y314" i="31"/>
  <c r="Z314" i="31" s="1"/>
  <c r="Y977" i="31"/>
  <c r="Z977" i="31" s="1"/>
  <c r="AN977" i="31"/>
  <c r="Y963" i="31"/>
  <c r="Z963" i="31" s="1"/>
  <c r="AN963" i="31"/>
  <c r="AO1108" i="31"/>
  <c r="Y1108" i="31"/>
  <c r="Z1108" i="31" s="1"/>
  <c r="AO1052" i="31"/>
  <c r="Y1052" i="31"/>
  <c r="Z1052" i="31" s="1"/>
  <c r="AO882" i="31"/>
  <c r="Y882" i="31"/>
  <c r="Z882" i="31" s="1"/>
  <c r="AO573" i="31"/>
  <c r="Y573" i="31"/>
  <c r="Z573" i="31" s="1"/>
  <c r="AO494" i="31"/>
  <c r="Y494" i="31"/>
  <c r="Z494" i="31" s="1"/>
  <c r="AK469" i="31"/>
  <c r="W469" i="31"/>
  <c r="AP469" i="31" s="1"/>
  <c r="AO1036" i="31"/>
  <c r="Y1036" i="31"/>
  <c r="Z1036" i="31" s="1"/>
  <c r="AO591" i="31"/>
  <c r="Y591" i="31"/>
  <c r="Z591" i="31" s="1"/>
  <c r="AO581" i="31"/>
  <c r="Y581" i="31"/>
  <c r="Z581" i="31" s="1"/>
  <c r="AJ580" i="31"/>
  <c r="V580" i="31"/>
  <c r="AO454" i="31"/>
  <c r="Y454" i="31"/>
  <c r="Z454" i="31" s="1"/>
  <c r="AO407" i="31"/>
  <c r="Y407" i="31"/>
  <c r="Z407" i="31" s="1"/>
  <c r="AO358" i="31"/>
  <c r="Y358" i="31"/>
  <c r="Z358" i="31" s="1"/>
  <c r="AO248" i="31"/>
  <c r="AO206" i="31"/>
  <c r="AQ201" i="31"/>
  <c r="Y201" i="31"/>
  <c r="Z201" i="31" s="1"/>
  <c r="AQ193" i="31"/>
  <c r="Y193" i="31"/>
  <c r="Z193" i="31" s="1"/>
  <c r="AP116" i="31"/>
  <c r="Y116" i="31"/>
  <c r="Z116" i="31" s="1"/>
  <c r="AO104" i="31"/>
  <c r="Y104" i="31"/>
  <c r="Z104" i="31" s="1"/>
  <c r="AO102" i="31"/>
  <c r="Y102" i="31"/>
  <c r="Z102" i="31" s="1"/>
  <c r="AO100" i="31"/>
  <c r="Y100" i="31"/>
  <c r="Z100" i="31" s="1"/>
  <c r="AO47" i="31"/>
  <c r="Y47" i="31"/>
  <c r="Z47" i="31" s="1"/>
  <c r="Y22" i="31"/>
  <c r="Z22" i="31" s="1"/>
  <c r="AO175" i="31"/>
  <c r="Y175" i="31"/>
  <c r="Z175" i="31" s="1"/>
  <c r="AO172" i="31"/>
  <c r="Y172" i="31"/>
  <c r="Z172" i="31" s="1"/>
  <c r="AL262" i="31"/>
  <c r="X262" i="31"/>
  <c r="AQ262" i="31" s="1"/>
  <c r="AL206" i="31"/>
  <c r="X206" i="31"/>
  <c r="AQ206" i="31" s="1"/>
  <c r="AL529" i="31"/>
  <c r="X529" i="31"/>
  <c r="AQ529" i="31" s="1"/>
  <c r="AO1874" i="31"/>
  <c r="Y1874" i="31"/>
  <c r="Z1874" i="31" s="1"/>
  <c r="AN1876" i="31"/>
  <c r="Y1876" i="31"/>
  <c r="Z1876" i="31" s="1"/>
  <c r="AN1885" i="31"/>
  <c r="Y1885" i="31"/>
  <c r="Z1885" i="31" s="1"/>
  <c r="T1862" i="31"/>
  <c r="X1862" i="31" s="1"/>
  <c r="AQ1862" i="31" s="1"/>
  <c r="X1855" i="31"/>
  <c r="AQ1855" i="31" s="1"/>
  <c r="AP1840" i="31"/>
  <c r="Y1840" i="31"/>
  <c r="Z1840" i="31" s="1"/>
  <c r="AP1786" i="31"/>
  <c r="Y1786" i="31"/>
  <c r="Z1786" i="31" s="1"/>
  <c r="AP1763" i="31"/>
  <c r="Y1763" i="31"/>
  <c r="Z1763" i="31" s="1"/>
  <c r="AP1844" i="31"/>
  <c r="Y1844" i="31"/>
  <c r="Z1844" i="31" s="1"/>
  <c r="AO1790" i="31"/>
  <c r="Y1790" i="31"/>
  <c r="Z1790" i="31" s="1"/>
  <c r="AO1712" i="31"/>
  <c r="Y1712" i="31"/>
  <c r="Z1712" i="31" s="1"/>
  <c r="AN1407" i="31"/>
  <c r="Y1407" i="31"/>
  <c r="Z1407" i="31" s="1"/>
  <c r="AO1386" i="31"/>
  <c r="Y1386" i="31"/>
  <c r="Z1386" i="31" s="1"/>
  <c r="Z1197" i="31"/>
  <c r="AQ1521" i="31"/>
  <c r="Y1521" i="31"/>
  <c r="Z1521" i="31" s="1"/>
  <c r="AO1465" i="31"/>
  <c r="Y1465" i="31"/>
  <c r="Z1465" i="31" s="1"/>
  <c r="Y1398" i="31"/>
  <c r="Z1398" i="31" s="1"/>
  <c r="Y1055" i="31"/>
  <c r="Z1055" i="31" s="1"/>
  <c r="Y1028" i="31"/>
  <c r="Z1028" i="31" s="1"/>
  <c r="Y1015" i="31"/>
  <c r="Z1015" i="31" s="1"/>
  <c r="Y1011" i="31"/>
  <c r="Z1011" i="31" s="1"/>
  <c r="AK523" i="31"/>
  <c r="W523" i="31"/>
  <c r="AP523" i="31" s="1"/>
  <c r="AP411" i="31"/>
  <c r="Y411" i="31"/>
  <c r="Z411" i="31" s="1"/>
  <c r="AP401" i="31"/>
  <c r="Y401" i="31"/>
  <c r="Z401" i="31" s="1"/>
  <c r="AP393" i="31"/>
  <c r="Y393" i="31"/>
  <c r="Z393" i="31" s="1"/>
  <c r="Y340" i="31"/>
  <c r="Z340" i="31" s="1"/>
  <c r="AN340" i="31"/>
  <c r="Y993" i="31"/>
  <c r="Z993" i="31" s="1"/>
  <c r="AN993" i="31"/>
  <c r="AN994" i="31"/>
  <c r="Y994" i="31"/>
  <c r="Z994" i="31" s="1"/>
  <c r="AO592" i="31"/>
  <c r="Y592" i="31"/>
  <c r="Z592" i="31" s="1"/>
  <c r="AO584" i="31"/>
  <c r="Y584" i="31"/>
  <c r="Z584" i="31" s="1"/>
  <c r="AO578" i="31"/>
  <c r="Y578" i="31"/>
  <c r="Z578" i="31" s="1"/>
  <c r="AO556" i="31"/>
  <c r="Y556" i="31"/>
  <c r="Z556" i="31" s="1"/>
  <c r="AO535" i="31"/>
  <c r="Y535" i="31"/>
  <c r="Z535" i="31" s="1"/>
  <c r="AJ528" i="31"/>
  <c r="V528" i="31"/>
  <c r="AJ524" i="31"/>
  <c r="V524" i="31"/>
  <c r="AO508" i="31"/>
  <c r="Y508" i="31"/>
  <c r="Z508" i="31" s="1"/>
  <c r="AP471" i="31"/>
  <c r="Y471" i="31"/>
  <c r="Z471" i="31" s="1"/>
  <c r="AO430" i="31"/>
  <c r="Y430" i="31"/>
  <c r="Z430" i="31" s="1"/>
  <c r="AK277" i="31"/>
  <c r="W277" i="31"/>
  <c r="AK263" i="31"/>
  <c r="W263" i="31"/>
  <c r="AO225" i="31"/>
  <c r="Y225" i="31"/>
  <c r="Z225" i="31" s="1"/>
  <c r="Y71" i="31"/>
  <c r="Z71" i="31" s="1"/>
  <c r="AO1014" i="31"/>
  <c r="Y1014" i="31"/>
  <c r="Z1014" i="31" s="1"/>
  <c r="AO921" i="31"/>
  <c r="Y921" i="31"/>
  <c r="Z921" i="31" s="1"/>
  <c r="AO545" i="31"/>
  <c r="Y545" i="31"/>
  <c r="Z545" i="31" s="1"/>
  <c r="AO440" i="31"/>
  <c r="Y440" i="31"/>
  <c r="Z440" i="31" s="1"/>
  <c r="Z417" i="31"/>
  <c r="AK415" i="31"/>
  <c r="W415" i="31"/>
  <c r="AP415" i="31" s="1"/>
  <c r="AJ415" i="31"/>
  <c r="V415" i="31"/>
  <c r="AK413" i="31"/>
  <c r="W413" i="31"/>
  <c r="AP413" i="31" s="1"/>
  <c r="AJ413" i="31"/>
  <c r="V413" i="31"/>
  <c r="Z360" i="31"/>
  <c r="AK258" i="31"/>
  <c r="W258" i="31"/>
  <c r="AL258" i="31"/>
  <c r="X258" i="31"/>
  <c r="AQ258" i="31" s="1"/>
  <c r="AO231" i="31"/>
  <c r="Y231" i="31"/>
  <c r="Z231" i="31" s="1"/>
  <c r="AQ114" i="31"/>
  <c r="Y114" i="31"/>
  <c r="Z114" i="31" s="1"/>
  <c r="AL119" i="31"/>
  <c r="X119" i="31"/>
  <c r="AO64" i="31"/>
  <c r="Y64" i="31"/>
  <c r="Z64" i="31" s="1"/>
  <c r="U2" i="31"/>
  <c r="Z7" i="31"/>
  <c r="AO215" i="31"/>
  <c r="Y215" i="31"/>
  <c r="Z215" i="31" s="1"/>
  <c r="AO156" i="31"/>
  <c r="Y156" i="31"/>
  <c r="Z156" i="31" s="1"/>
  <c r="AL281" i="31"/>
  <c r="X281" i="31"/>
  <c r="AQ281" i="31" s="1"/>
  <c r="Y1792" i="31"/>
  <c r="Z1792" i="31" s="1"/>
  <c r="AO1783" i="31"/>
  <c r="Y1783" i="31"/>
  <c r="Z1783" i="31" s="1"/>
  <c r="AO1557" i="31"/>
  <c r="Y1557" i="31"/>
  <c r="Z1557" i="31" s="1"/>
  <c r="AO1513" i="31"/>
  <c r="Y1513" i="31"/>
  <c r="Z1513" i="31" s="1"/>
  <c r="S1408" i="31"/>
  <c r="W1408" i="31" s="1"/>
  <c r="AP1408" i="31" s="1"/>
  <c r="W1406" i="31"/>
  <c r="AP1406" i="31" s="1"/>
  <c r="Y1051" i="31"/>
  <c r="Z1051" i="31" s="1"/>
  <c r="Y1021" i="31"/>
  <c r="Z1021" i="31" s="1"/>
  <c r="Y1013" i="31"/>
  <c r="Z1013" i="31" s="1"/>
  <c r="Y915" i="31"/>
  <c r="Z915" i="31" s="1"/>
  <c r="Y883" i="31"/>
  <c r="Z883" i="31" s="1"/>
  <c r="AO1060" i="31"/>
  <c r="S1061" i="31"/>
  <c r="W1061" i="31" s="1"/>
  <c r="AP1061" i="31" s="1"/>
  <c r="W1060" i="31"/>
  <c r="AP1060" i="31" s="1"/>
  <c r="AO884" i="31"/>
  <c r="Y884" i="31"/>
  <c r="Z884" i="31" s="1"/>
  <c r="AK579" i="31"/>
  <c r="W579" i="31"/>
  <c r="AP579" i="31" s="1"/>
  <c r="Y576" i="31"/>
  <c r="Z576" i="31" s="1"/>
  <c r="AO493" i="31"/>
  <c r="Y493" i="31"/>
  <c r="Z493" i="31" s="1"/>
  <c r="Y444" i="31"/>
  <c r="Z444" i="31" s="1"/>
  <c r="Y427" i="31"/>
  <c r="Z427" i="31" s="1"/>
  <c r="Y368" i="31"/>
  <c r="Z368" i="31" s="1"/>
  <c r="Y357" i="31"/>
  <c r="Z357" i="31" s="1"/>
  <c r="AL248" i="31"/>
  <c r="X248" i="31"/>
  <c r="AQ248" i="31" s="1"/>
  <c r="AQ209" i="31"/>
  <c r="Y209" i="31"/>
  <c r="Z209" i="31" s="1"/>
  <c r="AO203" i="31"/>
  <c r="Y203" i="31"/>
  <c r="Z203" i="31" s="1"/>
  <c r="AQ200" i="31"/>
  <c r="Y200" i="31"/>
  <c r="Z200" i="31" s="1"/>
  <c r="AK195" i="31"/>
  <c r="W195" i="31"/>
  <c r="AP195" i="31" s="1"/>
  <c r="AQ192" i="31"/>
  <c r="Y192" i="31"/>
  <c r="Z192" i="31" s="1"/>
  <c r="AL185" i="31"/>
  <c r="T187" i="31"/>
  <c r="X185" i="31"/>
  <c r="AQ185" i="31" s="1"/>
  <c r="AO157" i="31"/>
  <c r="Y157" i="31"/>
  <c r="Z157" i="31" s="1"/>
  <c r="AO232" i="31"/>
  <c r="Y232" i="31"/>
  <c r="Z232" i="31" s="1"/>
  <c r="AO315" i="31"/>
  <c r="AK315" i="31"/>
  <c r="W315" i="31"/>
  <c r="AP315" i="31" s="1"/>
  <c r="AO291" i="31"/>
  <c r="AK291" i="31"/>
  <c r="W291" i="31"/>
  <c r="AP291" i="31" s="1"/>
  <c r="T2" i="31"/>
  <c r="AK244" i="31"/>
  <c r="W244" i="31"/>
  <c r="AP244" i="31" s="1"/>
  <c r="AL244" i="31"/>
  <c r="X244" i="31"/>
  <c r="AQ244" i="31" s="1"/>
  <c r="AK190" i="31"/>
  <c r="W190" i="31"/>
  <c r="AP190" i="31" s="1"/>
  <c r="AL190" i="31"/>
  <c r="X190" i="31"/>
  <c r="AQ190" i="31" s="1"/>
  <c r="AL276" i="31"/>
  <c r="X276" i="31"/>
  <c r="AQ276" i="31" s="1"/>
  <c r="AK251" i="31"/>
  <c r="W251" i="31"/>
  <c r="AP251" i="31" s="1"/>
  <c r="AL251" i="31"/>
  <c r="X251" i="31"/>
  <c r="AQ251" i="31" s="1"/>
  <c r="AK196" i="31"/>
  <c r="W196" i="31"/>
  <c r="AP196" i="31" s="1"/>
  <c r="AL196" i="31"/>
  <c r="X196" i="31"/>
  <c r="AQ196" i="31" s="1"/>
  <c r="Z1716" i="31"/>
  <c r="Z1409" i="31"/>
  <c r="Z1248" i="31"/>
  <c r="Z1137" i="31"/>
  <c r="R2" i="31"/>
  <c r="Z1320" i="31"/>
  <c r="Z1145" i="31"/>
  <c r="Y988" i="31"/>
  <c r="Z988" i="31" s="1"/>
  <c r="Y432" i="31"/>
  <c r="Z432" i="31" s="1"/>
  <c r="Y206" i="31" l="1"/>
  <c r="Z206" i="31" s="1"/>
  <c r="Y525" i="31"/>
  <c r="Z525" i="31" s="1"/>
  <c r="Y248" i="31"/>
  <c r="Z248" i="31" s="1"/>
  <c r="Y291" i="31"/>
  <c r="Z291" i="31" s="1"/>
  <c r="Y315" i="31"/>
  <c r="Z315" i="31" s="1"/>
  <c r="AL187" i="31"/>
  <c r="X187" i="31"/>
  <c r="AO413" i="31"/>
  <c r="Y413" i="31"/>
  <c r="Z413" i="31" s="1"/>
  <c r="AO415" i="31"/>
  <c r="Y415" i="31"/>
  <c r="Z415" i="31" s="1"/>
  <c r="AP263" i="31"/>
  <c r="Y263" i="31"/>
  <c r="Z263" i="31" s="1"/>
  <c r="AP277" i="31"/>
  <c r="Y277" i="31"/>
  <c r="Z277" i="31" s="1"/>
  <c r="AO524" i="31"/>
  <c r="Y524" i="31"/>
  <c r="Z524" i="31" s="1"/>
  <c r="AO528" i="31"/>
  <c r="Y528" i="31"/>
  <c r="Z528" i="31" s="1"/>
  <c r="AP289" i="31"/>
  <c r="Y289" i="31"/>
  <c r="Z289" i="31" s="1"/>
  <c r="Y1406" i="31"/>
  <c r="Z1406" i="31" s="1"/>
  <c r="Y1408" i="31"/>
  <c r="Z1408" i="31" s="1"/>
  <c r="AO48" i="31"/>
  <c r="AL470" i="31"/>
  <c r="X470" i="31"/>
  <c r="AQ470" i="31" s="1"/>
  <c r="Y1061" i="31"/>
  <c r="Z1061" i="31" s="1"/>
  <c r="AQ36" i="31"/>
  <c r="Y36" i="31"/>
  <c r="Y1862" i="31"/>
  <c r="Z1862" i="31" s="1"/>
  <c r="AP1855" i="31"/>
  <c r="Y1855" i="31"/>
  <c r="Z1855" i="31" s="1"/>
  <c r="AQ207" i="31"/>
  <c r="Y207" i="31"/>
  <c r="Z207" i="31" s="1"/>
  <c r="Y262" i="31"/>
  <c r="Z262" i="31" s="1"/>
  <c r="Y185" i="31"/>
  <c r="Z185" i="31" s="1"/>
  <c r="Y195" i="31"/>
  <c r="Z195" i="31" s="1"/>
  <c r="Y243" i="31"/>
  <c r="Z243" i="31" s="1"/>
  <c r="AO469" i="31"/>
  <c r="Y436" i="31"/>
  <c r="Z436" i="31" s="1"/>
  <c r="AQ453" i="31"/>
  <c r="Y453" i="31"/>
  <c r="Z453" i="31" s="1"/>
  <c r="Y478" i="31"/>
  <c r="Z478" i="31" s="1"/>
  <c r="Y579" i="31"/>
  <c r="Z579" i="31" s="1"/>
  <c r="AO470" i="31"/>
  <c r="Y470" i="31"/>
  <c r="Z470" i="31" s="1"/>
  <c r="V3" i="31"/>
  <c r="Y1060" i="31"/>
  <c r="Z1060" i="31" s="1"/>
  <c r="AQ119" i="31"/>
  <c r="Y119" i="31"/>
  <c r="Z119" i="31" s="1"/>
  <c r="AP258" i="31"/>
  <c r="Y258" i="31"/>
  <c r="Z258" i="31" s="1"/>
  <c r="AO580" i="31"/>
  <c r="Y580" i="31"/>
  <c r="Z580" i="31" s="1"/>
  <c r="V2" i="31"/>
  <c r="Y196" i="31"/>
  <c r="Z196" i="31" s="1"/>
  <c r="Y251" i="31"/>
  <c r="Z251" i="31" s="1"/>
  <c r="Y276" i="31"/>
  <c r="Z276" i="31" s="1"/>
  <c r="Y190" i="31"/>
  <c r="Z190" i="31" s="1"/>
  <c r="Y244" i="31"/>
  <c r="Z244" i="31" s="1"/>
  <c r="T3" i="31"/>
  <c r="AK48" i="31"/>
  <c r="W48" i="31"/>
  <c r="S3" i="31"/>
  <c r="S2" i="31"/>
  <c r="AL469" i="31"/>
  <c r="X469" i="31"/>
  <c r="AQ469" i="31" s="1"/>
  <c r="Y281" i="31"/>
  <c r="Z281" i="31" s="1"/>
  <c r="Y529" i="31"/>
  <c r="Z529" i="31" s="1"/>
  <c r="AP307" i="31"/>
  <c r="Y307" i="31"/>
  <c r="Z307" i="31" s="1"/>
  <c r="Y487" i="31"/>
  <c r="Z487" i="31" s="1"/>
  <c r="Y523" i="31"/>
  <c r="Z523" i="31" s="1"/>
  <c r="Y549" i="31"/>
  <c r="Z549" i="31" s="1"/>
  <c r="Y551" i="31"/>
  <c r="Z551" i="31" s="1"/>
  <c r="AP48" i="31" l="1"/>
  <c r="W2" i="31"/>
  <c r="W3" i="31"/>
  <c r="Z36" i="31"/>
  <c r="Y469" i="31"/>
  <c r="Z469" i="31" s="1"/>
  <c r="Y48" i="31"/>
  <c r="Z48" i="31" s="1"/>
  <c r="AQ187" i="31"/>
  <c r="Y187" i="31"/>
  <c r="Z187" i="31" s="1"/>
  <c r="X2" i="31"/>
  <c r="X3" i="31"/>
  <c r="Y3" i="31" l="1"/>
  <c r="Z3" i="31"/>
  <c r="Z2" i="31"/>
  <c r="Y2" i="31"/>
  <c r="G11" i="14" l="1"/>
  <c r="G10" i="14"/>
  <c r="D22" i="1"/>
  <c r="D21" i="1"/>
  <c r="G6" i="29" l="1"/>
  <c r="G7" i="29"/>
  <c r="G8" i="29"/>
  <c r="G10" i="29"/>
  <c r="G11" i="29"/>
  <c r="G12" i="29"/>
  <c r="G13" i="29"/>
  <c r="G14" i="29"/>
  <c r="G15" i="29"/>
  <c r="G16" i="29"/>
  <c r="G17" i="29"/>
  <c r="G18" i="29"/>
  <c r="G19" i="29"/>
  <c r="G20" i="29"/>
  <c r="G21" i="29"/>
  <c r="G22" i="29"/>
  <c r="G23" i="29"/>
  <c r="G24" i="29"/>
  <c r="G25" i="29"/>
  <c r="G26" i="29"/>
  <c r="G27" i="29"/>
  <c r="G28" i="29"/>
  <c r="G30" i="29"/>
  <c r="G31" i="29"/>
  <c r="G32" i="29"/>
  <c r="G33" i="29"/>
  <c r="G34" i="29"/>
  <c r="G35" i="29"/>
  <c r="G36" i="29"/>
  <c r="G38" i="29"/>
  <c r="G39" i="29"/>
  <c r="G40" i="29"/>
  <c r="G41" i="29"/>
  <c r="G42" i="29"/>
  <c r="G43" i="29"/>
  <c r="G44" i="29"/>
  <c r="G45" i="29"/>
  <c r="G46" i="29"/>
  <c r="G47" i="29"/>
  <c r="G48" i="29"/>
  <c r="G49" i="29"/>
  <c r="G50" i="29"/>
  <c r="G51" i="29"/>
  <c r="G52" i="29"/>
  <c r="G54" i="29"/>
  <c r="G55" i="29"/>
  <c r="G56" i="29"/>
  <c r="G58" i="29"/>
  <c r="G59" i="29"/>
  <c r="G60" i="29"/>
  <c r="G62" i="29"/>
  <c r="G63" i="29"/>
  <c r="G64" i="29"/>
  <c r="G65" i="29"/>
  <c r="G66" i="29"/>
  <c r="G67" i="29"/>
  <c r="G68" i="29"/>
  <c r="G69" i="29"/>
  <c r="G70" i="29"/>
  <c r="G71" i="29"/>
  <c r="G72" i="29"/>
  <c r="G73" i="29"/>
  <c r="G74" i="29"/>
  <c r="G75" i="29"/>
  <c r="G76" i="29"/>
  <c r="G77" i="29"/>
  <c r="G78" i="29"/>
  <c r="G79" i="29"/>
  <c r="G80" i="29"/>
  <c r="G81" i="29"/>
  <c r="G82" i="29"/>
  <c r="G83" i="29"/>
  <c r="G84" i="29"/>
  <c r="G86" i="29"/>
  <c r="G87" i="29"/>
  <c r="G88" i="29"/>
  <c r="G89" i="29"/>
  <c r="G90" i="29"/>
  <c r="G91" i="29"/>
  <c r="G92" i="29"/>
  <c r="G93" i="29"/>
  <c r="G94" i="29"/>
  <c r="G95" i="29"/>
  <c r="G96" i="29"/>
  <c r="G98" i="29"/>
  <c r="G99" i="29"/>
  <c r="G100" i="29"/>
  <c r="G101" i="29"/>
  <c r="G102" i="29"/>
  <c r="G103" i="29"/>
  <c r="G104" i="29"/>
  <c r="G105" i="29"/>
  <c r="G106" i="29"/>
  <c r="G107" i="29"/>
  <c r="G108" i="29"/>
  <c r="G109" i="29"/>
  <c r="G110" i="29"/>
  <c r="G111" i="29"/>
  <c r="G112" i="29"/>
  <c r="G113" i="29"/>
  <c r="G114" i="29"/>
  <c r="G115" i="29"/>
  <c r="G116" i="29"/>
  <c r="G117" i="29"/>
  <c r="G118" i="29"/>
  <c r="G119" i="29"/>
  <c r="G120" i="29"/>
  <c r="G121" i="29"/>
  <c r="G122" i="29"/>
  <c r="G123" i="29"/>
  <c r="G124" i="29"/>
  <c r="G125" i="29"/>
  <c r="G126" i="29"/>
  <c r="G127" i="29"/>
  <c r="G128" i="29"/>
  <c r="G130" i="29"/>
  <c r="G131" i="29"/>
  <c r="G132" i="29"/>
  <c r="G133" i="29"/>
  <c r="G134" i="29"/>
  <c r="G135" i="29"/>
  <c r="G136" i="29"/>
  <c r="G137" i="29"/>
  <c r="G138" i="29"/>
  <c r="G139" i="29"/>
  <c r="G140" i="29"/>
  <c r="G141" i="29"/>
  <c r="G142" i="29"/>
  <c r="G143" i="29"/>
  <c r="G144" i="29"/>
  <c r="G146" i="29"/>
  <c r="G147" i="29"/>
  <c r="G148" i="29"/>
  <c r="G149" i="29"/>
  <c r="G150" i="29"/>
  <c r="G151" i="29"/>
  <c r="G152" i="29"/>
  <c r="G154" i="29"/>
  <c r="G155" i="29"/>
  <c r="G156" i="29"/>
  <c r="G158" i="29"/>
  <c r="G159" i="29"/>
  <c r="G160" i="29"/>
  <c r="G161" i="29"/>
  <c r="G162" i="29"/>
  <c r="G163" i="29"/>
  <c r="G164" i="29"/>
  <c r="G165" i="29"/>
  <c r="G166" i="29"/>
  <c r="G167" i="29"/>
  <c r="G168" i="29"/>
  <c r="G169" i="29"/>
  <c r="G170" i="29"/>
  <c r="G171" i="29"/>
  <c r="G172" i="29"/>
  <c r="G173" i="29"/>
  <c r="G174" i="29"/>
  <c r="G175" i="29"/>
  <c r="G176" i="29"/>
  <c r="G177" i="29"/>
  <c r="G178" i="29"/>
  <c r="G179" i="29"/>
  <c r="G180" i="29"/>
  <c r="G181" i="29"/>
  <c r="G182" i="29"/>
  <c r="G183" i="29"/>
  <c r="G184" i="29"/>
  <c r="G185" i="29"/>
  <c r="G186" i="29"/>
  <c r="G187" i="29"/>
  <c r="G188" i="29"/>
  <c r="G189" i="29"/>
  <c r="G190" i="29"/>
  <c r="G191" i="29"/>
  <c r="G192" i="29"/>
  <c r="G193" i="29"/>
  <c r="G194" i="29"/>
  <c r="G195" i="29"/>
  <c r="G196" i="29"/>
  <c r="G197" i="29"/>
  <c r="G198" i="29"/>
  <c r="G199" i="29"/>
  <c r="G200" i="29"/>
  <c r="G201" i="29"/>
  <c r="G202" i="29"/>
  <c r="G203" i="29"/>
  <c r="G204" i="29"/>
  <c r="G206" i="29"/>
  <c r="G207" i="29"/>
  <c r="G208" i="29"/>
  <c r="G210" i="29"/>
  <c r="G211" i="29"/>
  <c r="G212" i="29"/>
  <c r="G213" i="29"/>
  <c r="G214" i="29"/>
  <c r="G215" i="29"/>
  <c r="G216" i="29"/>
  <c r="G217" i="29"/>
  <c r="G218" i="29"/>
  <c r="G219" i="29"/>
  <c r="G220" i="29"/>
  <c r="G221" i="29"/>
  <c r="G222" i="29"/>
  <c r="G223" i="29"/>
  <c r="G224" i="29"/>
  <c r="G225" i="29"/>
  <c r="G226" i="29"/>
  <c r="G227" i="29"/>
  <c r="G228" i="29"/>
  <c r="G230" i="29"/>
  <c r="G231" i="29"/>
  <c r="G232" i="29"/>
  <c r="G233" i="29"/>
  <c r="G234" i="29"/>
  <c r="G235" i="29"/>
  <c r="G236" i="29"/>
  <c r="G237" i="29"/>
  <c r="G238" i="29"/>
  <c r="G241" i="29"/>
  <c r="G245" i="29"/>
  <c r="G249" i="29"/>
  <c r="G253" i="29"/>
  <c r="G257" i="29"/>
  <c r="G261" i="29"/>
  <c r="G265" i="29"/>
  <c r="G269" i="29"/>
  <c r="G273" i="29"/>
  <c r="G277" i="29"/>
  <c r="G281" i="29"/>
  <c r="G285" i="29"/>
  <c r="G289" i="29"/>
  <c r="G293" i="29"/>
  <c r="G297" i="29"/>
  <c r="G301" i="29"/>
  <c r="G305" i="29"/>
  <c r="G309" i="29"/>
  <c r="G313" i="29"/>
  <c r="G317" i="29"/>
  <c r="G321" i="29"/>
  <c r="G325" i="29"/>
  <c r="G329" i="29"/>
  <c r="G333" i="29"/>
  <c r="G337" i="29"/>
  <c r="G341" i="29"/>
  <c r="G345" i="29"/>
  <c r="G349" i="29"/>
  <c r="G353" i="29"/>
  <c r="G357" i="29"/>
  <c r="G361" i="29"/>
  <c r="G365" i="29"/>
  <c r="G369" i="29"/>
  <c r="G373" i="29"/>
  <c r="G377" i="29"/>
  <c r="G381" i="29"/>
  <c r="G385" i="29"/>
  <c r="G389" i="29"/>
  <c r="G393" i="29"/>
  <c r="G397" i="29"/>
  <c r="G401" i="29"/>
  <c r="G405" i="29"/>
  <c r="G409" i="29"/>
  <c r="G413" i="29"/>
  <c r="G417" i="29"/>
  <c r="G421" i="29"/>
  <c r="G425" i="29"/>
  <c r="G429" i="29"/>
  <c r="G433" i="29"/>
  <c r="G437" i="29"/>
  <c r="G441" i="29"/>
  <c r="G445" i="29"/>
  <c r="G449" i="29"/>
  <c r="G453" i="29"/>
  <c r="G457" i="29"/>
  <c r="G461" i="29"/>
  <c r="G465" i="29"/>
  <c r="G469" i="29"/>
  <c r="G473" i="29"/>
  <c r="G477" i="29"/>
  <c r="G481" i="29"/>
  <c r="G485" i="29"/>
  <c r="G489" i="29"/>
  <c r="G493" i="29"/>
  <c r="G497" i="29"/>
  <c r="G501" i="29"/>
  <c r="G505" i="29"/>
  <c r="G509" i="29"/>
  <c r="G513" i="29"/>
  <c r="G517" i="29"/>
  <c r="G521" i="29"/>
  <c r="G525" i="29"/>
  <c r="G529" i="29"/>
  <c r="G533" i="29"/>
  <c r="G537" i="29"/>
  <c r="G541" i="29"/>
  <c r="G545" i="29"/>
  <c r="G549" i="29"/>
  <c r="G553" i="29"/>
  <c r="G557" i="29"/>
  <c r="G561" i="29"/>
  <c r="G565" i="29"/>
  <c r="G569" i="29"/>
  <c r="G573" i="29"/>
  <c r="G577" i="29"/>
  <c r="G581" i="29"/>
  <c r="G585" i="29"/>
  <c r="G589" i="29"/>
  <c r="G593" i="29"/>
  <c r="G597" i="29"/>
  <c r="G601" i="29"/>
  <c r="G605" i="29"/>
  <c r="G609" i="29"/>
  <c r="G613" i="29"/>
  <c r="G617" i="29"/>
  <c r="G621" i="29"/>
  <c r="G625" i="29"/>
  <c r="G629" i="29"/>
  <c r="G633" i="29"/>
  <c r="G637" i="29"/>
  <c r="G641" i="29"/>
  <c r="G645" i="29"/>
  <c r="G649" i="29"/>
  <c r="G653" i="29"/>
  <c r="G657" i="29"/>
  <c r="G661" i="29"/>
  <c r="G665" i="29"/>
  <c r="G669" i="29"/>
  <c r="G673" i="29"/>
  <c r="G677" i="29"/>
  <c r="G681" i="29"/>
  <c r="G685" i="29"/>
  <c r="G689" i="29"/>
  <c r="G693" i="29"/>
  <c r="G697" i="29"/>
  <c r="G701" i="29"/>
  <c r="G705" i="29"/>
  <c r="G709" i="29"/>
  <c r="G713" i="29"/>
  <c r="G717" i="29"/>
  <c r="G721" i="29"/>
  <c r="G725" i="29"/>
  <c r="G729" i="29"/>
  <c r="G733" i="29"/>
  <c r="G737" i="29"/>
  <c r="G741" i="29"/>
  <c r="G745" i="29"/>
  <c r="G749" i="29"/>
  <c r="G753" i="29"/>
  <c r="G757" i="29"/>
  <c r="G761" i="29"/>
  <c r="G765" i="29"/>
  <c r="G769" i="29"/>
  <c r="G773" i="29"/>
  <c r="G777" i="29"/>
  <c r="G781" i="29"/>
  <c r="G785" i="29"/>
  <c r="G789" i="29"/>
  <c r="G793" i="29"/>
  <c r="G797" i="29"/>
  <c r="G801" i="29"/>
  <c r="G805" i="29"/>
  <c r="G809" i="29"/>
  <c r="G813" i="29"/>
  <c r="G817" i="29"/>
  <c r="G821" i="29"/>
  <c r="G825" i="29"/>
  <c r="G829" i="29"/>
  <c r="G833" i="29"/>
  <c r="G837" i="29"/>
  <c r="G841" i="29"/>
  <c r="G845" i="29"/>
  <c r="G847" i="29"/>
  <c r="G240" i="29"/>
  <c r="G242" i="29"/>
  <c r="G244" i="29"/>
  <c r="G246" i="29"/>
  <c r="G248" i="29"/>
  <c r="G250" i="29"/>
  <c r="G252" i="29"/>
  <c r="G254" i="29"/>
  <c r="G256" i="29"/>
  <c r="G258" i="29"/>
  <c r="G260" i="29"/>
  <c r="G262" i="29"/>
  <c r="G264" i="29"/>
  <c r="G266" i="29"/>
  <c r="G268" i="29"/>
  <c r="G270" i="29"/>
  <c r="G272" i="29"/>
  <c r="G274" i="29"/>
  <c r="G276" i="29"/>
  <c r="G278" i="29"/>
  <c r="G280" i="29"/>
  <c r="G282" i="29"/>
  <c r="G284" i="29"/>
  <c r="G286" i="29"/>
  <c r="G288" i="29"/>
  <c r="G290" i="29"/>
  <c r="G292" i="29"/>
  <c r="G294" i="29"/>
  <c r="G296" i="29"/>
  <c r="G298" i="29"/>
  <c r="G300" i="29"/>
  <c r="G302" i="29"/>
  <c r="G304" i="29"/>
  <c r="G306" i="29"/>
  <c r="G308" i="29"/>
  <c r="G310" i="29"/>
  <c r="G312" i="29"/>
  <c r="G314" i="29"/>
  <c r="G316" i="29"/>
  <c r="G318" i="29"/>
  <c r="G320" i="29"/>
  <c r="G322" i="29"/>
  <c r="G324" i="29"/>
  <c r="G326" i="29"/>
  <c r="G328" i="29"/>
  <c r="G330" i="29"/>
  <c r="G332" i="29"/>
  <c r="G334" i="29"/>
  <c r="G336" i="29"/>
  <c r="G338" i="29"/>
  <c r="G340" i="29"/>
  <c r="G342" i="29"/>
  <c r="G344" i="29"/>
  <c r="G346" i="29"/>
  <c r="G348" i="29"/>
  <c r="G350" i="29"/>
  <c r="G352" i="29"/>
  <c r="G354" i="29"/>
  <c r="G356" i="29"/>
  <c r="G358" i="29"/>
  <c r="G360" i="29"/>
  <c r="G362" i="29"/>
  <c r="G364" i="29"/>
  <c r="G366" i="29"/>
  <c r="G368" i="29"/>
  <c r="G370" i="29"/>
  <c r="G372" i="29"/>
  <c r="G374" i="29"/>
  <c r="G376" i="29"/>
  <c r="G378" i="29"/>
  <c r="G380" i="29"/>
  <c r="G382" i="29"/>
  <c r="G384" i="29"/>
  <c r="G386" i="29"/>
  <c r="G388" i="29"/>
  <c r="G390" i="29"/>
  <c r="G392" i="29"/>
  <c r="G394" i="29"/>
  <c r="G396" i="29"/>
  <c r="G398" i="29"/>
  <c r="G400" i="29"/>
  <c r="G402" i="29"/>
  <c r="G404" i="29"/>
  <c r="G406" i="29"/>
  <c r="G408" i="29"/>
  <c r="G410" i="29"/>
  <c r="G412" i="29"/>
  <c r="G414" i="29"/>
  <c r="G416" i="29"/>
  <c r="G418" i="29"/>
  <c r="G420" i="29"/>
  <c r="G422" i="29"/>
  <c r="G424" i="29"/>
  <c r="G426" i="29"/>
  <c r="G428" i="29"/>
  <c r="G430" i="29"/>
  <c r="G432" i="29"/>
  <c r="G434" i="29"/>
  <c r="G436" i="29"/>
  <c r="G438" i="29"/>
  <c r="G440" i="29"/>
  <c r="G442" i="29"/>
  <c r="G444" i="29"/>
  <c r="G446" i="29"/>
  <c r="G448" i="29"/>
  <c r="G450" i="29"/>
  <c r="G452" i="29"/>
  <c r="G454" i="29"/>
  <c r="G456" i="29"/>
  <c r="G458" i="29"/>
  <c r="G460" i="29"/>
  <c r="G462" i="29"/>
  <c r="G464" i="29"/>
  <c r="G466" i="29"/>
  <c r="G468" i="29"/>
  <c r="G470" i="29"/>
  <c r="G472" i="29"/>
  <c r="G474" i="29"/>
  <c r="G476" i="29"/>
  <c r="G478" i="29"/>
  <c r="G480" i="29"/>
  <c r="G482" i="29"/>
  <c r="G484" i="29"/>
  <c r="G486" i="29"/>
  <c r="G488" i="29"/>
  <c r="G490" i="29"/>
  <c r="G492" i="29"/>
  <c r="G494" i="29"/>
  <c r="G496" i="29"/>
  <c r="G498" i="29"/>
  <c r="G500" i="29"/>
  <c r="G502" i="29"/>
  <c r="G504" i="29"/>
  <c r="G506" i="29"/>
  <c r="G508" i="29"/>
  <c r="G510" i="29"/>
  <c r="G512" i="29"/>
  <c r="G514" i="29"/>
  <c r="G516" i="29"/>
  <c r="G518" i="29"/>
  <c r="G520" i="29"/>
  <c r="G522" i="29"/>
  <c r="G524" i="29"/>
  <c r="G526" i="29"/>
  <c r="G528" i="29"/>
  <c r="G530" i="29"/>
  <c r="G532" i="29"/>
  <c r="G534" i="29"/>
  <c r="G536" i="29"/>
  <c r="G538" i="29"/>
  <c r="G540" i="29"/>
  <c r="G542" i="29"/>
  <c r="G544" i="29"/>
  <c r="G546" i="29"/>
  <c r="G548" i="29"/>
  <c r="G550" i="29"/>
  <c r="G552" i="29"/>
  <c r="G554" i="29"/>
  <c r="G556" i="29"/>
  <c r="G558" i="29"/>
  <c r="G560" i="29"/>
  <c r="G562" i="29"/>
  <c r="G564" i="29"/>
  <c r="G566" i="29"/>
  <c r="G568" i="29"/>
  <c r="G570" i="29"/>
  <c r="G572" i="29"/>
  <c r="G574" i="29"/>
  <c r="G576" i="29"/>
  <c r="G578" i="29"/>
  <c r="G580" i="29"/>
  <c r="G582" i="29"/>
  <c r="G584" i="29"/>
  <c r="G586" i="29"/>
  <c r="G588" i="29"/>
  <c r="G590" i="29"/>
  <c r="G592" i="29"/>
  <c r="G594" i="29"/>
  <c r="G596" i="29"/>
  <c r="G598" i="29"/>
  <c r="G600" i="29"/>
  <c r="G602" i="29"/>
  <c r="G604" i="29"/>
  <c r="G606" i="29"/>
  <c r="G608" i="29"/>
  <c r="G610" i="29"/>
  <c r="G612" i="29"/>
  <c r="G614" i="29"/>
  <c r="G616" i="29"/>
  <c r="G618" i="29"/>
  <c r="G620" i="29"/>
  <c r="G622" i="29"/>
  <c r="G624" i="29"/>
  <c r="G626" i="29"/>
  <c r="G628" i="29"/>
  <c r="G630" i="29"/>
  <c r="G632" i="29"/>
  <c r="G634" i="29"/>
  <c r="G636" i="29"/>
  <c r="G638" i="29"/>
  <c r="G640" i="29"/>
  <c r="G642" i="29"/>
  <c r="G644" i="29"/>
  <c r="G646" i="29"/>
  <c r="G648" i="29"/>
  <c r="G650" i="29"/>
  <c r="G652" i="29"/>
  <c r="G654" i="29"/>
  <c r="G656" i="29"/>
  <c r="G658" i="29"/>
  <c r="G660" i="29"/>
  <c r="G662" i="29"/>
  <c r="G664" i="29"/>
  <c r="G666" i="29"/>
  <c r="G668" i="29"/>
  <c r="G670" i="29"/>
  <c r="G672" i="29"/>
  <c r="G674" i="29"/>
  <c r="G676" i="29"/>
  <c r="G678" i="29"/>
  <c r="G680" i="29"/>
  <c r="G682" i="29"/>
  <c r="G684" i="29"/>
  <c r="G686" i="29"/>
  <c r="G688" i="29"/>
  <c r="G690" i="29"/>
  <c r="G692" i="29"/>
  <c r="G694" i="29"/>
  <c r="G696" i="29"/>
  <c r="G698" i="29"/>
  <c r="G700" i="29"/>
  <c r="G702" i="29"/>
  <c r="G704" i="29"/>
  <c r="G706" i="29"/>
  <c r="G708" i="29"/>
  <c r="G710" i="29"/>
  <c r="G712" i="29"/>
  <c r="G714" i="29"/>
  <c r="G716" i="29"/>
  <c r="G718" i="29"/>
  <c r="G720" i="29"/>
  <c r="G722" i="29"/>
  <c r="G724" i="29"/>
  <c r="G726" i="29"/>
  <c r="G728" i="29"/>
  <c r="G730" i="29"/>
  <c r="G732" i="29"/>
  <c r="G734" i="29"/>
  <c r="G736" i="29"/>
  <c r="G738" i="29"/>
  <c r="G740" i="29"/>
  <c r="G742" i="29"/>
  <c r="G744" i="29"/>
  <c r="G746" i="29"/>
  <c r="G748" i="29"/>
  <c r="G750" i="29"/>
  <c r="G752" i="29"/>
  <c r="G754" i="29"/>
  <c r="G756" i="29"/>
  <c r="G758" i="29"/>
  <c r="G760" i="29"/>
  <c r="G762" i="29"/>
  <c r="G764" i="29"/>
  <c r="G766" i="29"/>
  <c r="G768" i="29"/>
  <c r="G770" i="29"/>
  <c r="G772" i="29"/>
  <c r="G774" i="29"/>
  <c r="G776" i="29"/>
  <c r="G778" i="29"/>
  <c r="G780" i="29"/>
  <c r="G782" i="29"/>
  <c r="G784" i="29"/>
  <c r="G786" i="29"/>
  <c r="G788" i="29"/>
  <c r="G790" i="29"/>
  <c r="G792" i="29"/>
  <c r="G794" i="29"/>
  <c r="G796" i="29"/>
  <c r="G798" i="29"/>
  <c r="G800" i="29"/>
  <c r="G802" i="29"/>
  <c r="G804" i="29"/>
  <c r="G806" i="29"/>
  <c r="G808" i="29"/>
  <c r="G810" i="29"/>
  <c r="G812" i="29"/>
  <c r="G814" i="29"/>
  <c r="G816" i="29"/>
  <c r="G818" i="29"/>
  <c r="G820" i="29"/>
  <c r="G822" i="29"/>
  <c r="G824" i="29"/>
  <c r="G826" i="29"/>
  <c r="G828" i="29"/>
  <c r="G830" i="29"/>
  <c r="G832" i="29"/>
  <c r="G834" i="29"/>
  <c r="G836" i="29"/>
  <c r="G838" i="29"/>
  <c r="G840" i="29"/>
  <c r="G842" i="29"/>
  <c r="G844" i="29"/>
  <c r="G846" i="29"/>
  <c r="G849" i="29"/>
  <c r="G851" i="29"/>
  <c r="G853" i="29"/>
  <c r="G855" i="29"/>
  <c r="G857" i="29"/>
  <c r="G859" i="29"/>
  <c r="G861" i="29"/>
  <c r="G863" i="29"/>
  <c r="G865" i="29"/>
  <c r="G867" i="29"/>
  <c r="G869" i="29"/>
  <c r="G871" i="29"/>
  <c r="G873" i="29"/>
  <c r="G875" i="29"/>
  <c r="G877" i="29"/>
  <c r="G879" i="29"/>
  <c r="G881" i="29"/>
  <c r="G883" i="29"/>
  <c r="G885" i="29"/>
  <c r="G887" i="29"/>
  <c r="G889" i="29"/>
  <c r="G891" i="29"/>
  <c r="G893" i="29"/>
  <c r="G895" i="29"/>
  <c r="G897" i="29"/>
  <c r="G899" i="29"/>
  <c r="G901" i="29"/>
  <c r="G903" i="29"/>
  <c r="G905" i="29"/>
  <c r="G907" i="29"/>
  <c r="G909" i="29"/>
  <c r="G911" i="29"/>
  <c r="G913" i="29"/>
  <c r="G915" i="29"/>
  <c r="G917" i="29"/>
  <c r="G919" i="29"/>
  <c r="G921" i="29"/>
  <c r="G923" i="29"/>
  <c r="G925" i="29"/>
  <c r="G927" i="29"/>
  <c r="G929" i="29"/>
  <c r="G931" i="29"/>
  <c r="G933" i="29"/>
  <c r="G935" i="29"/>
  <c r="G937" i="29"/>
  <c r="G939" i="29"/>
  <c r="G941" i="29"/>
  <c r="G943" i="29"/>
  <c r="G945" i="29"/>
  <c r="G947" i="29"/>
  <c r="G949" i="29"/>
  <c r="G951" i="29"/>
  <c r="G953" i="29"/>
  <c r="G955" i="29"/>
  <c r="G957" i="29"/>
  <c r="G959" i="29"/>
  <c r="G961" i="29"/>
  <c r="G963" i="29"/>
  <c r="G965" i="29"/>
  <c r="G967" i="29"/>
  <c r="G969" i="29"/>
  <c r="G971" i="29"/>
  <c r="G973" i="29"/>
  <c r="G975" i="29"/>
  <c r="G977" i="29"/>
  <c r="G979" i="29"/>
  <c r="G981" i="29"/>
  <c r="G983" i="29"/>
  <c r="G985" i="29"/>
  <c r="G987" i="29"/>
  <c r="G989" i="29"/>
  <c r="G991" i="29"/>
  <c r="G993" i="29"/>
  <c r="G995" i="29"/>
  <c r="G997" i="29"/>
  <c r="G999" i="29"/>
  <c r="G1001" i="29"/>
  <c r="G1003" i="29"/>
  <c r="G1005" i="29"/>
  <c r="G1007" i="29"/>
  <c r="G1009" i="29"/>
  <c r="G1011" i="29"/>
  <c r="G1013" i="29"/>
  <c r="G1015" i="29"/>
  <c r="G1017" i="29"/>
  <c r="G1019" i="29"/>
  <c r="G1021" i="29"/>
  <c r="G1023" i="29"/>
  <c r="G1025" i="29"/>
  <c r="G1027" i="29"/>
  <c r="G1029" i="29"/>
  <c r="G1031" i="29"/>
  <c r="G1033" i="29"/>
  <c r="G1035" i="29"/>
  <c r="G1037" i="29"/>
  <c r="G1039" i="29"/>
  <c r="G1041" i="29"/>
  <c r="G1043" i="29"/>
  <c r="G1045" i="29"/>
  <c r="G1047" i="29"/>
  <c r="G1049" i="29"/>
  <c r="G1051" i="29"/>
  <c r="G1053" i="29"/>
  <c r="G1055" i="29"/>
  <c r="G1057" i="29"/>
  <c r="G1059" i="29"/>
  <c r="G1061" i="29"/>
  <c r="G1063" i="29"/>
  <c r="G1065" i="29"/>
  <c r="G1067" i="29"/>
  <c r="G1069" i="29"/>
  <c r="G1071" i="29"/>
  <c r="G1073" i="29"/>
  <c r="G1075" i="29"/>
  <c r="G1077" i="29"/>
  <c r="G1079" i="29"/>
  <c r="G1081" i="29"/>
  <c r="G1083" i="29"/>
  <c r="G1085" i="29"/>
  <c r="G1087" i="29"/>
  <c r="G1089" i="29"/>
  <c r="G1091" i="29"/>
  <c r="G1092" i="29"/>
  <c r="G1096" i="29"/>
  <c r="G1100" i="29"/>
  <c r="G1104" i="29"/>
  <c r="G1108" i="29"/>
  <c r="G1112" i="29"/>
  <c r="G1116" i="29"/>
  <c r="G1120" i="29"/>
  <c r="G1124" i="29"/>
  <c r="G1128" i="29"/>
  <c r="G1132" i="29"/>
  <c r="G1136" i="29"/>
  <c r="G1140" i="29"/>
  <c r="G1144" i="29"/>
  <c r="G1148" i="29"/>
  <c r="G1152" i="29"/>
  <c r="G1156" i="29"/>
  <c r="G1160" i="29"/>
  <c r="G1164" i="29"/>
  <c r="G1168" i="29"/>
  <c r="G1172" i="29"/>
  <c r="G1176" i="29"/>
  <c r="G1180" i="29"/>
  <c r="G1184" i="29"/>
  <c r="G1188" i="29"/>
  <c r="G1192" i="29"/>
  <c r="G1196" i="29"/>
  <c r="G1200" i="29"/>
  <c r="G1204" i="29"/>
  <c r="G1208" i="29"/>
  <c r="G1212" i="29"/>
  <c r="G1216" i="29"/>
  <c r="G1220" i="29"/>
  <c r="G1224" i="29"/>
  <c r="G1228" i="29"/>
  <c r="G1232" i="29"/>
  <c r="G1236" i="29"/>
  <c r="G1240" i="29"/>
  <c r="G1244" i="29"/>
  <c r="G1248" i="29"/>
  <c r="G1252" i="29"/>
  <c r="G1256" i="29"/>
  <c r="G1260" i="29"/>
  <c r="G1264" i="29"/>
  <c r="G1268" i="29"/>
  <c r="G1272" i="29"/>
  <c r="G1276" i="29"/>
  <c r="G1280" i="29"/>
  <c r="G1284" i="29"/>
  <c r="G1288" i="29"/>
  <c r="G1292" i="29"/>
  <c r="G1296" i="29"/>
  <c r="G1300" i="29"/>
  <c r="G1304" i="29"/>
  <c r="G1308" i="29"/>
  <c r="G1312" i="29"/>
  <c r="G1316" i="29"/>
  <c r="G1320" i="29"/>
  <c r="G1324" i="29"/>
  <c r="G1328" i="29"/>
  <c r="G1332" i="29"/>
  <c r="G1336" i="29"/>
  <c r="G1340" i="29"/>
  <c r="G1344" i="29"/>
  <c r="G1348" i="29"/>
  <c r="G1352" i="29"/>
  <c r="G1356" i="29"/>
  <c r="G1360" i="29"/>
  <c r="G1364" i="29"/>
  <c r="G1368" i="29"/>
  <c r="G1372" i="29"/>
  <c r="G1093" i="29"/>
  <c r="G1095" i="29"/>
  <c r="G1097" i="29"/>
  <c r="G1099" i="29"/>
  <c r="G1101" i="29"/>
  <c r="G1103" i="29"/>
  <c r="G1105" i="29"/>
  <c r="G1107" i="29"/>
  <c r="G1109" i="29"/>
  <c r="G1111" i="29"/>
  <c r="G1113" i="29"/>
  <c r="G1115" i="29"/>
  <c r="G1117" i="29"/>
  <c r="G1119" i="29"/>
  <c r="G1121" i="29"/>
  <c r="G1123" i="29"/>
  <c r="G1125" i="29"/>
  <c r="G1127" i="29"/>
  <c r="G1129" i="29"/>
  <c r="G1131" i="29"/>
  <c r="G1133" i="29"/>
  <c r="G1135" i="29"/>
  <c r="G1137" i="29"/>
  <c r="G1139" i="29"/>
  <c r="G1141" i="29"/>
  <c r="G1143" i="29"/>
  <c r="G1145" i="29"/>
  <c r="G1147" i="29"/>
  <c r="G1149" i="29"/>
  <c r="G1151" i="29"/>
  <c r="G1153" i="29"/>
  <c r="G1155" i="29"/>
  <c r="G1157" i="29"/>
  <c r="G1159" i="29"/>
  <c r="G1161" i="29"/>
  <c r="G1163" i="29"/>
  <c r="G1165" i="29"/>
  <c r="G1167" i="29"/>
  <c r="G1169" i="29"/>
  <c r="G1171" i="29"/>
  <c r="G1173" i="29"/>
  <c r="G1175" i="29"/>
  <c r="G1177" i="29"/>
  <c r="G1179" i="29"/>
  <c r="G1181" i="29"/>
  <c r="G1183" i="29"/>
  <c r="G1185" i="29"/>
  <c r="G1187" i="29"/>
  <c r="G1189" i="29"/>
  <c r="G1191" i="29"/>
  <c r="G1193" i="29"/>
  <c r="G1195" i="29"/>
  <c r="G1197" i="29"/>
  <c r="G1199" i="29"/>
  <c r="G1201" i="29"/>
  <c r="G1203" i="29"/>
  <c r="G1205" i="29"/>
  <c r="G1207" i="29"/>
  <c r="G1209" i="29"/>
  <c r="G1211" i="29"/>
  <c r="G1213" i="29"/>
  <c r="G1215" i="29"/>
  <c r="G1217" i="29"/>
  <c r="G1219" i="29"/>
  <c r="G1221" i="29"/>
  <c r="G1223" i="29"/>
  <c r="G1225" i="29"/>
  <c r="G1227" i="29"/>
  <c r="G1229" i="29"/>
  <c r="G1231" i="29"/>
  <c r="G1233" i="29"/>
  <c r="G1235" i="29"/>
  <c r="G1237" i="29"/>
  <c r="G1239" i="29"/>
  <c r="G1241" i="29"/>
  <c r="G1243" i="29"/>
  <c r="G1245" i="29"/>
  <c r="G1247" i="29"/>
  <c r="G1249" i="29"/>
  <c r="G1251" i="29"/>
  <c r="G1253" i="29"/>
  <c r="G1255" i="29"/>
  <c r="G1257" i="29"/>
  <c r="G1259" i="29"/>
  <c r="G1261" i="29"/>
  <c r="G1263" i="29"/>
  <c r="G1265" i="29"/>
  <c r="G1267" i="29"/>
  <c r="G1269" i="29"/>
  <c r="G1271" i="29"/>
  <c r="G1273" i="29"/>
  <c r="G1275" i="29"/>
  <c r="G1277" i="29"/>
  <c r="G1279" i="29"/>
  <c r="G1281" i="29"/>
  <c r="G1283" i="29"/>
  <c r="G1285" i="29"/>
  <c r="G1287" i="29"/>
  <c r="G1289" i="29"/>
  <c r="G1291" i="29"/>
  <c r="G1293" i="29"/>
  <c r="G1295" i="29"/>
  <c r="G1297" i="29"/>
  <c r="G1299" i="29"/>
  <c r="G1301" i="29"/>
  <c r="G1303" i="29"/>
  <c r="G1305" i="29"/>
  <c r="G1307" i="29"/>
  <c r="G1309" i="29"/>
  <c r="G1311" i="29"/>
  <c r="G1313" i="29"/>
  <c r="G1315" i="29"/>
  <c r="G1317" i="29"/>
  <c r="G1319" i="29"/>
  <c r="G1321" i="29"/>
  <c r="G1323" i="29"/>
  <c r="G1325" i="29"/>
  <c r="G1327" i="29"/>
  <c r="G1329" i="29"/>
  <c r="G1331" i="29"/>
  <c r="G1333" i="29"/>
  <c r="G1335" i="29"/>
  <c r="G1337" i="29"/>
  <c r="G1339" i="29"/>
  <c r="G1341" i="29"/>
  <c r="G1343" i="29"/>
  <c r="G1345" i="29"/>
  <c r="G1347" i="29"/>
  <c r="G1349" i="29"/>
  <c r="G1351" i="29"/>
  <c r="G1353" i="29"/>
  <c r="G1355" i="29"/>
  <c r="G1357" i="29"/>
  <c r="G1359" i="29"/>
  <c r="G1361" i="29"/>
  <c r="G1363" i="29"/>
  <c r="G1365" i="29"/>
  <c r="G1367" i="29"/>
  <c r="G1369" i="29"/>
  <c r="G1371" i="29"/>
  <c r="G1373" i="29"/>
  <c r="G1376" i="29"/>
  <c r="G1380" i="29"/>
  <c r="G1384" i="29"/>
  <c r="G1388" i="29"/>
  <c r="G1392" i="29"/>
  <c r="G1396" i="29"/>
  <c r="G1400" i="29"/>
  <c r="G1404" i="29"/>
  <c r="G1408" i="29"/>
  <c r="G1412" i="29"/>
  <c r="G1416" i="29"/>
  <c r="G1420" i="29"/>
  <c r="G1424" i="29"/>
  <c r="G1428" i="29"/>
  <c r="G1432" i="29"/>
  <c r="G1436" i="29"/>
  <c r="G1440" i="29"/>
  <c r="G1444" i="29"/>
  <c r="G1448" i="29"/>
  <c r="G1452" i="29"/>
  <c r="G1456" i="29"/>
  <c r="G1460" i="29"/>
  <c r="G1464" i="29"/>
  <c r="G1468" i="29"/>
  <c r="G1472" i="29"/>
  <c r="G1476" i="29"/>
  <c r="G1480" i="29"/>
  <c r="G1484" i="29"/>
  <c r="G1488" i="29"/>
  <c r="G1492" i="29"/>
  <c r="G1496" i="29"/>
  <c r="G1500" i="29"/>
  <c r="G1504" i="29"/>
  <c r="G1508" i="29"/>
  <c r="G1512" i="29"/>
  <c r="G1516" i="29"/>
  <c r="G1520" i="29"/>
  <c r="G1524" i="29"/>
  <c r="G1528" i="29"/>
  <c r="G1556" i="29"/>
  <c r="G1558" i="29"/>
  <c r="G1560" i="29"/>
  <c r="G1375" i="29"/>
  <c r="G1377" i="29"/>
  <c r="G1379" i="29"/>
  <c r="G1381" i="29"/>
  <c r="G1383" i="29"/>
  <c r="G1385" i="29"/>
  <c r="G1387" i="29"/>
  <c r="G1389" i="29"/>
  <c r="G1391" i="29"/>
  <c r="G1393" i="29"/>
  <c r="G1395" i="29"/>
  <c r="G1397" i="29"/>
  <c r="G1399" i="29"/>
  <c r="G1401" i="29"/>
  <c r="G1403" i="29"/>
  <c r="G1405" i="29"/>
  <c r="G1407" i="29"/>
  <c r="G1409" i="29"/>
  <c r="G1411" i="29"/>
  <c r="G1413" i="29"/>
  <c r="G1415" i="29"/>
  <c r="G1417" i="29"/>
  <c r="G1419" i="29"/>
  <c r="G1421" i="29"/>
  <c r="G1423" i="29"/>
  <c r="G1425" i="29"/>
  <c r="G1427" i="29"/>
  <c r="G1429" i="29"/>
  <c r="G1431" i="29"/>
  <c r="G1433" i="29"/>
  <c r="G1435" i="29"/>
  <c r="G1437" i="29"/>
  <c r="G1439" i="29"/>
  <c r="G1441" i="29"/>
  <c r="G1443" i="29"/>
  <c r="G1445" i="29"/>
  <c r="G1447" i="29"/>
  <c r="G1449" i="29"/>
  <c r="G1451" i="29"/>
  <c r="G1453" i="29"/>
  <c r="G1455" i="29"/>
  <c r="G1457" i="29"/>
  <c r="G1459" i="29"/>
  <c r="G1461" i="29"/>
  <c r="G1463" i="29"/>
  <c r="G1465" i="29"/>
  <c r="G1467" i="29"/>
  <c r="G1469" i="29"/>
  <c r="G1471" i="29"/>
  <c r="G1473" i="29"/>
  <c r="G1475" i="29"/>
  <c r="G1477" i="29"/>
  <c r="G1479" i="29"/>
  <c r="G1481" i="29"/>
  <c r="G1483" i="29"/>
  <c r="G1485" i="29"/>
  <c r="G1487" i="29"/>
  <c r="G1489" i="29"/>
  <c r="G1491" i="29"/>
  <c r="G1493" i="29"/>
  <c r="G1495" i="29"/>
  <c r="G1497" i="29"/>
  <c r="G1499" i="29"/>
  <c r="G1501" i="29"/>
  <c r="G1503" i="29"/>
  <c r="G1505" i="29"/>
  <c r="G1507" i="29"/>
  <c r="G1509" i="29"/>
  <c r="G1511" i="29"/>
  <c r="G1513" i="29"/>
  <c r="G1515" i="29"/>
  <c r="G1517" i="29"/>
  <c r="G1519" i="29"/>
  <c r="G1521" i="29"/>
  <c r="G1523" i="29"/>
  <c r="G1525" i="29"/>
  <c r="G1527" i="29"/>
  <c r="G1529" i="29"/>
  <c r="G1531" i="29"/>
  <c r="G1533" i="29"/>
  <c r="G1535" i="29"/>
  <c r="G1537" i="29"/>
  <c r="G1539" i="29"/>
  <c r="G1541" i="29"/>
  <c r="G1543" i="29"/>
  <c r="G1545" i="29"/>
  <c r="G1547" i="29"/>
  <c r="G1549" i="29"/>
  <c r="G1551" i="29"/>
  <c r="G1553" i="29"/>
  <c r="G1555" i="29"/>
  <c r="G1557" i="29"/>
  <c r="G1559" i="29"/>
  <c r="G1561" i="29"/>
  <c r="G1564" i="29"/>
  <c r="G1568" i="29"/>
  <c r="G1572" i="29"/>
  <c r="G1576" i="29"/>
  <c r="G1580" i="29"/>
  <c r="G1584" i="29"/>
  <c r="G1588" i="29"/>
  <c r="G1592" i="29"/>
  <c r="G1596" i="29"/>
  <c r="G1600" i="29"/>
  <c r="G1604" i="29"/>
  <c r="G1608" i="29"/>
  <c r="G1612" i="29"/>
  <c r="G1616" i="29"/>
  <c r="G1620" i="29"/>
  <c r="G1624" i="29"/>
  <c r="G1628" i="29"/>
  <c r="G1632" i="29"/>
  <c r="G1636" i="29"/>
  <c r="G1640" i="29"/>
  <c r="G1644" i="29"/>
  <c r="G1648" i="29"/>
  <c r="G1652" i="29"/>
  <c r="G1656" i="29"/>
  <c r="G1660" i="29"/>
  <c r="G1664" i="29"/>
  <c r="G1668" i="29"/>
  <c r="G1672" i="29"/>
  <c r="G1676" i="29"/>
  <c r="G1680" i="29"/>
  <c r="G1684" i="29"/>
  <c r="G1688" i="29"/>
  <c r="G1692" i="29"/>
  <c r="G1696" i="29"/>
  <c r="G1700" i="29"/>
  <c r="G1704" i="29"/>
  <c r="G1563" i="29"/>
  <c r="G1565" i="29"/>
  <c r="G1567" i="29"/>
  <c r="G1569" i="29"/>
  <c r="G1571" i="29"/>
  <c r="G1573" i="29"/>
  <c r="G1575" i="29"/>
  <c r="G1577" i="29"/>
  <c r="G1579" i="29"/>
  <c r="G1581" i="29"/>
  <c r="G1583" i="29"/>
  <c r="G1585" i="29"/>
  <c r="G1587" i="29"/>
  <c r="G1589" i="29"/>
  <c r="G1591" i="29"/>
  <c r="G1593" i="29"/>
  <c r="G1595" i="29"/>
  <c r="G1597" i="29"/>
  <c r="G1599" i="29"/>
  <c r="G1601" i="29"/>
  <c r="G1603" i="29"/>
  <c r="G1605" i="29"/>
  <c r="G1607" i="29"/>
  <c r="G1609" i="29"/>
  <c r="G1611" i="29"/>
  <c r="G1613" i="29"/>
  <c r="G1615" i="29"/>
  <c r="G1617" i="29"/>
  <c r="G1619" i="29"/>
  <c r="G1621" i="29"/>
  <c r="G1623" i="29"/>
  <c r="G1625" i="29"/>
  <c r="G1627" i="29"/>
  <c r="G1629" i="29"/>
  <c r="G1631" i="29"/>
  <c r="G1633" i="29"/>
  <c r="G1635" i="29"/>
  <c r="G1637" i="29"/>
  <c r="G1639" i="29"/>
  <c r="G1641" i="29"/>
  <c r="G1643" i="29"/>
  <c r="G1645" i="29"/>
  <c r="G1647" i="29"/>
  <c r="G1649" i="29"/>
  <c r="G1651" i="29"/>
  <c r="G1653" i="29"/>
  <c r="G1655" i="29"/>
  <c r="G1657" i="29"/>
  <c r="G1659" i="29"/>
  <c r="G1661" i="29"/>
  <c r="G1663" i="29"/>
  <c r="G1665" i="29"/>
  <c r="G1667" i="29"/>
  <c r="G1669" i="29"/>
  <c r="G1671" i="29"/>
  <c r="G1673" i="29"/>
  <c r="G1675" i="29"/>
  <c r="G1677" i="29"/>
  <c r="G1679" i="29"/>
  <c r="G1681" i="29"/>
  <c r="G1683" i="29"/>
  <c r="G1685" i="29"/>
  <c r="G1687" i="29"/>
  <c r="G1689" i="29"/>
  <c r="G1691" i="29"/>
  <c r="G1693" i="29"/>
  <c r="G1695" i="29"/>
  <c r="G1697" i="29"/>
  <c r="G1699" i="29"/>
  <c r="G1701" i="29"/>
  <c r="G1703" i="29"/>
  <c r="G1705" i="29"/>
  <c r="G1709" i="29"/>
  <c r="G1713" i="29"/>
  <c r="G1717" i="29"/>
  <c r="G1721" i="29"/>
  <c r="G1725" i="29"/>
  <c r="G1729" i="29"/>
  <c r="G1733" i="29"/>
  <c r="G1737" i="29"/>
  <c r="G1741" i="29"/>
  <c r="G1745" i="29"/>
  <c r="G1749" i="29"/>
  <c r="G1753" i="29"/>
  <c r="G1757" i="29"/>
  <c r="G1761" i="29"/>
  <c r="G1765" i="29"/>
  <c r="G1769" i="29"/>
  <c r="G1773" i="29"/>
  <c r="G1777" i="29"/>
  <c r="G1708" i="29"/>
  <c r="G1710" i="29"/>
  <c r="G1712" i="29"/>
  <c r="G1714" i="29"/>
  <c r="G1716" i="29"/>
  <c r="G1718" i="29"/>
  <c r="G1720" i="29"/>
  <c r="G1722" i="29"/>
  <c r="G1724" i="29"/>
  <c r="G1726" i="29"/>
  <c r="G1728" i="29"/>
  <c r="G1730" i="29"/>
  <c r="G1732" i="29"/>
  <c r="G1734" i="29"/>
  <c r="G1736" i="29"/>
  <c r="G1738" i="29"/>
  <c r="G1740" i="29"/>
  <c r="G1742" i="29"/>
  <c r="G1744" i="29"/>
  <c r="G1746" i="29"/>
  <c r="G1748" i="29"/>
  <c r="G1750" i="29"/>
  <c r="G1752" i="29"/>
  <c r="G1754" i="29"/>
  <c r="G1756" i="29"/>
  <c r="G1758" i="29"/>
  <c r="G1760" i="29"/>
  <c r="G1762" i="29"/>
  <c r="G1764" i="29"/>
  <c r="G1766" i="29"/>
  <c r="G1768" i="29"/>
  <c r="G1770" i="29"/>
  <c r="G1772" i="29"/>
  <c r="G1774" i="29"/>
  <c r="G1776" i="29"/>
  <c r="G1778" i="29"/>
  <c r="G1783" i="29"/>
  <c r="G1787" i="29"/>
  <c r="G1791" i="29"/>
  <c r="G1795" i="29"/>
  <c r="G1799" i="29"/>
  <c r="G1803" i="29"/>
  <c r="G1807" i="29"/>
  <c r="G1811" i="29"/>
  <c r="G1814" i="29"/>
  <c r="G1818" i="29"/>
  <c r="G1822" i="29"/>
  <c r="G1826" i="29"/>
  <c r="G1830" i="29"/>
  <c r="G1834" i="29"/>
  <c r="G1838" i="29"/>
  <c r="G1842" i="29"/>
  <c r="G1846" i="29"/>
  <c r="G1848" i="29"/>
  <c r="G1780" i="29"/>
  <c r="G1782" i="29"/>
  <c r="G1784" i="29"/>
  <c r="G1786" i="29"/>
  <c r="G1788" i="29"/>
  <c r="G1790" i="29"/>
  <c r="G1792" i="29"/>
  <c r="G1794" i="29"/>
  <c r="G1796" i="29"/>
  <c r="G1798" i="29"/>
  <c r="G1800" i="29"/>
  <c r="G1802" i="29"/>
  <c r="G1804" i="29"/>
  <c r="G1806" i="29"/>
  <c r="G1808" i="29"/>
  <c r="G1810" i="29"/>
  <c r="G1813" i="29"/>
  <c r="G1815" i="29"/>
  <c r="G1817" i="29"/>
  <c r="G1819" i="29"/>
  <c r="G1821" i="29"/>
  <c r="G1823" i="29"/>
  <c r="G1825" i="29"/>
  <c r="G1827" i="29"/>
  <c r="G1829" i="29"/>
  <c r="G1831" i="29"/>
  <c r="G1833" i="29"/>
  <c r="G1835" i="29"/>
  <c r="G1837" i="29"/>
  <c r="G1839" i="29"/>
  <c r="G1841" i="29"/>
  <c r="G1843" i="29"/>
  <c r="G1845" i="29"/>
  <c r="G1847" i="29"/>
  <c r="G1849" i="29"/>
  <c r="G1852" i="29"/>
  <c r="G1853" i="29"/>
  <c r="G1856" i="29"/>
  <c r="G1857" i="29"/>
  <c r="G1860" i="29"/>
  <c r="G1861" i="29"/>
  <c r="G1850" i="29"/>
  <c r="G1854" i="29"/>
  <c r="G1858" i="29"/>
  <c r="G1862" i="29"/>
  <c r="G1864" i="29"/>
  <c r="G1868" i="29"/>
  <c r="G1872" i="29"/>
  <c r="G1876" i="29"/>
  <c r="G1880" i="29"/>
  <c r="G1887" i="29"/>
  <c r="G1889" i="29"/>
  <c r="G1863" i="29"/>
  <c r="G1865" i="29"/>
  <c r="G1867" i="29"/>
  <c r="G1869" i="29"/>
  <c r="G1871" i="29"/>
  <c r="G1873" i="29"/>
  <c r="G1875" i="29"/>
  <c r="G1877" i="29"/>
  <c r="G1879" i="29"/>
  <c r="G1881" i="29"/>
  <c r="G1882" i="29"/>
  <c r="G1884" i="29"/>
  <c r="G1886" i="29"/>
  <c r="G1888" i="29"/>
  <c r="G1892" i="29"/>
  <c r="G1893" i="29"/>
  <c r="G1896" i="29"/>
  <c r="G1897" i="29"/>
  <c r="G1890" i="29"/>
  <c r="G1894" i="29"/>
  <c r="G1898" i="29"/>
  <c r="G1899" i="29"/>
  <c r="G1554" i="29" l="1"/>
  <c r="G1552" i="29"/>
  <c r="G1550" i="29"/>
  <c r="G1548" i="29"/>
  <c r="G1546" i="29"/>
  <c r="G1544" i="29"/>
  <c r="G1542" i="29"/>
  <c r="G1540" i="29"/>
  <c r="G1538" i="29"/>
  <c r="G1536" i="29"/>
  <c r="G1534" i="29"/>
  <c r="G1532" i="29"/>
  <c r="G1530" i="29"/>
  <c r="G1895" i="29"/>
  <c r="G1891" i="29"/>
  <c r="G1885" i="29"/>
  <c r="G1883" i="29"/>
  <c r="G1878" i="29"/>
  <c r="G1874" i="29"/>
  <c r="G1870" i="29"/>
  <c r="G1866" i="29"/>
  <c r="G1859" i="29"/>
  <c r="G1855" i="29"/>
  <c r="G1851" i="29"/>
  <c r="G1844" i="29"/>
  <c r="G1840" i="29"/>
  <c r="G1836" i="29"/>
  <c r="G1832" i="29"/>
  <c r="G1828" i="29"/>
  <c r="G1824" i="29"/>
  <c r="G1820" i="29"/>
  <c r="G1816" i="29"/>
  <c r="G1812" i="29"/>
  <c r="G1809" i="29"/>
  <c r="G1805" i="29"/>
  <c r="G1801" i="29"/>
  <c r="G1797" i="29"/>
  <c r="G1793" i="29"/>
  <c r="G1789" i="29"/>
  <c r="G1785" i="29"/>
  <c r="G1781" i="29"/>
  <c r="G1779" i="29"/>
  <c r="G1775" i="29"/>
  <c r="G1771" i="29"/>
  <c r="G1767" i="29"/>
  <c r="G1763" i="29"/>
  <c r="G1759" i="29"/>
  <c r="G1755" i="29"/>
  <c r="G1751" i="29"/>
  <c r="G1747" i="29"/>
  <c r="G1743" i="29"/>
  <c r="G1739" i="29"/>
  <c r="G1735" i="29"/>
  <c r="G1731" i="29"/>
  <c r="G1727" i="29"/>
  <c r="G1723" i="29"/>
  <c r="G1719" i="29"/>
  <c r="G1715" i="29"/>
  <c r="G1711" i="29"/>
  <c r="G1707" i="29"/>
  <c r="G1706" i="29"/>
  <c r="G1702" i="29"/>
  <c r="G1698" i="29"/>
  <c r="G1694" i="29"/>
  <c r="G1690" i="29"/>
  <c r="G1686" i="29"/>
  <c r="G1682" i="29"/>
  <c r="G1678" i="29"/>
  <c r="G1674" i="29"/>
  <c r="G1670" i="29"/>
  <c r="G1666" i="29"/>
  <c r="G1662" i="29"/>
  <c r="G1658" i="29"/>
  <c r="G1654" i="29"/>
  <c r="G1650" i="29"/>
  <c r="G1646" i="29"/>
  <c r="G1642" i="29"/>
  <c r="G1638" i="29"/>
  <c r="G1634" i="29"/>
  <c r="G1630" i="29"/>
  <c r="G1626" i="29"/>
  <c r="G1622" i="29"/>
  <c r="G1618" i="29"/>
  <c r="G1614" i="29"/>
  <c r="G1610" i="29"/>
  <c r="G1606" i="29"/>
  <c r="G1602" i="29"/>
  <c r="G1598" i="29"/>
  <c r="G1594" i="29"/>
  <c r="G1590" i="29"/>
  <c r="G1586" i="29"/>
  <c r="G1582" i="29"/>
  <c r="G1578" i="29"/>
  <c r="G1574" i="29"/>
  <c r="G1570" i="29"/>
  <c r="G1566" i="29"/>
  <c r="G1562" i="29"/>
  <c r="G1526" i="29"/>
  <c r="G1522" i="29"/>
  <c r="G1518" i="29"/>
  <c r="G1514" i="29"/>
  <c r="G1510" i="29"/>
  <c r="G1506" i="29"/>
  <c r="G1502" i="29"/>
  <c r="G1498" i="29"/>
  <c r="G1494" i="29"/>
  <c r="G1490" i="29"/>
  <c r="G1486" i="29"/>
  <c r="G1482" i="29"/>
  <c r="G1478" i="29"/>
  <c r="G1474" i="29"/>
  <c r="G1470" i="29"/>
  <c r="G1466" i="29"/>
  <c r="G1462" i="29"/>
  <c r="G1458" i="29"/>
  <c r="G1454" i="29"/>
  <c r="G1450" i="29"/>
  <c r="G1446" i="29"/>
  <c r="G1442" i="29"/>
  <c r="G1438" i="29"/>
  <c r="G1434" i="29"/>
  <c r="G1430" i="29"/>
  <c r="G1426" i="29"/>
  <c r="G1422" i="29"/>
  <c r="G1418" i="29"/>
  <c r="G1414" i="29"/>
  <c r="G1410" i="29"/>
  <c r="G1406" i="29"/>
  <c r="G1402" i="29"/>
  <c r="G1398" i="29"/>
  <c r="G1394" i="29"/>
  <c r="G1390" i="29"/>
  <c r="G1386" i="29"/>
  <c r="G1382" i="29"/>
  <c r="G1378" i="29"/>
  <c r="G1374" i="29"/>
  <c r="G1370" i="29"/>
  <c r="G1366" i="29"/>
  <c r="G1362" i="29"/>
  <c r="G1358" i="29"/>
  <c r="G1354" i="29"/>
  <c r="G1350" i="29"/>
  <c r="G1346" i="29"/>
  <c r="G1342" i="29"/>
  <c r="G1338" i="29"/>
  <c r="G1334" i="29"/>
  <c r="G1330" i="29"/>
  <c r="G1326" i="29"/>
  <c r="G1322" i="29"/>
  <c r="G1318" i="29"/>
  <c r="G1314" i="29"/>
  <c r="G1310" i="29"/>
  <c r="G1306" i="29"/>
  <c r="G1302" i="29"/>
  <c r="G1298" i="29"/>
  <c r="G1294" i="29"/>
  <c r="G1290" i="29"/>
  <c r="G1286" i="29"/>
  <c r="G1282" i="29"/>
  <c r="G1278" i="29"/>
  <c r="G1274" i="29"/>
  <c r="G1270" i="29"/>
  <c r="G1266" i="29"/>
  <c r="G1262" i="29"/>
  <c r="G1258" i="29"/>
  <c r="G1254" i="29"/>
  <c r="G1250" i="29"/>
  <c r="G1246" i="29"/>
  <c r="G1242" i="29"/>
  <c r="G1238" i="29"/>
  <c r="G1234" i="29"/>
  <c r="G1230" i="29"/>
  <c r="G1226" i="29"/>
  <c r="G1222" i="29"/>
  <c r="G1218" i="29"/>
  <c r="G1214" i="29"/>
  <c r="G1210" i="29"/>
  <c r="G1206" i="29"/>
  <c r="G1202" i="29"/>
  <c r="G1198" i="29"/>
  <c r="G1194" i="29"/>
  <c r="G1190" i="29"/>
  <c r="G1186" i="29"/>
  <c r="G1182" i="29"/>
  <c r="G1178" i="29"/>
  <c r="G1174" i="29"/>
  <c r="G1170" i="29"/>
  <c r="G1166" i="29"/>
  <c r="G1162" i="29"/>
  <c r="G1158" i="29"/>
  <c r="G1154" i="29"/>
  <c r="G1150" i="29"/>
  <c r="G1146" i="29"/>
  <c r="G1142" i="29"/>
  <c r="G1138" i="29"/>
  <c r="G1134" i="29"/>
  <c r="G1130" i="29"/>
  <c r="G1126" i="29"/>
  <c r="G1122" i="29"/>
  <c r="G1118" i="29"/>
  <c r="G1114" i="29"/>
  <c r="G1110" i="29"/>
  <c r="G1106" i="29"/>
  <c r="G1102" i="29"/>
  <c r="G1098" i="29"/>
  <c r="G1094" i="29"/>
  <c r="G843" i="29"/>
  <c r="G839" i="29"/>
  <c r="G835" i="29"/>
  <c r="G831" i="29"/>
  <c r="G827" i="29"/>
  <c r="G823" i="29"/>
  <c r="G819" i="29"/>
  <c r="G815" i="29"/>
  <c r="G811" i="29"/>
  <c r="G807" i="29"/>
  <c r="G803" i="29"/>
  <c r="G799" i="29"/>
  <c r="G795" i="29"/>
  <c r="G791" i="29"/>
  <c r="G787" i="29"/>
  <c r="G783" i="29"/>
  <c r="G779" i="29"/>
  <c r="G775" i="29"/>
  <c r="G771" i="29"/>
  <c r="G767" i="29"/>
  <c r="G763" i="29"/>
  <c r="G759" i="29"/>
  <c r="G755" i="29"/>
  <c r="G751" i="29"/>
  <c r="G747" i="29"/>
  <c r="G743" i="29"/>
  <c r="G739" i="29"/>
  <c r="G735" i="29"/>
  <c r="G731" i="29"/>
  <c r="G727" i="29"/>
  <c r="G723" i="29"/>
  <c r="G719" i="29"/>
  <c r="G715" i="29"/>
  <c r="G711" i="29"/>
  <c r="G707" i="29"/>
  <c r="G703" i="29"/>
  <c r="G699" i="29"/>
  <c r="G695" i="29"/>
  <c r="G691" i="29"/>
  <c r="G687" i="29"/>
  <c r="G683" i="29"/>
  <c r="G679" i="29"/>
  <c r="G675" i="29"/>
  <c r="G671" i="29"/>
  <c r="G667" i="29"/>
  <c r="G663" i="29"/>
  <c r="G659" i="29"/>
  <c r="G655" i="29"/>
  <c r="G651" i="29"/>
  <c r="G647" i="29"/>
  <c r="G643" i="29"/>
  <c r="G639" i="29"/>
  <c r="G635" i="29"/>
  <c r="G631" i="29"/>
  <c r="G627" i="29"/>
  <c r="G623" i="29"/>
  <c r="G619" i="29"/>
  <c r="G615" i="29"/>
  <c r="G611" i="29"/>
  <c r="G607" i="29"/>
  <c r="G603" i="29"/>
  <c r="G599" i="29"/>
  <c r="G595" i="29"/>
  <c r="G591" i="29"/>
  <c r="G587" i="29"/>
  <c r="G583" i="29"/>
  <c r="G579" i="29"/>
  <c r="G575" i="29"/>
  <c r="G571" i="29"/>
  <c r="G567" i="29"/>
  <c r="G563" i="29"/>
  <c r="G559" i="29"/>
  <c r="G555" i="29"/>
  <c r="G551" i="29"/>
  <c r="G547" i="29"/>
  <c r="G543" i="29"/>
  <c r="G539" i="29"/>
  <c r="G535" i="29"/>
  <c r="G531" i="29"/>
  <c r="G527" i="29"/>
  <c r="G523" i="29"/>
  <c r="G519" i="29"/>
  <c r="G515" i="29"/>
  <c r="G511" i="29"/>
  <c r="G507" i="29"/>
  <c r="G503" i="29"/>
  <c r="G499" i="29"/>
  <c r="G495" i="29"/>
  <c r="G491" i="29"/>
  <c r="G487" i="29"/>
  <c r="G483" i="29"/>
  <c r="G479" i="29"/>
  <c r="G475" i="29"/>
  <c r="G471" i="29"/>
  <c r="G467" i="29"/>
  <c r="G463" i="29"/>
  <c r="G459" i="29"/>
  <c r="G455" i="29"/>
  <c r="G451" i="29"/>
  <c r="G447" i="29"/>
  <c r="G443" i="29"/>
  <c r="G439" i="29"/>
  <c r="G435" i="29"/>
  <c r="G431" i="29"/>
  <c r="G427" i="29"/>
  <c r="G423" i="29"/>
  <c r="G419" i="29"/>
  <c r="G415" i="29"/>
  <c r="G411" i="29"/>
  <c r="G407" i="29"/>
  <c r="G403" i="29"/>
  <c r="G399" i="29"/>
  <c r="G395" i="29"/>
  <c r="G391" i="29"/>
  <c r="G387" i="29"/>
  <c r="G383" i="29"/>
  <c r="G379" i="29"/>
  <c r="G375" i="29"/>
  <c r="G371" i="29"/>
  <c r="G367" i="29"/>
  <c r="G363" i="29"/>
  <c r="G359" i="29"/>
  <c r="G355" i="29"/>
  <c r="G351" i="29"/>
  <c r="G347" i="29"/>
  <c r="G343" i="29"/>
  <c r="G339" i="29"/>
  <c r="G335" i="29"/>
  <c r="G331" i="29"/>
  <c r="G327" i="29"/>
  <c r="G323" i="29"/>
  <c r="G319" i="29"/>
  <c r="G315" i="29"/>
  <c r="G311" i="29"/>
  <c r="G307" i="29"/>
  <c r="G303" i="29"/>
  <c r="G299" i="29"/>
  <c r="G295" i="29"/>
  <c r="G291" i="29"/>
  <c r="G287" i="29"/>
  <c r="G283" i="29"/>
  <c r="G279" i="29"/>
  <c r="G275" i="29"/>
  <c r="G271" i="29"/>
  <c r="G267" i="29"/>
  <c r="G263" i="29"/>
  <c r="G259" i="29"/>
  <c r="G255" i="29"/>
  <c r="G251" i="29"/>
  <c r="G247" i="29"/>
  <c r="G243" i="29"/>
  <c r="G239" i="29"/>
  <c r="G229" i="29"/>
  <c r="G209" i="29"/>
  <c r="G205" i="29"/>
  <c r="G157" i="29"/>
  <c r="G153" i="29"/>
  <c r="G145" i="29"/>
  <c r="G129" i="29"/>
  <c r="G97" i="29"/>
  <c r="G85" i="29"/>
  <c r="G61" i="29"/>
  <c r="G57" i="29"/>
  <c r="G53" i="29"/>
  <c r="G37" i="29"/>
  <c r="G29" i="29"/>
  <c r="G9" i="29"/>
  <c r="G1090" i="29"/>
  <c r="G1088" i="29"/>
  <c r="G1086" i="29"/>
  <c r="G1084" i="29"/>
  <c r="G1082" i="29"/>
  <c r="G1080" i="29"/>
  <c r="G1078" i="29"/>
  <c r="G1076" i="29"/>
  <c r="G1074" i="29"/>
  <c r="G1072" i="29"/>
  <c r="G1070" i="29"/>
  <c r="G1068" i="29"/>
  <c r="G1066" i="29"/>
  <c r="G1064" i="29"/>
  <c r="G1062" i="29"/>
  <c r="G1060" i="29"/>
  <c r="G1058" i="29"/>
  <c r="G1056" i="29"/>
  <c r="G1054" i="29"/>
  <c r="G1052" i="29"/>
  <c r="G1050" i="29"/>
  <c r="G1048" i="29"/>
  <c r="G1046" i="29"/>
  <c r="G1044" i="29"/>
  <c r="G1042" i="29"/>
  <c r="G1040" i="29"/>
  <c r="G1038" i="29"/>
  <c r="G1036" i="29"/>
  <c r="G1034" i="29"/>
  <c r="G1032" i="29"/>
  <c r="G1030" i="29"/>
  <c r="G1028" i="29"/>
  <c r="G1026" i="29"/>
  <c r="G1024" i="29"/>
  <c r="G1022" i="29"/>
  <c r="G1020" i="29"/>
  <c r="G1018" i="29"/>
  <c r="G1016" i="29"/>
  <c r="G1014" i="29"/>
  <c r="G1012" i="29"/>
  <c r="G1010" i="29"/>
  <c r="G1008" i="29"/>
  <c r="G1006" i="29"/>
  <c r="G1004" i="29"/>
  <c r="G1002" i="29"/>
  <c r="G1000" i="29"/>
  <c r="G998" i="29"/>
  <c r="G996" i="29"/>
  <c r="G994" i="29"/>
  <c r="G992" i="29"/>
  <c r="G990" i="29"/>
  <c r="G988" i="29"/>
  <c r="G986" i="29"/>
  <c r="G984" i="29"/>
  <c r="G982" i="29"/>
  <c r="G980" i="29"/>
  <c r="G978" i="29"/>
  <c r="G976" i="29"/>
  <c r="G974" i="29"/>
  <c r="G972" i="29"/>
  <c r="G970" i="29"/>
  <c r="G968" i="29"/>
  <c r="G966" i="29"/>
  <c r="G964" i="29"/>
  <c r="G962" i="29"/>
  <c r="G960" i="29"/>
  <c r="G958" i="29"/>
  <c r="G956" i="29"/>
  <c r="G954" i="29"/>
  <c r="G952" i="29"/>
  <c r="G950" i="29"/>
  <c r="G948" i="29"/>
  <c r="G946" i="29"/>
  <c r="G944" i="29"/>
  <c r="G942" i="29"/>
  <c r="G940" i="29"/>
  <c r="G938" i="29"/>
  <c r="G936" i="29"/>
  <c r="G934" i="29"/>
  <c r="G932" i="29"/>
  <c r="G930" i="29"/>
  <c r="G928" i="29"/>
  <c r="G926" i="29"/>
  <c r="G924" i="29"/>
  <c r="G922" i="29"/>
  <c r="G920" i="29"/>
  <c r="G918" i="29"/>
  <c r="G916" i="29"/>
  <c r="G914" i="29"/>
  <c r="G912" i="29"/>
  <c r="G910" i="29"/>
  <c r="G908" i="29"/>
  <c r="G906" i="29"/>
  <c r="G904" i="29"/>
  <c r="G902" i="29"/>
  <c r="G900" i="29"/>
  <c r="G898" i="29"/>
  <c r="G896" i="29"/>
  <c r="G894" i="29"/>
  <c r="G892" i="29"/>
  <c r="G890" i="29"/>
  <c r="G888" i="29"/>
  <c r="G886" i="29"/>
  <c r="G884" i="29"/>
  <c r="G882" i="29"/>
  <c r="G880" i="29"/>
  <c r="G878" i="29"/>
  <c r="G876" i="29"/>
  <c r="G874" i="29"/>
  <c r="G872" i="29"/>
  <c r="G870" i="29"/>
  <c r="G868" i="29"/>
  <c r="G866" i="29"/>
  <c r="G864" i="29"/>
  <c r="G862" i="29"/>
  <c r="G860" i="29"/>
  <c r="G858" i="29"/>
  <c r="G856" i="29"/>
  <c r="G854" i="29"/>
  <c r="G852" i="29"/>
  <c r="G850" i="29"/>
  <c r="G848" i="29"/>
  <c r="D57" i="1" l="1"/>
  <c r="D56" i="1"/>
  <c r="D55" i="1"/>
  <c r="D54" i="1"/>
  <c r="D48" i="1"/>
  <c r="D47" i="1"/>
  <c r="D46" i="1"/>
  <c r="D45" i="1"/>
  <c r="D44" i="1"/>
  <c r="D43" i="1"/>
  <c r="D42" i="1"/>
  <c r="D36" i="1"/>
  <c r="D35" i="1"/>
  <c r="D34" i="1"/>
  <c r="D33" i="1"/>
  <c r="E11" i="14" l="1"/>
  <c r="E10" i="14"/>
  <c r="E12" i="14" l="1"/>
  <c r="E27" i="1" l="1"/>
  <c r="D27" i="1"/>
  <c r="G16" i="14" s="1"/>
  <c r="E26" i="1"/>
  <c r="D26" i="1"/>
  <c r="G15" i="14" s="1"/>
  <c r="F26" i="1" l="1"/>
  <c r="F27" i="1"/>
  <c r="M10" i="14" l="1"/>
  <c r="M11" i="14"/>
  <c r="G22" i="17"/>
  <c r="M47" i="1"/>
  <c r="M46" i="1"/>
  <c r="M45" i="1"/>
  <c r="B10" i="1"/>
  <c r="B9" i="1"/>
  <c r="B8" i="1"/>
  <c r="B7" i="1"/>
  <c r="E7" i="1"/>
  <c r="C7" i="1"/>
  <c r="D7" i="1"/>
  <c r="C8" i="16" l="1"/>
  <c r="C7" i="16"/>
  <c r="C6" i="16"/>
  <c r="C5" i="16"/>
  <c r="E8" i="1" l="1"/>
  <c r="E9" i="1"/>
  <c r="M44" i="14" l="1"/>
  <c r="M36" i="14"/>
  <c r="M22" i="14"/>
  <c r="M34" i="14"/>
  <c r="M24" i="14"/>
  <c r="M25" i="14"/>
  <c r="M45" i="14"/>
  <c r="M37" i="14"/>
  <c r="M32" i="14"/>
  <c r="M31" i="14"/>
  <c r="M33" i="14"/>
  <c r="M23" i="14"/>
  <c r="M35" i="14"/>
  <c r="M46" i="14"/>
  <c r="M43" i="14"/>
  <c r="M16" i="14"/>
  <c r="M15" i="14"/>
  <c r="E10" i="1"/>
  <c r="D46" i="14"/>
  <c r="D45" i="14"/>
  <c r="D44" i="14"/>
  <c r="D43" i="14"/>
  <c r="D37" i="14"/>
  <c r="D36" i="14"/>
  <c r="D35" i="14"/>
  <c r="D34" i="14"/>
  <c r="D33" i="14"/>
  <c r="D32" i="14"/>
  <c r="D31" i="14"/>
  <c r="D25" i="14"/>
  <c r="D24" i="14"/>
  <c r="D23" i="14"/>
  <c r="D22" i="14"/>
  <c r="D16" i="14"/>
  <c r="D15" i="14"/>
  <c r="D11" i="14"/>
  <c r="D10" i="14"/>
  <c r="D10" i="1"/>
  <c r="C10" i="1"/>
  <c r="D9" i="1"/>
  <c r="D8" i="1"/>
  <c r="C8" i="1"/>
  <c r="H27" i="1" l="1"/>
  <c r="J27" i="1" s="1"/>
  <c r="L27" i="1" s="1"/>
  <c r="H26" i="1"/>
  <c r="J26" i="1" s="1"/>
  <c r="L26" i="1" s="1"/>
  <c r="H36" i="1"/>
  <c r="J36" i="1" s="1"/>
  <c r="L36" i="1" s="1"/>
  <c r="H35" i="1"/>
  <c r="H45" i="1"/>
  <c r="J45" i="1" s="1"/>
  <c r="L45" i="1" s="1"/>
  <c r="H43" i="1"/>
  <c r="J43" i="1" s="1"/>
  <c r="L43" i="1" s="1"/>
  <c r="H42" i="1"/>
  <c r="H57" i="1"/>
  <c r="J57" i="1" s="1"/>
  <c r="L57" i="1" s="1"/>
  <c r="H56" i="1"/>
  <c r="J56" i="1" s="1"/>
  <c r="L56" i="1" s="1"/>
  <c r="J35" i="1"/>
  <c r="L35" i="1" s="1"/>
  <c r="H46" i="1"/>
  <c r="J46" i="1" s="1"/>
  <c r="L46" i="1" s="1"/>
  <c r="H44" i="1"/>
  <c r="J44" i="1" s="1"/>
  <c r="L44" i="1" s="1"/>
  <c r="H55" i="1"/>
  <c r="J55" i="1" s="1"/>
  <c r="L55" i="1" s="1"/>
  <c r="H54" i="1"/>
  <c r="J54" i="1" s="1"/>
  <c r="L54" i="1" s="1"/>
  <c r="H34" i="1"/>
  <c r="J34" i="1" s="1"/>
  <c r="L34" i="1" s="1"/>
  <c r="H33" i="1"/>
  <c r="J33" i="1" s="1"/>
  <c r="L33" i="1" s="1"/>
  <c r="H47" i="1"/>
  <c r="J47" i="1" s="1"/>
  <c r="L47" i="1" s="1"/>
  <c r="H48" i="1"/>
  <c r="J48" i="1" s="1"/>
  <c r="L48" i="1" s="1"/>
  <c r="G42" i="17"/>
  <c r="G44" i="17"/>
  <c r="G68" i="17"/>
  <c r="M48" i="1"/>
  <c r="M43" i="1"/>
  <c r="M42" i="1"/>
  <c r="M35" i="1"/>
  <c r="M34" i="1"/>
  <c r="M26" i="1"/>
  <c r="M55" i="1"/>
  <c r="M56" i="1"/>
  <c r="M57" i="1"/>
  <c r="M44" i="1"/>
  <c r="M54" i="1"/>
  <c r="M36" i="1"/>
  <c r="M33" i="1"/>
  <c r="M27" i="1"/>
  <c r="G5" i="17"/>
  <c r="C9" i="1"/>
  <c r="G45" i="17"/>
  <c r="G84" i="17"/>
  <c r="G32" i="17"/>
  <c r="G15" i="17"/>
  <c r="G17" i="17"/>
  <c r="G19" i="17"/>
  <c r="G23" i="17"/>
  <c r="G25" i="17"/>
  <c r="G27" i="17"/>
  <c r="G29" i="17"/>
  <c r="G31" i="17"/>
  <c r="G12" i="17"/>
  <c r="G14" i="17"/>
  <c r="G18" i="17"/>
  <c r="G20" i="17"/>
  <c r="G24" i="17"/>
  <c r="G26" i="17"/>
  <c r="G30" i="17"/>
  <c r="G74" i="17"/>
  <c r="G62" i="17"/>
  <c r="G70" i="17"/>
  <c r="G51" i="17"/>
  <c r="G57" i="17"/>
  <c r="G59" i="17"/>
  <c r="G61" i="17"/>
  <c r="G69" i="17"/>
  <c r="G71" i="17"/>
  <c r="G73" i="17"/>
  <c r="G75" i="17"/>
  <c r="G77" i="17"/>
  <c r="G79" i="17"/>
  <c r="G81" i="17"/>
  <c r="G34" i="17"/>
  <c r="G38" i="17"/>
  <c r="G48" i="17"/>
  <c r="G50" i="17"/>
  <c r="G54" i="17"/>
  <c r="G56" i="17"/>
  <c r="G60" i="17"/>
  <c r="G13" i="17"/>
  <c r="G64" i="17"/>
  <c r="G78" i="17"/>
  <c r="G80" i="17"/>
  <c r="G21" i="17"/>
  <c r="G33" i="17"/>
  <c r="G35" i="17"/>
  <c r="G37" i="17"/>
  <c r="G39" i="17"/>
  <c r="G41" i="17"/>
  <c r="G43" i="17"/>
  <c r="G4" i="17"/>
  <c r="G63" i="17"/>
  <c r="G65" i="17"/>
  <c r="G67" i="17"/>
  <c r="G36" i="17"/>
  <c r="G53" i="17"/>
  <c r="G55" i="17"/>
  <c r="G72" i="17"/>
  <c r="G40" i="17"/>
  <c r="G76" i="17"/>
  <c r="G46" i="17"/>
  <c r="G82" i="17"/>
  <c r="G52" i="17"/>
  <c r="G16" i="17"/>
  <c r="G58" i="17"/>
  <c r="G6" i="17"/>
  <c r="G28" i="17"/>
  <c r="G47" i="17"/>
  <c r="G49" i="17"/>
  <c r="G66" i="17"/>
  <c r="G83" i="17"/>
  <c r="O47" i="1" l="1"/>
  <c r="E36" i="14" s="1"/>
  <c r="O45" i="1"/>
  <c r="O46" i="1"/>
  <c r="J42" i="1"/>
  <c r="L42" i="1" s="1"/>
  <c r="O27" i="1"/>
  <c r="E16" i="14" s="1"/>
  <c r="K16" i="14" s="1"/>
  <c r="O34" i="1"/>
  <c r="E23" i="14" s="1"/>
  <c r="O55" i="1"/>
  <c r="E44" i="14" s="1"/>
  <c r="O48" i="1"/>
  <c r="E37" i="14" s="1"/>
  <c r="O35" i="1"/>
  <c r="O54" i="1"/>
  <c r="E43" i="14" s="1"/>
  <c r="K43" i="14" s="1"/>
  <c r="O36" i="1"/>
  <c r="O44" i="1"/>
  <c r="E33" i="14" s="1"/>
  <c r="O26" i="1"/>
  <c r="E15" i="14" s="1"/>
  <c r="O56" i="1"/>
  <c r="O57" i="1"/>
  <c r="O43" i="1"/>
  <c r="E32" i="14" s="1"/>
  <c r="O33" i="1"/>
  <c r="E22" i="14" s="1"/>
  <c r="K22" i="14" s="1"/>
  <c r="K15" i="14" l="1"/>
  <c r="K17" i="14" s="1"/>
  <c r="E17" i="14"/>
  <c r="E34" i="14"/>
  <c r="K34" i="14" s="1"/>
  <c r="L34" i="14" s="1"/>
  <c r="O42" i="1"/>
  <c r="E35" i="14"/>
  <c r="K11" i="14"/>
  <c r="E25" i="14"/>
  <c r="K25" i="14" s="1"/>
  <c r="L25" i="14" s="1"/>
  <c r="E24" i="14"/>
  <c r="K32" i="14"/>
  <c r="L32" i="14" s="1"/>
  <c r="K33" i="14"/>
  <c r="L33" i="14" s="1"/>
  <c r="K36" i="14"/>
  <c r="L36" i="14" s="1"/>
  <c r="K35" i="14"/>
  <c r="L35" i="14" s="1"/>
  <c r="K23" i="14"/>
  <c r="L23" i="14" s="1"/>
  <c r="K44" i="14"/>
  <c r="L44" i="14" s="1"/>
  <c r="K37" i="14"/>
  <c r="L37" i="14" s="1"/>
  <c r="E45" i="14"/>
  <c r="E46" i="14"/>
  <c r="L43" i="14"/>
  <c r="E31" i="14" l="1"/>
  <c r="K31" i="14" s="1"/>
  <c r="L31" i="14" s="1"/>
  <c r="K18" i="14"/>
  <c r="K10" i="14"/>
  <c r="K12" i="14" s="1"/>
  <c r="K13" i="14" s="1"/>
  <c r="E26" i="14"/>
  <c r="K24" i="14"/>
  <c r="L24" i="14" s="1"/>
  <c r="E47" i="14"/>
  <c r="K46" i="14"/>
  <c r="L46" i="14" s="1"/>
  <c r="E38" i="14"/>
  <c r="K45" i="14"/>
  <c r="L45" i="14" s="1"/>
  <c r="L22" i="14"/>
  <c r="K38" i="14" l="1"/>
  <c r="K39" i="14" s="1"/>
  <c r="K26" i="14"/>
  <c r="K27" i="14" s="1"/>
  <c r="L11" i="14"/>
  <c r="O11" i="14" s="1"/>
  <c r="K47" i="14"/>
  <c r="K48" i="14" s="1"/>
  <c r="O22" i="14"/>
  <c r="D25" i="16" s="1"/>
  <c r="L16" i="14"/>
  <c r="O16" i="14" s="1"/>
  <c r="D19" i="16" s="1"/>
  <c r="L15" i="14"/>
  <c r="O24" i="14"/>
  <c r="D27" i="16" s="1"/>
  <c r="O25" i="14"/>
  <c r="D28" i="16" s="1"/>
  <c r="O23" i="14"/>
  <c r="D26" i="16" s="1"/>
  <c r="O37" i="14"/>
  <c r="D40" i="16" s="1"/>
  <c r="O32" i="14"/>
  <c r="D35" i="16" s="1"/>
  <c r="O33" i="14"/>
  <c r="D36" i="16" s="1"/>
  <c r="O34" i="14"/>
  <c r="D37" i="16" s="1"/>
  <c r="O35" i="14"/>
  <c r="D38" i="16" s="1"/>
  <c r="O36" i="14"/>
  <c r="D39" i="16" s="1"/>
  <c r="O46" i="14"/>
  <c r="D49" i="16" s="1"/>
  <c r="O44" i="14"/>
  <c r="D47" i="16" s="1"/>
  <c r="O45" i="14"/>
  <c r="D48" i="16" s="1"/>
  <c r="L26" i="14"/>
  <c r="D16" i="16" l="1"/>
  <c r="L10" i="14"/>
  <c r="L12" i="14" s="1"/>
  <c r="O15" i="14"/>
  <c r="D18" i="16" s="1"/>
  <c r="L17" i="14"/>
  <c r="O31" i="14"/>
  <c r="D34" i="16" s="1"/>
  <c r="L38" i="14"/>
  <c r="O43" i="14"/>
  <c r="D46" i="16" s="1"/>
  <c r="L47" i="14"/>
  <c r="O10" i="14" l="1"/>
  <c r="D15" i="16" l="1"/>
</calcChain>
</file>

<file path=xl/sharedStrings.xml><?xml version="1.0" encoding="utf-8"?>
<sst xmlns="http://schemas.openxmlformats.org/spreadsheetml/2006/main" count="20074" uniqueCount="2533">
  <si>
    <t>Direct access services</t>
  </si>
  <si>
    <t>HRG code</t>
  </si>
  <si>
    <t>HRG name</t>
  </si>
  <si>
    <t>Tariff (£)</t>
  </si>
  <si>
    <t>Flexible Sigmoidoscopy</t>
  </si>
  <si>
    <t>FZ54Z</t>
  </si>
  <si>
    <t>Diagnostic Flexible Sigmoidoscopy 19 years and over</t>
  </si>
  <si>
    <t>FZ55Z</t>
  </si>
  <si>
    <t>Diagnostic Flexible Sigmoidoscopy with biopsy 19 years and over</t>
  </si>
  <si>
    <t>Airflow Studies</t>
  </si>
  <si>
    <t>DZ35Z</t>
  </si>
  <si>
    <t>Simple Bronchodilator Studies</t>
  </si>
  <si>
    <t>DZ44Z</t>
  </si>
  <si>
    <t>Simple Airflow Studies</t>
  </si>
  <si>
    <t>Rehabilitation post discharge</t>
  </si>
  <si>
    <t>Description</t>
  </si>
  <si>
    <t>Knee Replacement</t>
  </si>
  <si>
    <t>Hip Replacement</t>
  </si>
  <si>
    <t>Cardiac</t>
  </si>
  <si>
    <t>Pulmonary</t>
  </si>
  <si>
    <t>Cystic fibrosis</t>
  </si>
  <si>
    <t>Band</t>
  </si>
  <si>
    <t>1A</t>
  </si>
  <si>
    <t>2A</t>
  </si>
  <si>
    <t>2014-15 tariff - other mandatory prices</t>
  </si>
  <si>
    <t>Looked after children's health assessments</t>
  </si>
  <si>
    <t>Task</t>
  </si>
  <si>
    <t>In-area Initial Health Assessment</t>
  </si>
  <si>
    <t>In-area Review Health Assessment</t>
  </si>
  <si>
    <t>Out-of-area Initial Health Assessment</t>
  </si>
  <si>
    <t>Out-of-area Review Health Assessment</t>
  </si>
  <si>
    <t>Source:</t>
  </si>
  <si>
    <t>Inputs</t>
  </si>
  <si>
    <t>Inflation</t>
  </si>
  <si>
    <t>Adjustment Type</t>
  </si>
  <si>
    <t>2013/14</t>
  </si>
  <si>
    <t>2014/15</t>
  </si>
  <si>
    <t>2015/16</t>
  </si>
  <si>
    <t>Efficiency*</t>
  </si>
  <si>
    <t>Inflation and Efficiency (total adjustment)</t>
  </si>
  <si>
    <t>Sub-chapter</t>
  </si>
  <si>
    <t>AA</t>
  </si>
  <si>
    <t>AB</t>
  </si>
  <si>
    <t>BZ</t>
  </si>
  <si>
    <t>DZ</t>
  </si>
  <si>
    <t>EA</t>
  </si>
  <si>
    <t>EB</t>
  </si>
  <si>
    <t>FZ</t>
  </si>
  <si>
    <t>GA</t>
  </si>
  <si>
    <t>GB</t>
  </si>
  <si>
    <t>GC</t>
  </si>
  <si>
    <t>HA</t>
  </si>
  <si>
    <t>HB</t>
  </si>
  <si>
    <t>HC</t>
  </si>
  <si>
    <t>HD</t>
  </si>
  <si>
    <t>HR</t>
  </si>
  <si>
    <t>JA</t>
  </si>
  <si>
    <t>JC</t>
  </si>
  <si>
    <t>JD</t>
  </si>
  <si>
    <t>KA</t>
  </si>
  <si>
    <t>KB</t>
  </si>
  <si>
    <t>KC</t>
  </si>
  <si>
    <t>LA</t>
  </si>
  <si>
    <t>LB</t>
  </si>
  <si>
    <t>LD</t>
  </si>
  <si>
    <t>MA</t>
  </si>
  <si>
    <t>MB</t>
  </si>
  <si>
    <t>NZ</t>
  </si>
  <si>
    <t>PB</t>
  </si>
  <si>
    <t>RA</t>
  </si>
  <si>
    <t>SA</t>
  </si>
  <si>
    <t>SB</t>
  </si>
  <si>
    <t>SC</t>
  </si>
  <si>
    <t>UZ</t>
  </si>
  <si>
    <t>VA</t>
  </si>
  <si>
    <t>WA</t>
  </si>
  <si>
    <t>VB</t>
  </si>
  <si>
    <t>http://www.monitor.gov.uk/sites/all/modules/fckeditor/plugins/ktbrowser/_openTKFile.php?id=45704</t>
  </si>
  <si>
    <t>Steps</t>
  </si>
  <si>
    <t>Worksheet / Intermediary steps</t>
  </si>
  <si>
    <t>Overview</t>
  </si>
  <si>
    <t>Data source</t>
  </si>
  <si>
    <t>14-15 Other Mandatory tariff</t>
  </si>
  <si>
    <t>Mixed (Monitor and External)</t>
  </si>
  <si>
    <t>Diagnostic Flexible Sigmoidoscopy, 19 years and over</t>
  </si>
  <si>
    <t>Diagnostic Flexible Sigmoidoscopy with biopsy, 19 years and over</t>
  </si>
  <si>
    <t>Diagnostic Flexible Sigmoidoscopy with Biopsy, 19 years and over</t>
  </si>
  <si>
    <t>Table 2:  Price Adjustments : CNST increase / decrease</t>
  </si>
  <si>
    <t xml:space="preserve">Price Adjustments </t>
  </si>
  <si>
    <t>Total uplift up to 15/16 price levels</t>
  </si>
  <si>
    <t>2016/17</t>
  </si>
  <si>
    <t>Table 1 :  Price Adjustments : Inflation and Efficiency</t>
  </si>
  <si>
    <t>* In 2015-16 the efficiency assumption of 4% was reduced by 0.2%</t>
  </si>
  <si>
    <t>Scaling factor</t>
  </si>
  <si>
    <t>Table 3: Quantum reconciliation (QR) for APC and OPROC</t>
  </si>
  <si>
    <t>QR1 (RC TARGET)</t>
  </si>
  <si>
    <t>QR1 + SCALING</t>
  </si>
  <si>
    <t>SMOOTHING ADJUSTMENT</t>
  </si>
  <si>
    <t>CA</t>
  </si>
  <si>
    <t>CB</t>
  </si>
  <si>
    <t>CD</t>
  </si>
  <si>
    <t>EC</t>
  </si>
  <si>
    <t>JB</t>
  </si>
  <si>
    <t>LE</t>
  </si>
  <si>
    <t>MC</t>
  </si>
  <si>
    <t>PC</t>
  </si>
  <si>
    <t>PD</t>
  </si>
  <si>
    <t>PE</t>
  </si>
  <si>
    <t>PF</t>
  </si>
  <si>
    <t>PG</t>
  </si>
  <si>
    <t>PH</t>
  </si>
  <si>
    <t>PJ</t>
  </si>
  <si>
    <t>PK</t>
  </si>
  <si>
    <t>PL</t>
  </si>
  <si>
    <t>PM</t>
  </si>
  <si>
    <t>PN</t>
  </si>
  <si>
    <t>PP</t>
  </si>
  <si>
    <t>PR</t>
  </si>
  <si>
    <t>PT</t>
  </si>
  <si>
    <t>PV</t>
  </si>
  <si>
    <t>PW</t>
  </si>
  <si>
    <t>PX</t>
  </si>
  <si>
    <t>SD</t>
  </si>
  <si>
    <t>VC</t>
  </si>
  <si>
    <t>WD</t>
  </si>
  <si>
    <t>WF</t>
  </si>
  <si>
    <t>XA</t>
  </si>
  <si>
    <t>XB</t>
  </si>
  <si>
    <t>XC</t>
  </si>
  <si>
    <t>XD</t>
  </si>
  <si>
    <t>YQ</t>
  </si>
  <si>
    <t>YR</t>
  </si>
  <si>
    <t>YZ</t>
  </si>
  <si>
    <t>ZZ</t>
  </si>
  <si>
    <t>Maternity</t>
  </si>
  <si>
    <t>Note: Maternity is delivery element only.</t>
  </si>
  <si>
    <t xml:space="preserve"> Table 4: Quantum Reconciliation (QR1) for the rest of the models</t>
  </si>
  <si>
    <t>Model</t>
  </si>
  <si>
    <t>Outpatient Attendances (OPATT)</t>
  </si>
  <si>
    <t>Accident and Emergency (A&amp;E)</t>
  </si>
  <si>
    <t>Unbundled services</t>
  </si>
  <si>
    <t>Best Practice Tariffs</t>
  </si>
  <si>
    <t>Maternity pathway</t>
  </si>
  <si>
    <t>Other mandatory prices</t>
  </si>
  <si>
    <t>Non-mandatory Prices</t>
  </si>
  <si>
    <t>15-16 Other Mand tariff (s118)</t>
  </si>
  <si>
    <t>https://www.gov.uk/government/uploads/system/uploads/attachment_data/file/379578/Annex_5a.xlsx, Sheet: 06. Other Mandatory Prices</t>
  </si>
  <si>
    <t>2015-16 tariff - other mandatory prices (s118)</t>
  </si>
  <si>
    <t>Home</t>
  </si>
  <si>
    <t>Other Mandatory Model Calculation Sheet</t>
  </si>
  <si>
    <t>Function:</t>
  </si>
  <si>
    <t>Calculates Other Mandatory tariff prices</t>
  </si>
  <si>
    <t>Quantum Adjustment (QR1)</t>
  </si>
  <si>
    <t>Currency Code</t>
  </si>
  <si>
    <t>Currency Name</t>
  </si>
  <si>
    <t>Direct Access Services</t>
  </si>
  <si>
    <t>Cystic Fibrosis</t>
  </si>
  <si>
    <t>Rehabilitation Post Discharge</t>
  </si>
  <si>
    <t>Activity</t>
  </si>
  <si>
    <t>Other Mandatory Model Manual Adjustments 2016/17</t>
  </si>
  <si>
    <t>Manual Adjustments</t>
  </si>
  <si>
    <t>Final Prices</t>
  </si>
  <si>
    <t>Activity
2013/14</t>
  </si>
  <si>
    <t>Adjustment Request</t>
  </si>
  <si>
    <t>Price Decision</t>
  </si>
  <si>
    <t>Inflation and Efficiency (total adjustment) 2016/17</t>
  </si>
  <si>
    <t>CNST
2016/17</t>
  </si>
  <si>
    <t>N/A</t>
  </si>
  <si>
    <t>QR2</t>
  </si>
  <si>
    <t>2016-17 tariff - Proposed Other Mandatory prices</t>
  </si>
  <si>
    <t>The following provides details of the services for which mandatory prices are being issued. The areas covered are:</t>
  </si>
  <si>
    <t>Top</t>
  </si>
  <si>
    <t xml:space="preserve">Linked Sheet </t>
  </si>
  <si>
    <t>Tariffs published for s118 consultation for 2015/16</t>
  </si>
  <si>
    <t>This worksheet applies the 2016/17 manual adjustments and calculates the final prices</t>
  </si>
  <si>
    <t>This worksheet has the proposed 2016/17 prices</t>
  </si>
  <si>
    <t>Reference</t>
  </si>
  <si>
    <t>/*</t>
  </si>
  <si>
    <t xml:space="preserve">  DROP TABLE #Filter_for_Scope </t>
  </si>
  <si>
    <t xml:space="preserve">  DROP TABLE #Remove_MFF</t>
  </si>
  <si>
    <t xml:space="preserve">  DROP TABLE #National_Average </t>
  </si>
  <si>
    <t xml:space="preserve">  DROP TABLE #Clean_Data</t>
  </si>
  <si>
    <t xml:space="preserve">  DROP TABLE #NATIONAL_DATA_CLEAN</t>
  </si>
  <si>
    <t xml:space="preserve">  DROP TABLE #MFF_IMPACT</t>
  </si>
  <si>
    <t xml:space="preserve">  DROP TABLE #MFF_RESCALE</t>
  </si>
  <si>
    <t>*/</t>
  </si>
  <si>
    <t xml:space="preserve">  </t>
  </si>
  <si>
    <t xml:space="preserve"> </t>
  </si>
  <si>
    <t>------*******</t>
  </si>
  <si>
    <t>-- Remove MFF</t>
  </si>
  <si>
    <t>--SELECT * FROM #Remove_MFF</t>
  </si>
  <si>
    <t>CURRENCY</t>
  </si>
  <si>
    <t xml:space="preserve">    </t>
  </si>
  <si>
    <t>--SELECT * FROM #MFF_IMPACT</t>
  </si>
  <si>
    <t>-- MFF RESCALE</t>
  </si>
  <si>
    <t>-- Generate Tariff</t>
  </si>
  <si>
    <t>DEPARTMENT</t>
  </si>
  <si>
    <t>TOTAL_ACTIVITY</t>
  </si>
  <si>
    <t>TOTAL_COST</t>
  </si>
  <si>
    <t>HRG UC</t>
  </si>
  <si>
    <t>Tariff</t>
  </si>
  <si>
    <t>Other Mandatory: Direct Access SQL</t>
  </si>
  <si>
    <t>Other Mandatory: Direct Access SQL code</t>
  </si>
  <si>
    <t xml:space="preserve">  DROP TABLE #NATIONAL_TARIFF_Direct_Access</t>
  </si>
  <si>
    <r>
      <t xml:space="preserve">  </t>
    </r>
    <r>
      <rPr>
        <sz val="10"/>
        <color rgb="FF008000"/>
        <rFont val="Courier New"/>
        <family val="3"/>
      </rPr>
      <t>-- Filter Non_Acute Table</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</si>
  <si>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#Filter_for_Scope</t>
    </r>
  </si>
  <si>
    <r>
      <t xml:space="preserve">  </t>
    </r>
    <r>
      <rPr>
        <sz val="10"/>
        <color rgb="FF0000FF"/>
        <rFont val="Courier New"/>
        <family val="3"/>
      </rPr>
      <t>SELECT</t>
    </r>
    <r>
      <rPr>
        <sz val="10"/>
        <color theme="1"/>
        <rFont val="Courier New"/>
        <family val="3"/>
      </rPr>
      <t xml:space="preserve"> FK_ORGS_PROV_ID</t>
    </r>
  </si>
  <si>
    <r>
      <t xml:space="preserve"> </t>
    </r>
    <r>
      <rPr>
        <sz val="10"/>
        <color rgb="FF808080"/>
        <rFont val="Courier New"/>
        <family val="3"/>
      </rPr>
      <t>,</t>
    </r>
    <r>
      <rPr>
        <sz val="10"/>
        <color theme="1"/>
        <rFont val="Courier New"/>
        <family val="3"/>
      </rPr>
      <t>[DEPARTMENT]</t>
    </r>
  </si>
  <si>
    <r>
      <t xml:space="preserve"> </t>
    </r>
    <r>
      <rPr>
        <sz val="10"/>
        <color rgb="FF808080"/>
        <rFont val="Courier New"/>
        <family val="3"/>
      </rPr>
      <t>,</t>
    </r>
    <r>
      <rPr>
        <sz val="10"/>
        <color theme="1"/>
        <rFont val="Courier New"/>
        <family val="3"/>
      </rPr>
      <t>[CURRENCY]</t>
    </r>
  </si>
  <si>
    <r>
      <t xml:space="preserve"> </t>
    </r>
    <r>
      <rPr>
        <sz val="10"/>
        <color rgb="FF808080"/>
        <rFont val="Courier New"/>
        <family val="3"/>
      </rPr>
      <t>,</t>
    </r>
    <r>
      <rPr>
        <sz val="10"/>
        <color theme="1"/>
        <rFont val="Courier New"/>
        <family val="3"/>
      </rPr>
      <t xml:space="preserve">UNIT_COST </t>
    </r>
    <r>
      <rPr>
        <sz val="10"/>
        <color rgb="FF0000FF"/>
        <rFont val="Courier New"/>
        <family val="3"/>
      </rPr>
      <t>as</t>
    </r>
    <r>
      <rPr>
        <sz val="10"/>
        <color theme="1"/>
        <rFont val="Courier New"/>
        <family val="3"/>
      </rPr>
      <t xml:space="preserve"> UC</t>
    </r>
  </si>
  <si>
    <r>
      <t xml:space="preserve"> </t>
    </r>
    <r>
      <rPr>
        <sz val="10"/>
        <color rgb="FF808080"/>
        <rFont val="Courier New"/>
        <family val="3"/>
      </rPr>
      <t>,</t>
    </r>
    <r>
      <rPr>
        <sz val="10"/>
        <color theme="1"/>
        <rFont val="Courier New"/>
        <family val="3"/>
      </rPr>
      <t>ACTIVITY_P1</t>
    </r>
  </si>
  <si>
    <r>
      <t xml:space="preserve"> </t>
    </r>
    <r>
      <rPr>
        <sz val="10"/>
        <color rgb="FF808080"/>
        <rFont val="Courier New"/>
        <family val="3"/>
      </rPr>
      <t>,(</t>
    </r>
    <r>
      <rPr>
        <sz val="10"/>
        <color theme="1"/>
        <rFont val="Courier New"/>
        <family val="3"/>
      </rPr>
      <t xml:space="preserve">UNIT_COST </t>
    </r>
    <r>
      <rPr>
        <sz val="10"/>
        <color rgb="FF808080"/>
        <rFont val="Courier New"/>
        <family val="3"/>
      </rPr>
      <t>*</t>
    </r>
    <r>
      <rPr>
        <sz val="10"/>
        <color theme="1"/>
        <rFont val="Courier New"/>
        <family val="3"/>
      </rPr>
      <t xml:space="preserve"> ACTIVITY_P1</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[TOTAL_COST]</t>
    </r>
  </si>
  <si>
    <r>
      <t xml:space="preserve">  </t>
    </r>
    <r>
      <rPr>
        <sz val="10"/>
        <color rgb="FF008000"/>
        <rFont val="Courier New"/>
        <family val="3"/>
      </rPr>
      <t>--SELECT * FROM #Filter_for_Scope</t>
    </r>
  </si>
  <si>
    <r>
      <t>CREATE</t>
    </r>
    <r>
      <rPr>
        <sz val="10"/>
        <color theme="1"/>
        <rFont val="Courier New"/>
        <family val="3"/>
      </rPr>
      <t xml:space="preserve"> </t>
    </r>
    <r>
      <rPr>
        <sz val="10"/>
        <color rgb="FF0000FF"/>
        <rFont val="Courier New"/>
        <family val="3"/>
      </rPr>
      <t>TABLE</t>
    </r>
    <r>
      <rPr>
        <sz val="10"/>
        <color theme="1"/>
        <rFont val="Courier New"/>
        <family val="3"/>
      </rPr>
      <t xml:space="preserve"> #Remove_MFF </t>
    </r>
  </si>
  <si>
    <r>
      <t>(</t>
    </r>
    <r>
      <rPr>
        <sz val="10"/>
        <color theme="1"/>
        <rFont val="Courier New"/>
        <family val="3"/>
      </rPr>
      <t xml:space="preserve">[ORGCode] </t>
    </r>
    <r>
      <rPr>
        <sz val="10"/>
        <color rgb="FF0000FF"/>
        <rFont val="Courier New"/>
        <family val="3"/>
      </rPr>
      <t>Varchar</t>
    </r>
    <r>
      <rPr>
        <sz val="10"/>
        <color rgb="FF808080"/>
        <rFont val="Courier New"/>
        <family val="3"/>
      </rPr>
      <t>(</t>
    </r>
    <r>
      <rPr>
        <sz val="10"/>
        <color theme="1"/>
        <rFont val="Courier New"/>
        <family val="3"/>
      </rPr>
      <t>5</t>
    </r>
    <r>
      <rPr>
        <sz val="10"/>
        <color rgb="FF808080"/>
        <rFont val="Courier New"/>
        <family val="3"/>
      </rPr>
      <t>),</t>
    </r>
    <r>
      <rPr>
        <sz val="10"/>
        <color theme="1"/>
        <rFont val="Courier New"/>
        <family val="3"/>
      </rPr>
      <t xml:space="preserve"> </t>
    </r>
  </si>
  <si>
    <r>
      <t xml:space="preserve">[CURRENCY] </t>
    </r>
    <r>
      <rPr>
        <sz val="10"/>
        <color rgb="FF0000FF"/>
        <rFont val="Courier New"/>
        <family val="3"/>
      </rPr>
      <t xml:space="preserve">varchar </t>
    </r>
    <r>
      <rPr>
        <sz val="10"/>
        <color rgb="FF808080"/>
        <rFont val="Courier New"/>
        <family val="3"/>
      </rPr>
      <t>(</t>
    </r>
    <r>
      <rPr>
        <sz val="10"/>
        <color theme="1"/>
        <rFont val="Courier New"/>
        <family val="3"/>
      </rPr>
      <t>20</t>
    </r>
    <r>
      <rPr>
        <sz val="10"/>
        <color rgb="FF808080"/>
        <rFont val="Courier New"/>
        <family val="3"/>
      </rPr>
      <t>),</t>
    </r>
  </si>
  <si>
    <r>
      <t xml:space="preserve">[UC] </t>
    </r>
    <r>
      <rPr>
        <sz val="10"/>
        <color rgb="FF0000FF"/>
        <rFont val="Courier New"/>
        <family val="3"/>
      </rPr>
      <t>float</t>
    </r>
    <r>
      <rPr>
        <sz val="10"/>
        <color rgb="FF808080"/>
        <rFont val="Courier New"/>
        <family val="3"/>
      </rPr>
      <t>,</t>
    </r>
    <r>
      <rPr>
        <sz val="10"/>
        <color theme="1"/>
        <rFont val="Courier New"/>
        <family val="3"/>
      </rPr>
      <t xml:space="preserve"> </t>
    </r>
  </si>
  <si>
    <r>
      <t xml:space="preserve">[ACTIVITY] </t>
    </r>
    <r>
      <rPr>
        <sz val="10"/>
        <color rgb="FF0000FF"/>
        <rFont val="Courier New"/>
        <family val="3"/>
      </rPr>
      <t>float</t>
    </r>
    <r>
      <rPr>
        <sz val="10"/>
        <color rgb="FF808080"/>
        <rFont val="Courier New"/>
        <family val="3"/>
      </rPr>
      <t>,</t>
    </r>
    <r>
      <rPr>
        <sz val="10"/>
        <color theme="1"/>
        <rFont val="Courier New"/>
        <family val="3"/>
      </rPr>
      <t xml:space="preserve"> </t>
    </r>
  </si>
  <si>
    <r>
      <t xml:space="preserve">[TOTAL_COST] </t>
    </r>
    <r>
      <rPr>
        <sz val="10"/>
        <color rgb="FF0000FF"/>
        <rFont val="Courier New"/>
        <family val="3"/>
      </rPr>
      <t>float</t>
    </r>
    <r>
      <rPr>
        <sz val="10"/>
        <color rgb="FF808080"/>
        <rFont val="Courier New"/>
        <family val="3"/>
      </rPr>
      <t>,</t>
    </r>
    <r>
      <rPr>
        <sz val="10"/>
        <color theme="1"/>
        <rFont val="Courier New"/>
        <family val="3"/>
      </rPr>
      <t xml:space="preserve"> </t>
    </r>
  </si>
  <si>
    <r>
      <t xml:space="preserve">[UC (Target MFF)] </t>
    </r>
    <r>
      <rPr>
        <sz val="10"/>
        <color rgb="FF0000FF"/>
        <rFont val="Courier New"/>
        <family val="3"/>
      </rPr>
      <t>float</t>
    </r>
    <r>
      <rPr>
        <sz val="10"/>
        <color rgb="FF808080"/>
        <rFont val="Courier New"/>
        <family val="3"/>
      </rPr>
      <t>,</t>
    </r>
  </si>
  <si>
    <r>
      <t xml:space="preserve">[TC (Target MFF)] </t>
    </r>
    <r>
      <rPr>
        <sz val="10"/>
        <color rgb="FF0000FF"/>
        <rFont val="Courier New"/>
        <family val="3"/>
      </rPr>
      <t>float</t>
    </r>
    <r>
      <rPr>
        <sz val="10"/>
        <color rgb="FF808080"/>
        <rFont val="Courier New"/>
        <family val="3"/>
      </rPr>
      <t>,</t>
    </r>
  </si>
  <si>
    <r>
      <t xml:space="preserve">[TC (Payment MFF)] </t>
    </r>
    <r>
      <rPr>
        <sz val="10"/>
        <color rgb="FF0000FF"/>
        <rFont val="Courier New"/>
        <family val="3"/>
      </rPr>
      <t>float</t>
    </r>
    <r>
      <rPr>
        <sz val="10"/>
        <color rgb="FF808080"/>
        <rFont val="Courier New"/>
        <family val="3"/>
      </rPr>
      <t>)</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</si>
  <si>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#Remove_MFF</t>
    </r>
  </si>
  <si>
    <r>
      <t xml:space="preserve">  </t>
    </r>
    <r>
      <rPr>
        <sz val="10"/>
        <color rgb="FF0000FF"/>
        <rFont val="Courier New"/>
        <family val="3"/>
      </rPr>
      <t>SELECT</t>
    </r>
    <r>
      <rPr>
        <sz val="10"/>
        <color theme="1"/>
        <rFont val="Courier New"/>
        <family val="3"/>
      </rPr>
      <t xml:space="preserve"> #Filter_for_Scope</t>
    </r>
    <r>
      <rPr>
        <sz val="10"/>
        <color rgb="FF808080"/>
        <rFont val="Courier New"/>
        <family val="3"/>
      </rPr>
      <t>.*,</t>
    </r>
    <r>
      <rPr>
        <sz val="10"/>
        <color theme="1"/>
        <rFont val="Courier New"/>
        <family val="3"/>
      </rPr>
      <t xml:space="preserve"> [UC]</t>
    </r>
    <r>
      <rPr>
        <sz val="10"/>
        <color rgb="FF808080"/>
        <rFont val="Courier New"/>
        <family val="3"/>
      </rPr>
      <t>/</t>
    </r>
    <r>
      <rPr>
        <sz val="10"/>
        <color theme="1"/>
        <rFont val="Courier New"/>
        <family val="3"/>
      </rPr>
      <t xml:space="preserve"> p</t>
    </r>
    <r>
      <rPr>
        <sz val="10"/>
        <color rgb="FF808080"/>
        <rFont val="Courier New"/>
        <family val="3"/>
      </rPr>
      <t>.</t>
    </r>
    <r>
      <rPr>
        <sz val="10"/>
        <color theme="1"/>
        <rFont val="Courier New"/>
        <family val="3"/>
      </rPr>
      <t>[Target MFF]</t>
    </r>
    <r>
      <rPr>
        <sz val="10"/>
        <color rgb="FF808080"/>
        <rFont val="Courier New"/>
        <family val="3"/>
      </rPr>
      <t>,</t>
    </r>
    <r>
      <rPr>
        <sz val="10"/>
        <color theme="1"/>
        <rFont val="Courier New"/>
        <family val="3"/>
      </rPr>
      <t xml:space="preserve"> [TOTAL_COST] </t>
    </r>
    <r>
      <rPr>
        <sz val="10"/>
        <color rgb="FF808080"/>
        <rFont val="Courier New"/>
        <family val="3"/>
      </rPr>
      <t>/</t>
    </r>
    <r>
      <rPr>
        <sz val="10"/>
        <color theme="1"/>
        <rFont val="Courier New"/>
        <family val="3"/>
      </rPr>
      <t xml:space="preserve"> p</t>
    </r>
    <r>
      <rPr>
        <sz val="10"/>
        <color rgb="FF808080"/>
        <rFont val="Courier New"/>
        <family val="3"/>
      </rPr>
      <t>.</t>
    </r>
    <r>
      <rPr>
        <sz val="10"/>
        <color theme="1"/>
        <rFont val="Courier New"/>
        <family val="3"/>
      </rPr>
      <t>[Target MFF]</t>
    </r>
    <r>
      <rPr>
        <sz val="10"/>
        <color rgb="FF808080"/>
        <rFont val="Courier New"/>
        <family val="3"/>
      </rPr>
      <t>,</t>
    </r>
    <r>
      <rPr>
        <sz val="10"/>
        <color theme="1"/>
        <rFont val="Courier New"/>
        <family val="3"/>
      </rPr>
      <t xml:space="preserve"> [TOTAL_COST] </t>
    </r>
    <r>
      <rPr>
        <sz val="10"/>
        <color rgb="FF808080"/>
        <rFont val="Courier New"/>
        <family val="3"/>
      </rPr>
      <t>/</t>
    </r>
    <r>
      <rPr>
        <sz val="10"/>
        <color theme="1"/>
        <rFont val="Courier New"/>
        <family val="3"/>
      </rPr>
      <t xml:space="preserve"> p</t>
    </r>
    <r>
      <rPr>
        <sz val="10"/>
        <color rgb="FF808080"/>
        <rFont val="Courier New"/>
        <family val="3"/>
      </rPr>
      <t>.</t>
    </r>
    <r>
      <rPr>
        <sz val="10"/>
        <color theme="1"/>
        <rFont val="Courier New"/>
        <family val="3"/>
      </rPr>
      <t>[Capped MFF 2013/14]</t>
    </r>
  </si>
  <si>
    <r>
      <t>#Filter_for_Scope</t>
    </r>
    <r>
      <rPr>
        <sz val="10"/>
        <color rgb="FF808080"/>
        <rFont val="Courier New"/>
        <family val="3"/>
      </rPr>
      <t>.</t>
    </r>
    <r>
      <rPr>
        <sz val="10"/>
        <color theme="1"/>
        <rFont val="Courier New"/>
        <family val="3"/>
      </rPr>
      <t xml:space="preserve">ORGCode </t>
    </r>
    <r>
      <rPr>
        <sz val="10"/>
        <color rgb="FF808080"/>
        <rFont val="Courier New"/>
        <family val="3"/>
      </rPr>
      <t>=</t>
    </r>
    <r>
      <rPr>
        <sz val="10"/>
        <color theme="1"/>
        <rFont val="Courier New"/>
        <family val="3"/>
      </rPr>
      <t xml:space="preserve"> p</t>
    </r>
    <r>
      <rPr>
        <sz val="10"/>
        <color rgb="FF808080"/>
        <rFont val="Courier New"/>
        <family val="3"/>
      </rPr>
      <t>.</t>
    </r>
    <r>
      <rPr>
        <sz val="10"/>
        <color theme="1"/>
        <rFont val="Courier New"/>
        <family val="3"/>
      </rPr>
      <t>[RC Code]</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</si>
  <si>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#National_Average</t>
    </r>
  </si>
  <si>
    <r>
      <t xml:space="preserve">  </t>
    </r>
    <r>
      <rPr>
        <sz val="10"/>
        <color rgb="FF0000FF"/>
        <rFont val="Courier New"/>
        <family val="3"/>
      </rPr>
      <t>FROM</t>
    </r>
    <r>
      <rPr>
        <sz val="10"/>
        <color theme="1"/>
        <rFont val="Courier New"/>
        <family val="3"/>
      </rPr>
      <t xml:space="preserve"> #Remove_MFF</t>
    </r>
  </si>
  <si>
    <r>
      <t xml:space="preserve">[UC] </t>
    </r>
    <r>
      <rPr>
        <sz val="10"/>
        <color rgb="FF0000FF"/>
        <rFont val="Courier New"/>
        <family val="3"/>
      </rPr>
      <t>float</t>
    </r>
    <r>
      <rPr>
        <sz val="10"/>
        <color rgb="FF808080"/>
        <rFont val="Courier New"/>
        <family val="3"/>
      </rPr>
      <t>,</t>
    </r>
    <r>
      <rPr>
        <sz val="10"/>
        <color theme="1"/>
        <rFont val="Courier New"/>
        <family val="3"/>
      </rPr>
      <t xml:space="preserve"> [ACTIVITY] </t>
    </r>
    <r>
      <rPr>
        <sz val="10"/>
        <color rgb="FF0000FF"/>
        <rFont val="Courier New"/>
        <family val="3"/>
      </rPr>
      <t>float</t>
    </r>
    <r>
      <rPr>
        <sz val="10"/>
        <color rgb="FF808080"/>
        <rFont val="Courier New"/>
        <family val="3"/>
      </rPr>
      <t>,</t>
    </r>
    <r>
      <rPr>
        <sz val="10"/>
        <color theme="1"/>
        <rFont val="Courier New"/>
        <family val="3"/>
      </rPr>
      <t xml:space="preserve"> [TOTAL_COST] </t>
    </r>
    <r>
      <rPr>
        <sz val="10"/>
        <color rgb="FF0000FF"/>
        <rFont val="Courier New"/>
        <family val="3"/>
      </rPr>
      <t>float</t>
    </r>
    <r>
      <rPr>
        <sz val="10"/>
        <color rgb="FF808080"/>
        <rFont val="Courier New"/>
        <family val="3"/>
      </rPr>
      <t>,</t>
    </r>
    <r>
      <rPr>
        <sz val="10"/>
        <color theme="1"/>
        <rFont val="Courier New"/>
        <family val="3"/>
      </rPr>
      <t xml:space="preserve"> [UC (Target MFF)] </t>
    </r>
    <r>
      <rPr>
        <sz val="10"/>
        <color rgb="FF0000FF"/>
        <rFont val="Courier New"/>
        <family val="3"/>
      </rPr>
      <t>float</t>
    </r>
    <r>
      <rPr>
        <sz val="10"/>
        <color rgb="FF808080"/>
        <rFont val="Courier New"/>
        <family val="3"/>
      </rPr>
      <t>,</t>
    </r>
    <r>
      <rPr>
        <sz val="10"/>
        <color theme="1"/>
        <rFont val="Courier New"/>
        <family val="3"/>
      </rPr>
      <t xml:space="preserve"> </t>
    </r>
  </si>
  <si>
    <r>
      <t xml:space="preserve">[TC (Target MFF)] </t>
    </r>
    <r>
      <rPr>
        <sz val="10"/>
        <color rgb="FF0000FF"/>
        <rFont val="Courier New"/>
        <family val="3"/>
      </rPr>
      <t>float</t>
    </r>
    <r>
      <rPr>
        <sz val="10"/>
        <color rgb="FF808080"/>
        <rFont val="Courier New"/>
        <family val="3"/>
      </rPr>
      <t>,</t>
    </r>
    <r>
      <rPr>
        <sz val="10"/>
        <color theme="1"/>
        <rFont val="Courier New"/>
        <family val="3"/>
      </rPr>
      <t xml:space="preserve">  [TC (Payment MFF)] </t>
    </r>
    <r>
      <rPr>
        <sz val="10"/>
        <color rgb="FF0000FF"/>
        <rFont val="Courier New"/>
        <family val="3"/>
      </rPr>
      <t>float</t>
    </r>
    <r>
      <rPr>
        <sz val="10"/>
        <color rgb="FF808080"/>
        <rFont val="Courier New"/>
        <family val="3"/>
      </rPr>
      <t>,</t>
    </r>
    <r>
      <rPr>
        <sz val="10"/>
        <color theme="1"/>
        <rFont val="Courier New"/>
        <family val="3"/>
      </rPr>
      <t xml:space="preserve"> [anomaly] </t>
    </r>
    <r>
      <rPr>
        <sz val="10"/>
        <color rgb="FF0000FF"/>
        <rFont val="Courier New"/>
        <family val="3"/>
      </rPr>
      <t>int</t>
    </r>
    <r>
      <rPr>
        <sz val="10"/>
        <color rgb="FF808080"/>
        <rFont val="Courier New"/>
        <family val="3"/>
      </rPr>
      <t>)</t>
    </r>
  </si>
  <si>
    <r>
      <t>Insert</t>
    </r>
    <r>
      <rPr>
        <sz val="10"/>
        <color theme="1"/>
        <rFont val="Courier New"/>
        <family val="3"/>
      </rPr>
      <t xml:space="preserve"> </t>
    </r>
    <r>
      <rPr>
        <sz val="10"/>
        <color rgb="FF0000FF"/>
        <rFont val="Courier New"/>
        <family val="3"/>
      </rPr>
      <t>INTO</t>
    </r>
    <r>
      <rPr>
        <sz val="10"/>
        <color theme="1"/>
        <rFont val="Courier New"/>
        <family val="3"/>
      </rPr>
      <t xml:space="preserve"> #Clean_Data</t>
    </r>
  </si>
  <si>
    <r>
      <t>SELECT</t>
    </r>
    <r>
      <rPr>
        <sz val="10"/>
        <color theme="1"/>
        <rFont val="Courier New"/>
        <family val="3"/>
      </rPr>
      <t xml:space="preserve"> </t>
    </r>
  </si>
  <si>
    <r>
      <t>#Remove_MFF</t>
    </r>
    <r>
      <rPr>
        <sz val="10"/>
        <color rgb="FF808080"/>
        <rFont val="Courier New"/>
        <family val="3"/>
      </rPr>
      <t>.*</t>
    </r>
    <r>
      <rPr>
        <sz val="10"/>
        <color theme="1"/>
        <rFont val="Courier New"/>
        <family val="3"/>
      </rPr>
      <t xml:space="preserve"> </t>
    </r>
    <r>
      <rPr>
        <sz val="10"/>
        <color rgb="FF808080"/>
        <rFont val="Courier New"/>
        <family val="3"/>
      </rPr>
      <t>,</t>
    </r>
    <r>
      <rPr>
        <sz val="10"/>
        <color theme="1"/>
        <rFont val="Courier New"/>
        <family val="3"/>
      </rPr>
      <t xml:space="preserve"> </t>
    </r>
  </si>
  <si>
    <r>
      <t xml:space="preserve"> [anomaly] </t>
    </r>
    <r>
      <rPr>
        <sz val="10"/>
        <color rgb="FF808080"/>
        <rFont val="Courier New"/>
        <family val="3"/>
      </rPr>
      <t>=</t>
    </r>
    <r>
      <rPr>
        <sz val="10"/>
        <color theme="1"/>
        <rFont val="Courier New"/>
        <family val="3"/>
      </rPr>
      <t xml:space="preserve"> </t>
    </r>
    <r>
      <rPr>
        <sz val="10"/>
        <color rgb="FF0000FF"/>
        <rFont val="Courier New"/>
        <family val="3"/>
      </rPr>
      <t>CASE</t>
    </r>
    <r>
      <rPr>
        <sz val="10"/>
        <color theme="1"/>
        <rFont val="Courier New"/>
        <family val="3"/>
      </rPr>
      <t xml:space="preserve"> </t>
    </r>
    <r>
      <rPr>
        <sz val="10"/>
        <color rgb="FF0000FF"/>
        <rFont val="Courier New"/>
        <family val="3"/>
      </rPr>
      <t>WHEN</t>
    </r>
    <r>
      <rPr>
        <sz val="10"/>
        <color theme="1"/>
        <rFont val="Courier New"/>
        <family val="3"/>
      </rPr>
      <t xml:space="preserve">  [UC (Target MFF)]</t>
    </r>
    <r>
      <rPr>
        <sz val="10"/>
        <color rgb="FF808080"/>
        <rFont val="Courier New"/>
        <family val="3"/>
      </rPr>
      <t>/</t>
    </r>
    <r>
      <rPr>
        <sz val="10"/>
        <color theme="1"/>
        <rFont val="Courier New"/>
        <family val="3"/>
      </rPr>
      <t>[NA]</t>
    </r>
    <r>
      <rPr>
        <sz val="10"/>
        <color rgb="FF808080"/>
        <rFont val="Courier New"/>
        <family val="3"/>
      </rPr>
      <t>&lt;</t>
    </r>
    <r>
      <rPr>
        <sz val="10"/>
        <color theme="1"/>
        <rFont val="Courier New"/>
        <family val="3"/>
      </rPr>
      <t xml:space="preserve">0.05 </t>
    </r>
    <r>
      <rPr>
        <sz val="10"/>
        <color rgb="FF808080"/>
        <rFont val="Courier New"/>
        <family val="3"/>
      </rPr>
      <t>OR</t>
    </r>
    <r>
      <rPr>
        <sz val="10"/>
        <color theme="1"/>
        <rFont val="Courier New"/>
        <family val="3"/>
      </rPr>
      <t xml:space="preserve"> [UC (Target MFF)]</t>
    </r>
    <r>
      <rPr>
        <sz val="10"/>
        <color rgb="FF808080"/>
        <rFont val="Courier New"/>
        <family val="3"/>
      </rPr>
      <t>/</t>
    </r>
    <r>
      <rPr>
        <sz val="10"/>
        <color theme="1"/>
        <rFont val="Courier New"/>
        <family val="3"/>
      </rPr>
      <t>[NA]</t>
    </r>
    <r>
      <rPr>
        <sz val="10"/>
        <color rgb="FF808080"/>
        <rFont val="Courier New"/>
        <family val="3"/>
      </rPr>
      <t>&gt;</t>
    </r>
    <r>
      <rPr>
        <sz val="10"/>
        <color theme="1"/>
        <rFont val="Courier New"/>
        <family val="3"/>
      </rPr>
      <t>20</t>
    </r>
  </si>
  <si>
    <r>
      <t>THEN</t>
    </r>
    <r>
      <rPr>
        <sz val="10"/>
        <color theme="1"/>
        <rFont val="Courier New"/>
        <family val="3"/>
      </rPr>
      <t xml:space="preserve"> 1 </t>
    </r>
    <r>
      <rPr>
        <sz val="10"/>
        <color rgb="FF0000FF"/>
        <rFont val="Courier New"/>
        <family val="3"/>
      </rPr>
      <t>ELSE</t>
    </r>
    <r>
      <rPr>
        <sz val="10"/>
        <color theme="1"/>
        <rFont val="Courier New"/>
        <family val="3"/>
      </rPr>
      <t xml:space="preserve"> 0 </t>
    </r>
    <r>
      <rPr>
        <sz val="10"/>
        <color rgb="FF0000FF"/>
        <rFont val="Courier New"/>
        <family val="3"/>
      </rPr>
      <t>END</t>
    </r>
  </si>
  <si>
    <r>
      <t xml:space="preserve"> </t>
    </r>
    <r>
      <rPr>
        <sz val="10"/>
        <color rgb="FF0000FF"/>
        <rFont val="Courier New"/>
        <family val="3"/>
      </rPr>
      <t>FROM</t>
    </r>
    <r>
      <rPr>
        <sz val="10"/>
        <color theme="1"/>
        <rFont val="Courier New"/>
        <family val="3"/>
      </rPr>
      <t xml:space="preserve"> #Remove_MFF </t>
    </r>
    <r>
      <rPr>
        <sz val="10"/>
        <color rgb="FF808080"/>
        <rFont val="Courier New"/>
        <family val="3"/>
      </rPr>
      <t>INNER</t>
    </r>
    <r>
      <rPr>
        <sz val="10"/>
        <color theme="1"/>
        <rFont val="Courier New"/>
        <family val="3"/>
      </rPr>
      <t xml:space="preserve"> </t>
    </r>
    <r>
      <rPr>
        <sz val="10"/>
        <color rgb="FF808080"/>
        <rFont val="Courier New"/>
        <family val="3"/>
      </rPr>
      <t>JOIN</t>
    </r>
    <r>
      <rPr>
        <sz val="10"/>
        <color theme="1"/>
        <rFont val="Courier New"/>
        <family val="3"/>
      </rPr>
      <t xml:space="preserve"> #National_Average </t>
    </r>
    <r>
      <rPr>
        <sz val="10"/>
        <color rgb="FF0000FF"/>
        <rFont val="Courier New"/>
        <family val="3"/>
      </rPr>
      <t>ON</t>
    </r>
    <r>
      <rPr>
        <sz val="10"/>
        <color theme="1"/>
        <rFont val="Courier New"/>
        <family val="3"/>
      </rPr>
      <t xml:space="preserve"> </t>
    </r>
  </si>
  <si>
    <r>
      <t>WHERE</t>
    </r>
    <r>
      <rPr>
        <sz val="10"/>
        <color theme="1"/>
        <rFont val="Courier New"/>
        <family val="3"/>
      </rPr>
      <t xml:space="preserve"> </t>
    </r>
  </si>
  <si>
    <r>
      <t>(</t>
    </r>
    <r>
      <rPr>
        <sz val="10"/>
        <color rgb="FF0000FF"/>
        <rFont val="Courier New"/>
        <family val="3"/>
      </rPr>
      <t>CASE</t>
    </r>
    <r>
      <rPr>
        <sz val="10"/>
        <color theme="1"/>
        <rFont val="Courier New"/>
        <family val="3"/>
      </rPr>
      <t xml:space="preserve"> </t>
    </r>
    <r>
      <rPr>
        <sz val="10"/>
        <color rgb="FF0000FF"/>
        <rFont val="Courier New"/>
        <family val="3"/>
      </rPr>
      <t>WHEN</t>
    </r>
    <r>
      <rPr>
        <sz val="10"/>
        <color theme="1"/>
        <rFont val="Courier New"/>
        <family val="3"/>
      </rPr>
      <t xml:space="preserve">  [UC (Target MFF)]</t>
    </r>
    <r>
      <rPr>
        <sz val="10"/>
        <color rgb="FF808080"/>
        <rFont val="Courier New"/>
        <family val="3"/>
      </rPr>
      <t>/</t>
    </r>
    <r>
      <rPr>
        <sz val="10"/>
        <color theme="1"/>
        <rFont val="Courier New"/>
        <family val="3"/>
      </rPr>
      <t>[NA]</t>
    </r>
    <r>
      <rPr>
        <sz val="10"/>
        <color rgb="FF808080"/>
        <rFont val="Courier New"/>
        <family val="3"/>
      </rPr>
      <t>&lt;</t>
    </r>
    <r>
      <rPr>
        <sz val="10"/>
        <color theme="1"/>
        <rFont val="Courier New"/>
        <family val="3"/>
      </rPr>
      <t xml:space="preserve">0.05 </t>
    </r>
    <r>
      <rPr>
        <sz val="10"/>
        <color rgb="FF808080"/>
        <rFont val="Courier New"/>
        <family val="3"/>
      </rPr>
      <t>OR</t>
    </r>
    <r>
      <rPr>
        <sz val="10"/>
        <color theme="1"/>
        <rFont val="Courier New"/>
        <family val="3"/>
      </rPr>
      <t xml:space="preserve"> [UC (Target MFF)]</t>
    </r>
    <r>
      <rPr>
        <sz val="10"/>
        <color rgb="FF808080"/>
        <rFont val="Courier New"/>
        <family val="3"/>
      </rPr>
      <t>/</t>
    </r>
    <r>
      <rPr>
        <sz val="10"/>
        <color theme="1"/>
        <rFont val="Courier New"/>
        <family val="3"/>
      </rPr>
      <t>[NA]</t>
    </r>
    <r>
      <rPr>
        <sz val="10"/>
        <color rgb="FF808080"/>
        <rFont val="Courier New"/>
        <family val="3"/>
      </rPr>
      <t>&gt;</t>
    </r>
    <r>
      <rPr>
        <sz val="10"/>
        <color theme="1"/>
        <rFont val="Courier New"/>
        <family val="3"/>
      </rPr>
      <t>20</t>
    </r>
  </si>
  <si>
    <r>
      <t xml:space="preserve"> </t>
    </r>
    <r>
      <rPr>
        <sz val="10"/>
        <color rgb="FF0000FF"/>
        <rFont val="Courier New"/>
        <family val="3"/>
      </rPr>
      <t>THEN</t>
    </r>
    <r>
      <rPr>
        <sz val="10"/>
        <color theme="1"/>
        <rFont val="Courier New"/>
        <family val="3"/>
      </rPr>
      <t xml:space="preserve"> 1 </t>
    </r>
    <r>
      <rPr>
        <sz val="10"/>
        <color rgb="FF0000FF"/>
        <rFont val="Courier New"/>
        <family val="3"/>
      </rPr>
      <t>ELSE</t>
    </r>
    <r>
      <rPr>
        <sz val="10"/>
        <color theme="1"/>
        <rFont val="Courier New"/>
        <family val="3"/>
      </rPr>
      <t xml:space="preserve"> 0 </t>
    </r>
    <r>
      <rPr>
        <sz val="10"/>
        <color rgb="FF0000FF"/>
        <rFont val="Courier New"/>
        <family val="3"/>
      </rPr>
      <t>END</t>
    </r>
    <r>
      <rPr>
        <sz val="10"/>
        <color rgb="FF808080"/>
        <rFont val="Courier New"/>
        <family val="3"/>
      </rPr>
      <t>)</t>
    </r>
    <r>
      <rPr>
        <sz val="10"/>
        <color theme="1"/>
        <rFont val="Courier New"/>
        <family val="3"/>
      </rPr>
      <t xml:space="preserve"> </t>
    </r>
    <r>
      <rPr>
        <sz val="10"/>
        <color rgb="FF808080"/>
        <rFont val="Courier New"/>
        <family val="3"/>
      </rPr>
      <t>=</t>
    </r>
    <r>
      <rPr>
        <sz val="10"/>
        <color theme="1"/>
        <rFont val="Courier New"/>
        <family val="3"/>
      </rPr>
      <t xml:space="preserve"> 0</t>
    </r>
  </si>
  <si>
    <r>
      <t xml:space="preserve"> </t>
    </r>
    <r>
      <rPr>
        <sz val="10"/>
        <color rgb="FF008000"/>
        <rFont val="Courier New"/>
        <family val="3"/>
      </rPr>
      <t>-- Recreate National Average</t>
    </r>
  </si>
  <si>
    <r>
      <t xml:space="preserve">[TOTAL_ACTIVITY] </t>
    </r>
    <r>
      <rPr>
        <sz val="10"/>
        <color rgb="FF0000FF"/>
        <rFont val="Courier New"/>
        <family val="3"/>
      </rPr>
      <t>float</t>
    </r>
    <r>
      <rPr>
        <sz val="10"/>
        <color rgb="FF808080"/>
        <rFont val="Courier New"/>
        <family val="3"/>
      </rPr>
      <t>,</t>
    </r>
    <r>
      <rPr>
        <sz val="10"/>
        <color theme="1"/>
        <rFont val="Courier New"/>
        <family val="3"/>
      </rPr>
      <t xml:space="preserve"> [TOTAL_COST] </t>
    </r>
    <r>
      <rPr>
        <sz val="10"/>
        <color rgb="FF0000FF"/>
        <rFont val="Courier New"/>
        <family val="3"/>
      </rPr>
      <t>float</t>
    </r>
    <r>
      <rPr>
        <sz val="10"/>
        <color rgb="FF808080"/>
        <rFont val="Courier New"/>
        <family val="3"/>
      </rPr>
      <t>,</t>
    </r>
    <r>
      <rPr>
        <sz val="10"/>
        <color theme="1"/>
        <rFont val="Courier New"/>
        <family val="3"/>
      </rPr>
      <t xml:space="preserve"> [HRG UC (Target MFF)] </t>
    </r>
    <r>
      <rPr>
        <sz val="10"/>
        <color rgb="FF0000FF"/>
        <rFont val="Courier New"/>
        <family val="3"/>
      </rPr>
      <t>float</t>
    </r>
    <r>
      <rPr>
        <sz val="10"/>
        <color rgb="FF808080"/>
        <rFont val="Courier New"/>
        <family val="3"/>
      </rPr>
      <t>)</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</si>
  <si>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#NATIONAL_DATA_CLEAN</t>
    </r>
  </si>
  <si>
    <r>
      <t xml:space="preserve">    </t>
    </r>
    <r>
      <rPr>
        <sz val="10"/>
        <color rgb="FF0000FF"/>
        <rFont val="Courier New"/>
        <family val="3"/>
      </rPr>
      <t>SELECT</t>
    </r>
    <r>
      <rPr>
        <sz val="10"/>
        <color theme="1"/>
        <rFont val="Courier New"/>
        <family val="3"/>
      </rPr>
      <t xml:space="preserve"> </t>
    </r>
  </si>
  <si>
    <r>
      <t xml:space="preserve">       </t>
    </r>
    <r>
      <rPr>
        <sz val="10"/>
        <color rgb="FFFF00FF"/>
        <rFont val="Courier New"/>
        <family val="3"/>
      </rPr>
      <t>Sum</t>
    </r>
    <r>
      <rPr>
        <sz val="10"/>
        <color rgb="FF808080"/>
        <rFont val="Courier New"/>
        <family val="3"/>
      </rPr>
      <t>(</t>
    </r>
    <r>
      <rPr>
        <sz val="10"/>
        <color theme="1"/>
        <rFont val="Courier New"/>
        <family val="3"/>
      </rPr>
      <t>[UC (Target MFF)]</t>
    </r>
    <r>
      <rPr>
        <sz val="10"/>
        <color rgb="FF808080"/>
        <rFont val="Courier New"/>
        <family val="3"/>
      </rPr>
      <t>*</t>
    </r>
    <r>
      <rPr>
        <sz val="10"/>
        <color theme="1"/>
        <rFont val="Courier New"/>
        <family val="3"/>
      </rPr>
      <t>[ACTIVITY]</t>
    </r>
    <r>
      <rPr>
        <sz val="10"/>
        <color rgb="FF808080"/>
        <rFont val="Courier New"/>
        <family val="3"/>
      </rPr>
      <t>)/</t>
    </r>
    <r>
      <rPr>
        <sz val="10"/>
        <color rgb="FFFF00FF"/>
        <rFont val="Courier New"/>
        <family val="3"/>
      </rPr>
      <t>Sum</t>
    </r>
    <r>
      <rPr>
        <sz val="10"/>
        <color rgb="FF808080"/>
        <rFont val="Courier New"/>
        <family val="3"/>
      </rPr>
      <t>(</t>
    </r>
    <r>
      <rPr>
        <sz val="10"/>
        <color theme="1"/>
        <rFont val="Courier New"/>
        <family val="3"/>
      </rPr>
      <t>[ACTIVITY]</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[HRG UC (Target MFF)]</t>
    </r>
  </si>
  <si>
    <r>
      <t>FROM</t>
    </r>
    <r>
      <rPr>
        <sz val="10"/>
        <color theme="1"/>
        <rFont val="Courier New"/>
        <family val="3"/>
      </rPr>
      <t xml:space="preserve"> #Clean_Data</t>
    </r>
  </si>
  <si>
    <r>
      <t xml:space="preserve">    </t>
    </r>
    <r>
      <rPr>
        <sz val="10"/>
        <color rgb="FF0000FF"/>
        <rFont val="Courier New"/>
        <family val="3"/>
      </rPr>
      <t>GROUP</t>
    </r>
    <r>
      <rPr>
        <sz val="10"/>
        <color theme="1"/>
        <rFont val="Courier New"/>
        <family val="3"/>
      </rPr>
      <t xml:space="preserve"> </t>
    </r>
    <r>
      <rPr>
        <sz val="10"/>
        <color rgb="FF0000FF"/>
        <rFont val="Courier New"/>
        <family val="3"/>
      </rPr>
      <t>BY</t>
    </r>
    <r>
      <rPr>
        <sz val="10"/>
        <color theme="1"/>
        <rFont val="Courier New"/>
        <family val="3"/>
      </rPr>
      <t xml:space="preserve"> </t>
    </r>
  </si>
  <si>
    <r>
      <t xml:space="preserve"> </t>
    </r>
    <r>
      <rPr>
        <sz val="10"/>
        <color rgb="FF008000"/>
        <rFont val="Courier New"/>
        <family val="3"/>
      </rPr>
      <t>--SELECT *  FROM #NATIONAL_DATA_CLEAN  ORDER BY CURRENCY</t>
    </r>
  </si>
  <si>
    <r>
      <t xml:space="preserve"> </t>
    </r>
    <r>
      <rPr>
        <sz val="10"/>
        <color rgb="FF008000"/>
        <rFont val="Courier New"/>
        <family val="3"/>
      </rPr>
      <t>-- National Average MFF adjustment</t>
    </r>
  </si>
  <si>
    <r>
      <t xml:space="preserve"> </t>
    </r>
    <r>
      <rPr>
        <sz val="10"/>
        <color rgb="FF0000FF"/>
        <rFont val="Courier New"/>
        <family val="3"/>
      </rPr>
      <t>CREATE</t>
    </r>
    <r>
      <rPr>
        <sz val="10"/>
        <color theme="1"/>
        <rFont val="Courier New"/>
        <family val="3"/>
      </rPr>
      <t xml:space="preserve"> </t>
    </r>
    <r>
      <rPr>
        <sz val="10"/>
        <color rgb="FF0000FF"/>
        <rFont val="Courier New"/>
        <family val="3"/>
      </rPr>
      <t>TABLE</t>
    </r>
    <r>
      <rPr>
        <sz val="10"/>
        <color theme="1"/>
        <rFont val="Courier New"/>
        <family val="3"/>
      </rPr>
      <t xml:space="preserve"> #MFF_IMPACT</t>
    </r>
    <r>
      <rPr>
        <sz val="10"/>
        <color rgb="FF0000FF"/>
        <rFont val="Courier New"/>
        <family val="3"/>
      </rPr>
      <t xml:space="preserve"> </t>
    </r>
    <r>
      <rPr>
        <sz val="10"/>
        <color rgb="FF808080"/>
        <rFont val="Courier New"/>
        <family val="3"/>
      </rPr>
      <t>(</t>
    </r>
    <r>
      <rPr>
        <sz val="10"/>
        <color theme="1"/>
        <rFont val="Courier New"/>
        <family val="3"/>
      </rPr>
      <t xml:space="preserve">[INC MFF] </t>
    </r>
    <r>
      <rPr>
        <sz val="10"/>
        <color rgb="FF0000FF"/>
        <rFont val="Courier New"/>
        <family val="3"/>
      </rPr>
      <t>float</t>
    </r>
    <r>
      <rPr>
        <sz val="10"/>
        <color rgb="FF808080"/>
        <rFont val="Courier New"/>
        <family val="3"/>
      </rPr>
      <t>,</t>
    </r>
    <r>
      <rPr>
        <sz val="10"/>
        <color theme="1"/>
        <rFont val="Courier New"/>
        <family val="3"/>
      </rPr>
      <t xml:space="preserve"> [EXEC MFF] </t>
    </r>
    <r>
      <rPr>
        <sz val="10"/>
        <color rgb="FF0000FF"/>
        <rFont val="Courier New"/>
        <family val="3"/>
      </rPr>
      <t>float</t>
    </r>
    <r>
      <rPr>
        <sz val="10"/>
        <color rgb="FF808080"/>
        <rFont val="Courier New"/>
        <family val="3"/>
      </rPr>
      <t>,</t>
    </r>
    <r>
      <rPr>
        <sz val="10"/>
        <color theme="1"/>
        <rFont val="Courier New"/>
        <family val="3"/>
      </rPr>
      <t xml:space="preserve"> [NA MFF ADJ] </t>
    </r>
    <r>
      <rPr>
        <sz val="10"/>
        <color rgb="FF0000FF"/>
        <rFont val="Courier New"/>
        <family val="3"/>
      </rPr>
      <t>float</t>
    </r>
    <r>
      <rPr>
        <sz val="10"/>
        <color rgb="FF808080"/>
        <rFont val="Courier New"/>
        <family val="3"/>
      </rPr>
      <t>)</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</si>
  <si>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#MFF_IMPACT</t>
    </r>
  </si>
  <si>
    <r>
      <t>SELECT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[TOTAL_COST]</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[INC MFF]</t>
    </r>
    <r>
      <rPr>
        <sz val="10"/>
        <color rgb="FF808080"/>
        <rFont val="Courier New"/>
        <family val="3"/>
      </rPr>
      <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(Target MFF)]</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[EXEC MFF]</t>
    </r>
    <r>
      <rPr>
        <sz val="10"/>
        <color rgb="FF808080"/>
        <rFont val="Courier New"/>
        <family val="3"/>
      </rPr>
      <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[TOTAL_COST]</t>
    </r>
    <r>
      <rPr>
        <sz val="10"/>
        <color rgb="FF808080"/>
        <rFont val="Courier New"/>
        <family val="3"/>
      </rPr>
      <t>)</t>
    </r>
    <r>
      <rPr>
        <sz val="10"/>
        <color theme="1"/>
        <rFont val="Courier New"/>
        <family val="3"/>
      </rPr>
      <t xml:space="preserve"> </t>
    </r>
    <r>
      <rPr>
        <sz val="10"/>
        <color rgb="FF808080"/>
        <rFont val="Courier New"/>
        <family val="3"/>
      </rPr>
      <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(Target MFF)]</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[NA MFF ADJ]</t>
    </r>
  </si>
  <si>
    <r>
      <t xml:space="preserve">    </t>
    </r>
    <r>
      <rPr>
        <sz val="10"/>
        <color rgb="FF0000FF"/>
        <rFont val="Courier New"/>
        <family val="3"/>
      </rPr>
      <t>FROM</t>
    </r>
    <r>
      <rPr>
        <sz val="10"/>
        <color theme="1"/>
        <rFont val="Courier New"/>
        <family val="3"/>
      </rPr>
      <t xml:space="preserve"> #Remove_MFF</t>
    </r>
  </si>
  <si>
    <r>
      <t>CREATE</t>
    </r>
    <r>
      <rPr>
        <sz val="10"/>
        <color theme="1"/>
        <rFont val="Courier New"/>
        <family val="3"/>
      </rPr>
      <t xml:space="preserve"> </t>
    </r>
    <r>
      <rPr>
        <sz val="10"/>
        <color rgb="FF0000FF"/>
        <rFont val="Courier New"/>
        <family val="3"/>
      </rPr>
      <t>TABLE</t>
    </r>
    <r>
      <rPr>
        <sz val="10"/>
        <color theme="1"/>
        <rFont val="Courier New"/>
        <family val="3"/>
      </rPr>
      <t xml:space="preserve"> #MFF_RESCALE</t>
    </r>
    <r>
      <rPr>
        <sz val="10"/>
        <color rgb="FF0000FF"/>
        <rFont val="Courier New"/>
        <family val="3"/>
      </rPr>
      <t xml:space="preserve"> </t>
    </r>
    <r>
      <rPr>
        <sz val="10"/>
        <color rgb="FF808080"/>
        <rFont val="Courier New"/>
        <family val="3"/>
      </rPr>
      <t>(</t>
    </r>
    <r>
      <rPr>
        <sz val="10"/>
        <color theme="1"/>
        <rFont val="Courier New"/>
        <family val="3"/>
      </rPr>
      <t xml:space="preserve">[EXEC MFF] </t>
    </r>
    <r>
      <rPr>
        <sz val="10"/>
        <color rgb="FF0000FF"/>
        <rFont val="Courier New"/>
        <family val="3"/>
      </rPr>
      <t>float</t>
    </r>
    <r>
      <rPr>
        <sz val="10"/>
        <color rgb="FF808080"/>
        <rFont val="Courier New"/>
        <family val="3"/>
      </rPr>
      <t>,</t>
    </r>
    <r>
      <rPr>
        <sz val="10"/>
        <color theme="1"/>
        <rFont val="Courier New"/>
        <family val="3"/>
      </rPr>
      <t xml:space="preserve"> ['EXEC MFF CAPPED] </t>
    </r>
    <r>
      <rPr>
        <sz val="10"/>
        <color rgb="FF0000FF"/>
        <rFont val="Courier New"/>
        <family val="3"/>
      </rPr>
      <t>float</t>
    </r>
    <r>
      <rPr>
        <sz val="10"/>
        <color rgb="FF808080"/>
        <rFont val="Courier New"/>
        <family val="3"/>
      </rPr>
      <t>,</t>
    </r>
    <r>
      <rPr>
        <sz val="10"/>
        <color theme="1"/>
        <rFont val="Courier New"/>
        <family val="3"/>
      </rPr>
      <t xml:space="preserve"> [MFF RESCALE] </t>
    </r>
    <r>
      <rPr>
        <sz val="10"/>
        <color rgb="FF0000FF"/>
        <rFont val="Courier New"/>
        <family val="3"/>
      </rPr>
      <t>float</t>
    </r>
    <r>
      <rPr>
        <sz val="10"/>
        <color rgb="FF808080"/>
        <rFont val="Courier New"/>
        <family val="3"/>
      </rPr>
      <t>)</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</si>
  <si>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#MFF_RESCALE</t>
    </r>
  </si>
  <si>
    <r>
      <t>SELECT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(Target MFF)]</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[EXEC MFF]</t>
    </r>
    <r>
      <rPr>
        <sz val="10"/>
        <color rgb="FF808080"/>
        <rFont val="Courier New"/>
        <family val="3"/>
      </rPr>
      <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(Payment MFF)]</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[EXEC MFF CAPPED]</t>
    </r>
    <r>
      <rPr>
        <sz val="10"/>
        <color rgb="FF808080"/>
        <rFont val="Courier New"/>
        <family val="3"/>
      </rPr>
      <t>,</t>
    </r>
  </si>
  <si>
    <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(Payment MFF)]</t>
    </r>
    <r>
      <rPr>
        <sz val="10"/>
        <color rgb="FF808080"/>
        <rFont val="Courier New"/>
        <family val="3"/>
      </rPr>
      <t>)</t>
    </r>
    <r>
      <rPr>
        <sz val="10"/>
        <color theme="1"/>
        <rFont val="Courier New"/>
        <family val="3"/>
      </rPr>
      <t xml:space="preserve"> </t>
    </r>
    <r>
      <rPr>
        <sz val="10"/>
        <color rgb="FF808080"/>
        <rFont val="Courier New"/>
        <family val="3"/>
      </rPr>
      <t>/</t>
    </r>
    <r>
      <rPr>
        <sz val="10"/>
        <color theme="1"/>
        <rFont val="Courier New"/>
        <family val="3"/>
      </rPr>
      <t xml:space="preserve"> </t>
    </r>
    <r>
      <rPr>
        <sz val="10"/>
        <color rgb="FFFF00FF"/>
        <rFont val="Courier New"/>
        <family val="3"/>
      </rPr>
      <t>SUM</t>
    </r>
    <r>
      <rPr>
        <sz val="10"/>
        <color rgb="FF0000FF"/>
        <rFont val="Courier New"/>
        <family val="3"/>
      </rPr>
      <t xml:space="preserve"> </t>
    </r>
    <r>
      <rPr>
        <sz val="10"/>
        <color rgb="FF808080"/>
        <rFont val="Courier New"/>
        <family val="3"/>
      </rPr>
      <t>(</t>
    </r>
    <r>
      <rPr>
        <sz val="10"/>
        <color theme="1"/>
        <rFont val="Courier New"/>
        <family val="3"/>
      </rPr>
      <t>[TC (Target MFF)]</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[MFF RESCALE]</t>
    </r>
  </si>
  <si>
    <r>
      <t xml:space="preserve">    </t>
    </r>
    <r>
      <rPr>
        <sz val="10"/>
        <color rgb="FF008000"/>
        <rFont val="Courier New"/>
        <family val="3"/>
      </rPr>
      <t>--SELECT * FROM #MFF_RESCALE</t>
    </r>
  </si>
  <si>
    <r>
      <t xml:space="preserve">[TOTAL_ACTIVITY] </t>
    </r>
    <r>
      <rPr>
        <sz val="10"/>
        <color rgb="FF0000FF"/>
        <rFont val="Courier New"/>
        <family val="3"/>
      </rPr>
      <t>float</t>
    </r>
    <r>
      <rPr>
        <sz val="10"/>
        <color rgb="FF808080"/>
        <rFont val="Courier New"/>
        <family val="3"/>
      </rPr>
      <t>,</t>
    </r>
    <r>
      <rPr>
        <sz val="10"/>
        <color theme="1"/>
        <rFont val="Courier New"/>
        <family val="3"/>
      </rPr>
      <t xml:space="preserve"> [TOTAL_COST] </t>
    </r>
    <r>
      <rPr>
        <sz val="10"/>
        <color rgb="FF0000FF"/>
        <rFont val="Courier New"/>
        <family val="3"/>
      </rPr>
      <t>float</t>
    </r>
    <r>
      <rPr>
        <sz val="10"/>
        <color rgb="FF808080"/>
        <rFont val="Courier New"/>
        <family val="3"/>
      </rPr>
      <t>,</t>
    </r>
    <r>
      <rPr>
        <sz val="10"/>
        <color theme="1"/>
        <rFont val="Courier New"/>
        <family val="3"/>
      </rPr>
      <t xml:space="preserve"> [HRG UC] </t>
    </r>
    <r>
      <rPr>
        <sz val="10"/>
        <color rgb="FF0000FF"/>
        <rFont val="Courier New"/>
        <family val="3"/>
      </rPr>
      <t>float</t>
    </r>
    <r>
      <rPr>
        <sz val="10"/>
        <color rgb="FF808080"/>
        <rFont val="Courier New"/>
        <family val="3"/>
      </rPr>
      <t>,</t>
    </r>
    <r>
      <rPr>
        <sz val="10"/>
        <color theme="1"/>
        <rFont val="Courier New"/>
        <family val="3"/>
      </rPr>
      <t xml:space="preserve"> [Tariff] </t>
    </r>
    <r>
      <rPr>
        <sz val="10"/>
        <color rgb="FF0000FF"/>
        <rFont val="Courier New"/>
        <family val="3"/>
      </rPr>
      <t>float</t>
    </r>
    <r>
      <rPr>
        <sz val="10"/>
        <color rgb="FF808080"/>
        <rFont val="Courier New"/>
        <family val="3"/>
      </rPr>
      <t>)</t>
    </r>
  </si>
  <si>
    <r>
      <t xml:space="preserve">    </t>
    </r>
    <r>
      <rPr>
        <sz val="10"/>
        <color rgb="FF0000FF"/>
        <rFont val="Courier New"/>
        <family val="3"/>
      </rPr>
      <t>INSERT</t>
    </r>
    <r>
      <rPr>
        <sz val="10"/>
        <color theme="1"/>
        <rFont val="Courier New"/>
        <family val="3"/>
      </rPr>
      <t xml:space="preserve"> </t>
    </r>
    <r>
      <rPr>
        <sz val="10"/>
        <color rgb="FF0000FF"/>
        <rFont val="Courier New"/>
        <family val="3"/>
      </rPr>
      <t>INTO</t>
    </r>
    <r>
      <rPr>
        <sz val="10"/>
        <color theme="1"/>
        <rFont val="Courier New"/>
        <family val="3"/>
      </rPr>
      <t xml:space="preserve"> #NATIONAL_TARIFF_Direct_Access </t>
    </r>
  </si>
  <si>
    <r>
      <t>nt</t>
    </r>
    <r>
      <rPr>
        <sz val="10"/>
        <color rgb="FF808080"/>
        <rFont val="Courier New"/>
        <family val="3"/>
      </rPr>
      <t>.</t>
    </r>
    <r>
      <rPr>
        <sz val="10"/>
        <color theme="1"/>
        <rFont val="Courier New"/>
        <family val="3"/>
      </rPr>
      <t xml:space="preserve">[HRG UC (Target MFF)] </t>
    </r>
    <r>
      <rPr>
        <sz val="10"/>
        <color rgb="FF0000FF"/>
        <rFont val="Courier New"/>
        <family val="3"/>
      </rPr>
      <t>as</t>
    </r>
    <r>
      <rPr>
        <sz val="10"/>
        <color theme="1"/>
        <rFont val="Courier New"/>
        <family val="3"/>
      </rPr>
      <t xml:space="preserve"> [HRG UC]</t>
    </r>
    <r>
      <rPr>
        <sz val="10"/>
        <color rgb="FF808080"/>
        <rFont val="Courier New"/>
        <family val="3"/>
      </rPr>
      <t>,</t>
    </r>
  </si>
  <si>
    <r>
      <t xml:space="preserve">[HRG UC (Target MFF)] </t>
    </r>
    <r>
      <rPr>
        <sz val="10"/>
        <color rgb="FF808080"/>
        <rFont val="Courier New"/>
        <family val="3"/>
      </rPr>
      <t>*</t>
    </r>
    <r>
      <rPr>
        <sz val="10"/>
        <color theme="1"/>
        <rFont val="Courier New"/>
        <family val="3"/>
      </rPr>
      <t xml:space="preserve"> [MFF RESCALE] </t>
    </r>
    <r>
      <rPr>
        <sz val="10"/>
        <color rgb="FF0000FF"/>
        <rFont val="Courier New"/>
        <family val="3"/>
      </rPr>
      <t>as</t>
    </r>
    <r>
      <rPr>
        <sz val="10"/>
        <color theme="1"/>
        <rFont val="Courier New"/>
        <family val="3"/>
      </rPr>
      <t xml:space="preserve"> [TARIFF]</t>
    </r>
  </si>
  <si>
    <r>
      <t>SELECT</t>
    </r>
    <r>
      <rPr>
        <sz val="10"/>
        <color theme="1"/>
        <rFont val="Courier New"/>
        <family val="3"/>
      </rPr>
      <t xml:space="preserve"> </t>
    </r>
    <r>
      <rPr>
        <sz val="10"/>
        <color rgb="FF808080"/>
        <rFont val="Courier New"/>
        <family val="3"/>
      </rPr>
      <t>*</t>
    </r>
    <r>
      <rPr>
        <sz val="10"/>
        <color theme="1"/>
        <rFont val="Courier New"/>
        <family val="3"/>
      </rPr>
      <t xml:space="preserve"> </t>
    </r>
    <r>
      <rPr>
        <sz val="10"/>
        <color rgb="FF0000FF"/>
        <rFont val="Courier New"/>
        <family val="3"/>
      </rPr>
      <t>FROM</t>
    </r>
    <r>
      <rPr>
        <sz val="10"/>
        <color theme="1"/>
        <rFont val="Courier New"/>
        <family val="3"/>
      </rPr>
      <t xml:space="preserve"> #NATIONAL_TARIFF_Direct_Access </t>
    </r>
    <r>
      <rPr>
        <sz val="10"/>
        <color rgb="FF0000FF"/>
        <rFont val="Courier New"/>
        <family val="3"/>
      </rPr>
      <t>ORDER</t>
    </r>
    <r>
      <rPr>
        <sz val="10"/>
        <color theme="1"/>
        <rFont val="Courier New"/>
        <family val="3"/>
      </rPr>
      <t xml:space="preserve"> </t>
    </r>
    <r>
      <rPr>
        <sz val="10"/>
        <color rgb="FF0000FF"/>
        <rFont val="Courier New"/>
        <family val="3"/>
      </rPr>
      <t>BY</t>
    </r>
    <r>
      <rPr>
        <sz val="10"/>
        <color theme="1"/>
        <rFont val="Courier New"/>
        <family val="3"/>
      </rPr>
      <t xml:space="preserve"> [CURRENCY]</t>
    </r>
  </si>
  <si>
    <t>[CURRENCY]</t>
  </si>
  <si>
    <t>--  National Average</t>
  </si>
  <si>
    <r>
      <t xml:space="preserve"> </t>
    </r>
    <r>
      <rPr>
        <sz val="10"/>
        <color rgb="FF008000"/>
        <rFont val="Courier New"/>
        <family val="3"/>
      </rPr>
      <t>-- Clean Data &gt; ( NA * 20 &lt; org  or  NA/20 &gt; org)</t>
    </r>
  </si>
  <si>
    <r>
      <t>[DEPARTMENT]</t>
    </r>
    <r>
      <rPr>
        <sz val="10"/>
        <color rgb="FF808080"/>
        <rFont val="Courier New"/>
        <family val="3"/>
      </rPr>
      <t>,</t>
    </r>
  </si>
  <si>
    <r>
      <t>[CURRENCY]</t>
    </r>
    <r>
      <rPr>
        <sz val="10"/>
        <color rgb="FF808080"/>
        <rFont val="Courier New"/>
        <family val="3"/>
      </rPr>
      <t>,</t>
    </r>
  </si>
  <si>
    <r>
      <t xml:space="preserve">       </t>
    </r>
    <r>
      <rPr>
        <sz val="10"/>
        <color rgb="FFFF00FF"/>
        <rFont val="Courier New"/>
        <family val="3"/>
      </rPr>
      <t>SUM</t>
    </r>
    <r>
      <rPr>
        <sz val="10"/>
        <color rgb="FF808080"/>
        <rFont val="Courier New"/>
        <family val="3"/>
      </rPr>
      <t>(</t>
    </r>
    <r>
      <rPr>
        <sz val="10"/>
        <color theme="1"/>
        <rFont val="Courier New"/>
        <family val="3"/>
      </rPr>
      <t>[ACTIVITY]</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[Total Activity]</t>
    </r>
    <r>
      <rPr>
        <sz val="10"/>
        <color rgb="FF808080"/>
        <rFont val="Courier New"/>
        <family val="3"/>
      </rPr>
      <t>,</t>
    </r>
    <r>
      <rPr>
        <sz val="10"/>
        <color theme="1"/>
        <rFont val="Courier New"/>
        <family val="3"/>
      </rPr>
      <t xml:space="preserve"> </t>
    </r>
    <r>
      <rPr>
        <sz val="10"/>
        <color rgb="FFFF00FF"/>
        <rFont val="Courier New"/>
        <family val="3"/>
      </rPr>
      <t>Sum</t>
    </r>
    <r>
      <rPr>
        <sz val="10"/>
        <color rgb="FF808080"/>
        <rFont val="Courier New"/>
        <family val="3"/>
      </rPr>
      <t>(</t>
    </r>
    <r>
      <rPr>
        <sz val="10"/>
        <color theme="1"/>
        <rFont val="Courier New"/>
        <family val="3"/>
      </rPr>
      <t>[UC (Target MFF)]</t>
    </r>
    <r>
      <rPr>
        <sz val="10"/>
        <color rgb="FF808080"/>
        <rFont val="Courier New"/>
        <family val="3"/>
      </rPr>
      <t>*</t>
    </r>
    <r>
      <rPr>
        <sz val="10"/>
        <color theme="1"/>
        <rFont val="Courier New"/>
        <family val="3"/>
      </rPr>
      <t>[ACTIVITY]</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[TOTAL COST]</t>
    </r>
    <r>
      <rPr>
        <sz val="10"/>
        <color rgb="FF808080"/>
        <rFont val="Courier New"/>
        <family val="3"/>
      </rPr>
      <t>,</t>
    </r>
  </si>
  <si>
    <t>Other Mandatory: Direct Access SQL Input</t>
  </si>
  <si>
    <t>DA</t>
  </si>
  <si>
    <t>DZ55Z</t>
  </si>
  <si>
    <t>DZ59Z</t>
  </si>
  <si>
    <t>Notes:</t>
  </si>
  <si>
    <t>ACTIVITY</t>
  </si>
  <si>
    <t>Tariff Prices</t>
  </si>
  <si>
    <t>Data Pull</t>
  </si>
  <si>
    <t>Calculation</t>
  </si>
  <si>
    <t>Additional Adjustments</t>
  </si>
  <si>
    <t>Total Activity</t>
  </si>
  <si>
    <t>Inflation and Efficiency (total adjustment) 2014/15 &amp; 2015/16</t>
  </si>
  <si>
    <t>CNST
2014/15 &amp; 2015/16</t>
  </si>
  <si>
    <t>Total Adjustment</t>
  </si>
  <si>
    <t>SERVICE</t>
  </si>
  <si>
    <t>DADS</t>
  </si>
  <si>
    <t>AA32Z</t>
  </si>
  <si>
    <t>AA33C</t>
  </si>
  <si>
    <t>AA33D</t>
  </si>
  <si>
    <t>AB04Z</t>
  </si>
  <si>
    <t>BZ24G</t>
  </si>
  <si>
    <t>CA37A</t>
  </si>
  <si>
    <t>CA37B</t>
  </si>
  <si>
    <t>CA37C</t>
  </si>
  <si>
    <t>CA43Z</t>
  </si>
  <si>
    <t>CA85A</t>
  </si>
  <si>
    <t>DAPF</t>
  </si>
  <si>
    <t>DAPS</t>
  </si>
  <si>
    <t>DAPS01</t>
  </si>
  <si>
    <t>DAPS02</t>
  </si>
  <si>
    <t>DAPS03</t>
  </si>
  <si>
    <t>DAPS04</t>
  </si>
  <si>
    <t>DAPS05</t>
  </si>
  <si>
    <t>DAPS06</t>
  </si>
  <si>
    <t>DAPS07</t>
  </si>
  <si>
    <t>DAPS08</t>
  </si>
  <si>
    <t>DAPS09</t>
  </si>
  <si>
    <t>DZ06A</t>
  </si>
  <si>
    <t>DZ31Z</t>
  </si>
  <si>
    <t>DZ32Z</t>
  </si>
  <si>
    <t>DZ36Z</t>
  </si>
  <si>
    <t>DZ37A</t>
  </si>
  <si>
    <t>DZ38Z</t>
  </si>
  <si>
    <t>DZ42Z</t>
  </si>
  <si>
    <t>DZ45Z</t>
  </si>
  <si>
    <t>DZ50Z</t>
  </si>
  <si>
    <t>DZ56Z</t>
  </si>
  <si>
    <t>DZ57Z</t>
  </si>
  <si>
    <t>EA35D</t>
  </si>
  <si>
    <t>EA39C</t>
  </si>
  <si>
    <t>EA44B</t>
  </si>
  <si>
    <t>EA45Z</t>
  </si>
  <si>
    <t>EA47Z</t>
  </si>
  <si>
    <t>FZ13C</t>
  </si>
  <si>
    <t>GA13B</t>
  </si>
  <si>
    <t>GB07Z</t>
  </si>
  <si>
    <t>HB15E</t>
  </si>
  <si>
    <t>HB19Z</t>
  </si>
  <si>
    <t>HB24C</t>
  </si>
  <si>
    <t>HB29Z</t>
  </si>
  <si>
    <t>HB59Z</t>
  </si>
  <si>
    <t>HB63Z</t>
  </si>
  <si>
    <t>HB69Z</t>
  </si>
  <si>
    <t>HB99Z</t>
  </si>
  <si>
    <t>HC05F</t>
  </si>
  <si>
    <t>JA18Z</t>
  </si>
  <si>
    <t>JC43A</t>
  </si>
  <si>
    <t>KA09E</t>
  </si>
  <si>
    <t>LB09D</t>
  </si>
  <si>
    <t>LB42A</t>
  </si>
  <si>
    <t>MA36Z</t>
  </si>
  <si>
    <t>MC06Z</t>
  </si>
  <si>
    <t>NZ21Z</t>
  </si>
  <si>
    <t>NZ22Z</t>
  </si>
  <si>
    <t>WA20Z</t>
  </si>
  <si>
    <t>WA24B</t>
  </si>
  <si>
    <t>YR21B</t>
  </si>
  <si>
    <t>YR22C</t>
  </si>
  <si>
    <t>YR25Z</t>
  </si>
  <si>
    <t>YR26Z</t>
  </si>
  <si>
    <t>YR31Z</t>
  </si>
  <si>
    <t>YR41A</t>
  </si>
  <si>
    <t>YR42A</t>
  </si>
  <si>
    <t>YR44A</t>
  </si>
  <si>
    <t>YZ03Z</t>
  </si>
  <si>
    <t>YZ07Z</t>
  </si>
  <si>
    <r>
      <t xml:space="preserve"> </t>
    </r>
    <r>
      <rPr>
        <sz val="10"/>
        <color rgb="FF0000FF"/>
        <rFont val="Courier New"/>
        <family val="3"/>
      </rPr>
      <t>CREATE</t>
    </r>
    <r>
      <rPr>
        <sz val="10"/>
        <color theme="1"/>
        <rFont val="Courier New"/>
        <family val="3"/>
      </rPr>
      <t xml:space="preserve"> </t>
    </r>
    <r>
      <rPr>
        <sz val="10"/>
        <color rgb="FF0000FF"/>
        <rFont val="Courier New"/>
        <family val="3"/>
      </rPr>
      <t>TABLE</t>
    </r>
    <r>
      <rPr>
        <sz val="10"/>
        <color theme="1"/>
        <rFont val="Courier New"/>
        <family val="3"/>
      </rPr>
      <t xml:space="preserve"> #Filter_for_Scope </t>
    </r>
  </si>
  <si>
    <r>
      <t>(</t>
    </r>
    <r>
      <rPr>
        <sz val="10"/>
        <color theme="1"/>
        <rFont val="Courier New"/>
        <family val="3"/>
      </rPr>
      <t xml:space="preserve">[ORGCode] </t>
    </r>
    <r>
      <rPr>
        <sz val="10"/>
        <color rgb="FF0000FF"/>
        <rFont val="Courier New"/>
        <family val="3"/>
      </rPr>
      <t>Varchar</t>
    </r>
    <r>
      <rPr>
        <sz val="10"/>
        <color rgb="FF808080"/>
        <rFont val="Courier New"/>
        <family val="3"/>
      </rPr>
      <t>(</t>
    </r>
    <r>
      <rPr>
        <sz val="10"/>
        <color theme="1"/>
        <rFont val="Courier New"/>
        <family val="3"/>
      </rPr>
      <t>5</t>
    </r>
    <r>
      <rPr>
        <sz val="10"/>
        <color rgb="FF808080"/>
        <rFont val="Courier New"/>
        <family val="3"/>
      </rPr>
      <t>),</t>
    </r>
  </si>
  <si>
    <r>
      <t xml:space="preserve">[DEPARTMENT]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</si>
  <si>
    <r>
      <t xml:space="preserve">[SERVICE]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</si>
  <si>
    <r>
      <t xml:space="preserve">[TOTAL_COST] </t>
    </r>
    <r>
      <rPr>
        <sz val="10"/>
        <color rgb="FF0000FF"/>
        <rFont val="Courier New"/>
        <family val="3"/>
      </rPr>
      <t>float</t>
    </r>
    <r>
      <rPr>
        <sz val="10"/>
        <color rgb="FF808080"/>
        <rFont val="Courier New"/>
        <family val="3"/>
      </rPr>
      <t>)</t>
    </r>
  </si>
  <si>
    <r>
      <t xml:space="preserve"> </t>
    </r>
    <r>
      <rPr>
        <sz val="10"/>
        <color rgb="FF808080"/>
        <rFont val="Courier New"/>
        <family val="3"/>
      </rPr>
      <t>,</t>
    </r>
    <r>
      <rPr>
        <sz val="10"/>
        <color theme="1"/>
        <rFont val="Courier New"/>
        <family val="3"/>
      </rPr>
      <t>[SERVICE]</t>
    </r>
  </si>
  <si>
    <r>
      <t xml:space="preserve"> </t>
    </r>
    <r>
      <rPr>
        <sz val="10"/>
        <color rgb="FF0000FF"/>
        <rFont val="Courier New"/>
        <family val="3"/>
      </rPr>
      <t>WHERE</t>
    </r>
    <r>
      <rPr>
        <sz val="10"/>
        <color theme="1"/>
        <rFont val="Courier New"/>
        <family val="3"/>
      </rPr>
      <t xml:space="preserve"> rcna</t>
    </r>
    <r>
      <rPr>
        <sz val="10"/>
        <color rgb="FF808080"/>
        <rFont val="Courier New"/>
        <family val="3"/>
      </rPr>
      <t>.</t>
    </r>
    <r>
      <rPr>
        <sz val="10"/>
        <color theme="1"/>
        <rFont val="Courier New"/>
        <family val="3"/>
      </rPr>
      <t xml:space="preserve">[DEPARTMENT] </t>
    </r>
    <r>
      <rPr>
        <sz val="10"/>
        <color rgb="FF808080"/>
        <rFont val="Courier New"/>
        <family val="3"/>
      </rPr>
      <t>=</t>
    </r>
    <r>
      <rPr>
        <sz val="10"/>
        <color theme="1"/>
        <rFont val="Courier New"/>
        <family val="3"/>
      </rPr>
      <t xml:space="preserve"> </t>
    </r>
    <r>
      <rPr>
        <sz val="10"/>
        <color rgb="FFFF0000"/>
        <rFont val="Courier New"/>
        <family val="3"/>
      </rPr>
      <t>'DA'</t>
    </r>
  </si>
  <si>
    <r>
      <t xml:space="preserve"> </t>
    </r>
    <r>
      <rPr>
        <sz val="10"/>
        <color rgb="FF0000FF"/>
        <rFont val="Courier New"/>
        <family val="3"/>
      </rPr>
      <t>CREATE</t>
    </r>
    <r>
      <rPr>
        <sz val="10"/>
        <color theme="1"/>
        <rFont val="Courier New"/>
        <family val="3"/>
      </rPr>
      <t xml:space="preserve"> </t>
    </r>
    <r>
      <rPr>
        <sz val="10"/>
        <color rgb="FF0000FF"/>
        <rFont val="Courier New"/>
        <family val="3"/>
      </rPr>
      <t>TABLE</t>
    </r>
    <r>
      <rPr>
        <sz val="10"/>
        <color theme="1"/>
        <rFont val="Courier New"/>
        <family val="3"/>
      </rPr>
      <t xml:space="preserve"> #National_Average</t>
    </r>
    <r>
      <rPr>
        <sz val="10"/>
        <color rgb="FF0000FF"/>
        <rFont val="Courier New"/>
        <family val="3"/>
      </rPr>
      <t xml:space="preserve"> </t>
    </r>
    <r>
      <rPr>
        <sz val="10"/>
        <color rgb="FF808080"/>
        <rFont val="Courier New"/>
        <family val="3"/>
      </rPr>
      <t>(</t>
    </r>
    <r>
      <rPr>
        <sz val="10"/>
        <color theme="1"/>
        <rFont val="Courier New"/>
        <family val="3"/>
      </rPr>
      <t xml:space="preserve">[DEPARTMENT]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[SERVICE]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[CURRENCY] </t>
    </r>
    <r>
      <rPr>
        <sz val="10"/>
        <color rgb="FF0000FF"/>
        <rFont val="Courier New"/>
        <family val="3"/>
      </rPr>
      <t xml:space="preserve">varchar </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[NA] </t>
    </r>
    <r>
      <rPr>
        <sz val="10"/>
        <color rgb="FF0000FF"/>
        <rFont val="Courier New"/>
        <family val="3"/>
      </rPr>
      <t>float</t>
    </r>
    <r>
      <rPr>
        <sz val="10"/>
        <color rgb="FF808080"/>
        <rFont val="Courier New"/>
        <family val="3"/>
      </rPr>
      <t>)</t>
    </r>
  </si>
  <si>
    <r>
      <t xml:space="preserve">  </t>
    </r>
    <r>
      <rPr>
        <sz val="10"/>
        <color rgb="FF0000FF"/>
        <rFont val="Courier New"/>
        <family val="3"/>
      </rPr>
      <t>SELECT</t>
    </r>
    <r>
      <rPr>
        <sz val="10"/>
        <color theme="1"/>
        <rFont val="Courier New"/>
        <family val="3"/>
      </rPr>
      <t xml:space="preserve"> [DEPARTMENT]</t>
    </r>
    <r>
      <rPr>
        <sz val="10"/>
        <color rgb="FF808080"/>
        <rFont val="Courier New"/>
        <family val="3"/>
      </rPr>
      <t>,</t>
    </r>
    <r>
      <rPr>
        <sz val="10"/>
        <color theme="1"/>
        <rFont val="Courier New"/>
        <family val="3"/>
      </rPr>
      <t xml:space="preserve"> [SERVICE]</t>
    </r>
    <r>
      <rPr>
        <sz val="10"/>
        <color rgb="FF808080"/>
        <rFont val="Courier New"/>
        <family val="3"/>
      </rPr>
      <t>,</t>
    </r>
    <r>
      <rPr>
        <sz val="10"/>
        <color theme="1"/>
        <rFont val="Courier New"/>
        <family val="3"/>
      </rPr>
      <t xml:space="preserve"> [CURRENCY]</t>
    </r>
    <r>
      <rPr>
        <sz val="10"/>
        <color rgb="FF808080"/>
        <rFont val="Courier New"/>
        <family val="3"/>
      </rPr>
      <t>,</t>
    </r>
    <r>
      <rPr>
        <sz val="10"/>
        <color theme="1"/>
        <rFont val="Courier New"/>
        <family val="3"/>
      </rPr>
      <t xml:space="preserve"> </t>
    </r>
    <r>
      <rPr>
        <sz val="10"/>
        <color rgb="FFFF00FF"/>
        <rFont val="Courier New"/>
        <family val="3"/>
      </rPr>
      <t>Sum</t>
    </r>
    <r>
      <rPr>
        <sz val="10"/>
        <color rgb="FF808080"/>
        <rFont val="Courier New"/>
        <family val="3"/>
      </rPr>
      <t>(</t>
    </r>
    <r>
      <rPr>
        <sz val="10"/>
        <color theme="1"/>
        <rFont val="Courier New"/>
        <family val="3"/>
      </rPr>
      <t>[UC (Target MFF)]</t>
    </r>
    <r>
      <rPr>
        <sz val="10"/>
        <color rgb="FF808080"/>
        <rFont val="Courier New"/>
        <family val="3"/>
      </rPr>
      <t>*</t>
    </r>
    <r>
      <rPr>
        <sz val="10"/>
        <color theme="1"/>
        <rFont val="Courier New"/>
        <family val="3"/>
      </rPr>
      <t>[ACTIVITY]</t>
    </r>
    <r>
      <rPr>
        <sz val="10"/>
        <color rgb="FF808080"/>
        <rFont val="Courier New"/>
        <family val="3"/>
      </rPr>
      <t>)/</t>
    </r>
    <r>
      <rPr>
        <sz val="10"/>
        <color rgb="FFFF00FF"/>
        <rFont val="Courier New"/>
        <family val="3"/>
      </rPr>
      <t>Sum</t>
    </r>
    <r>
      <rPr>
        <sz val="10"/>
        <color rgb="FF808080"/>
        <rFont val="Courier New"/>
        <family val="3"/>
      </rPr>
      <t>(</t>
    </r>
    <r>
      <rPr>
        <sz val="10"/>
        <color theme="1"/>
        <rFont val="Courier New"/>
        <family val="3"/>
      </rPr>
      <t>[ACTIVITY]</t>
    </r>
    <r>
      <rPr>
        <sz val="10"/>
        <color rgb="FF808080"/>
        <rFont val="Courier New"/>
        <family val="3"/>
      </rPr>
      <t>)</t>
    </r>
    <r>
      <rPr>
        <sz val="10"/>
        <color theme="1"/>
        <rFont val="Courier New"/>
        <family val="3"/>
      </rPr>
      <t xml:space="preserve"> </t>
    </r>
    <r>
      <rPr>
        <sz val="10"/>
        <color rgb="FF0000FF"/>
        <rFont val="Courier New"/>
        <family val="3"/>
      </rPr>
      <t>AS</t>
    </r>
    <r>
      <rPr>
        <sz val="10"/>
        <color theme="1"/>
        <rFont val="Courier New"/>
        <family val="3"/>
      </rPr>
      <t xml:space="preserve"> NA</t>
    </r>
  </si>
  <si>
    <r>
      <t xml:space="preserve">  </t>
    </r>
    <r>
      <rPr>
        <sz val="10"/>
        <color rgb="FF0000FF"/>
        <rFont val="Courier New"/>
        <family val="3"/>
      </rPr>
      <t>GROUP</t>
    </r>
    <r>
      <rPr>
        <sz val="10"/>
        <color theme="1"/>
        <rFont val="Courier New"/>
        <family val="3"/>
      </rPr>
      <t xml:space="preserve"> </t>
    </r>
    <r>
      <rPr>
        <sz val="10"/>
        <color rgb="FF0000FF"/>
        <rFont val="Courier New"/>
        <family val="3"/>
      </rPr>
      <t>BY</t>
    </r>
    <r>
      <rPr>
        <sz val="10"/>
        <color theme="1"/>
        <rFont val="Courier New"/>
        <family val="3"/>
      </rPr>
      <t xml:space="preserve"> [DEPARTMENT]</t>
    </r>
    <r>
      <rPr>
        <sz val="10"/>
        <color rgb="FF808080"/>
        <rFont val="Courier New"/>
        <family val="3"/>
      </rPr>
      <t>,</t>
    </r>
    <r>
      <rPr>
        <sz val="10"/>
        <color theme="1"/>
        <rFont val="Courier New"/>
        <family val="3"/>
      </rPr>
      <t xml:space="preserve"> [SERVICE]</t>
    </r>
    <r>
      <rPr>
        <sz val="10"/>
        <color rgb="FF808080"/>
        <rFont val="Courier New"/>
        <family val="3"/>
      </rPr>
      <t>,</t>
    </r>
    <r>
      <rPr>
        <sz val="10"/>
        <color theme="1"/>
        <rFont val="Courier New"/>
        <family val="3"/>
      </rPr>
      <t xml:space="preserve"> [CURRENCY]</t>
    </r>
  </si>
  <si>
    <r>
      <t>CREATE</t>
    </r>
    <r>
      <rPr>
        <sz val="10"/>
        <color theme="1"/>
        <rFont val="Courier New"/>
        <family val="3"/>
      </rPr>
      <t xml:space="preserve"> </t>
    </r>
    <r>
      <rPr>
        <sz val="10"/>
        <color rgb="FF0000FF"/>
        <rFont val="Courier New"/>
        <family val="3"/>
      </rPr>
      <t>TABLE</t>
    </r>
    <r>
      <rPr>
        <sz val="10"/>
        <color theme="1"/>
        <rFont val="Courier New"/>
        <family val="3"/>
      </rPr>
      <t xml:space="preserve"> #Clean_Data</t>
    </r>
    <r>
      <rPr>
        <sz val="10"/>
        <color rgb="FF0000FF"/>
        <rFont val="Courier New"/>
        <family val="3"/>
      </rPr>
      <t xml:space="preserve"> </t>
    </r>
    <r>
      <rPr>
        <sz val="10"/>
        <color rgb="FF808080"/>
        <rFont val="Courier New"/>
        <family val="3"/>
      </rPr>
      <t>(</t>
    </r>
    <r>
      <rPr>
        <sz val="10"/>
        <color theme="1"/>
        <rFont val="Courier New"/>
        <family val="3"/>
      </rPr>
      <t xml:space="preserve">[ORGCode] </t>
    </r>
    <r>
      <rPr>
        <sz val="10"/>
        <color rgb="FF0000FF"/>
        <rFont val="Courier New"/>
        <family val="3"/>
      </rPr>
      <t>Varchar</t>
    </r>
    <r>
      <rPr>
        <sz val="10"/>
        <color rgb="FF808080"/>
        <rFont val="Courier New"/>
        <family val="3"/>
      </rPr>
      <t>(</t>
    </r>
    <r>
      <rPr>
        <sz val="10"/>
        <color theme="1"/>
        <rFont val="Courier New"/>
        <family val="3"/>
      </rPr>
      <t>5</t>
    </r>
    <r>
      <rPr>
        <sz val="10"/>
        <color rgb="FF808080"/>
        <rFont val="Courier New"/>
        <family val="3"/>
      </rPr>
      <t>),</t>
    </r>
    <r>
      <rPr>
        <sz val="10"/>
        <color theme="1"/>
        <rFont val="Courier New"/>
        <family val="3"/>
      </rPr>
      <t xml:space="preserve"> [DEPARTMENT]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[SERVICE]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[CURRENCY] </t>
    </r>
    <r>
      <rPr>
        <sz val="10"/>
        <color rgb="FF0000FF"/>
        <rFont val="Courier New"/>
        <family val="3"/>
      </rPr>
      <t xml:space="preserve">varchar </t>
    </r>
    <r>
      <rPr>
        <sz val="10"/>
        <color rgb="FF808080"/>
        <rFont val="Courier New"/>
        <family val="3"/>
      </rPr>
      <t>(</t>
    </r>
    <r>
      <rPr>
        <sz val="10"/>
        <color theme="1"/>
        <rFont val="Courier New"/>
        <family val="3"/>
      </rPr>
      <t>20</t>
    </r>
    <r>
      <rPr>
        <sz val="10"/>
        <color rgb="FF808080"/>
        <rFont val="Courier New"/>
        <family val="3"/>
      </rPr>
      <t>),</t>
    </r>
  </si>
  <si>
    <r>
      <t>#Remove_MFF</t>
    </r>
    <r>
      <rPr>
        <sz val="10"/>
        <color rgb="FF808080"/>
        <rFont val="Courier New"/>
        <family val="3"/>
      </rPr>
      <t>.</t>
    </r>
    <r>
      <rPr>
        <sz val="10"/>
        <color theme="1"/>
        <rFont val="Courier New"/>
        <family val="3"/>
      </rPr>
      <t xml:space="preserve">[CURRENCY] </t>
    </r>
    <r>
      <rPr>
        <sz val="10"/>
        <color rgb="FF808080"/>
        <rFont val="Courier New"/>
        <family val="3"/>
      </rPr>
      <t>=</t>
    </r>
    <r>
      <rPr>
        <sz val="10"/>
        <color theme="1"/>
        <rFont val="Courier New"/>
        <family val="3"/>
      </rPr>
      <t xml:space="preserve"> #National_Average</t>
    </r>
    <r>
      <rPr>
        <sz val="10"/>
        <color rgb="FF808080"/>
        <rFont val="Courier New"/>
        <family val="3"/>
      </rPr>
      <t>.</t>
    </r>
    <r>
      <rPr>
        <sz val="10"/>
        <color theme="1"/>
        <rFont val="Courier New"/>
        <family val="3"/>
      </rPr>
      <t xml:space="preserve">[CURRENCY] </t>
    </r>
    <r>
      <rPr>
        <sz val="10"/>
        <color rgb="FF808080"/>
        <rFont val="Courier New"/>
        <family val="3"/>
      </rPr>
      <t>AND</t>
    </r>
  </si>
  <si>
    <r>
      <t>#Remove_MFF</t>
    </r>
    <r>
      <rPr>
        <sz val="10"/>
        <color rgb="FF808080"/>
        <rFont val="Courier New"/>
        <family val="3"/>
      </rPr>
      <t>.</t>
    </r>
    <r>
      <rPr>
        <sz val="10"/>
        <color theme="1"/>
        <rFont val="Courier New"/>
        <family val="3"/>
      </rPr>
      <t xml:space="preserve">[SERVICE] </t>
    </r>
    <r>
      <rPr>
        <sz val="10"/>
        <color rgb="FF808080"/>
        <rFont val="Courier New"/>
        <family val="3"/>
      </rPr>
      <t>=</t>
    </r>
    <r>
      <rPr>
        <sz val="10"/>
        <color theme="1"/>
        <rFont val="Courier New"/>
        <family val="3"/>
      </rPr>
      <t xml:space="preserve"> #National_Average</t>
    </r>
    <r>
      <rPr>
        <sz val="10"/>
        <color rgb="FF808080"/>
        <rFont val="Courier New"/>
        <family val="3"/>
      </rPr>
      <t>.</t>
    </r>
    <r>
      <rPr>
        <sz val="10"/>
        <color theme="1"/>
        <rFont val="Courier New"/>
        <family val="3"/>
      </rPr>
      <t xml:space="preserve">[SERVICE] </t>
    </r>
    <r>
      <rPr>
        <sz val="10"/>
        <color rgb="FF808080"/>
        <rFont val="Courier New"/>
        <family val="3"/>
      </rPr>
      <t>AND</t>
    </r>
  </si>
  <si>
    <r>
      <t>#Remove_MFF</t>
    </r>
    <r>
      <rPr>
        <sz val="10"/>
        <color rgb="FF808080"/>
        <rFont val="Courier New"/>
        <family val="3"/>
      </rPr>
      <t>.</t>
    </r>
    <r>
      <rPr>
        <sz val="10"/>
        <color theme="1"/>
        <rFont val="Courier New"/>
        <family val="3"/>
      </rPr>
      <t xml:space="preserve">[DEPARTMENT] </t>
    </r>
    <r>
      <rPr>
        <sz val="10"/>
        <color rgb="FF808080"/>
        <rFont val="Courier New"/>
        <family val="3"/>
      </rPr>
      <t>=</t>
    </r>
    <r>
      <rPr>
        <sz val="10"/>
        <color theme="1"/>
        <rFont val="Courier New"/>
        <family val="3"/>
      </rPr>
      <t xml:space="preserve"> #National_Average</t>
    </r>
    <r>
      <rPr>
        <sz val="10"/>
        <color rgb="FF808080"/>
        <rFont val="Courier New"/>
        <family val="3"/>
      </rPr>
      <t>.</t>
    </r>
    <r>
      <rPr>
        <sz val="10"/>
        <color theme="1"/>
        <rFont val="Courier New"/>
        <family val="3"/>
      </rPr>
      <t>[DEPARTMENT]</t>
    </r>
  </si>
  <si>
    <r>
      <t xml:space="preserve">    </t>
    </r>
    <r>
      <rPr>
        <sz val="10"/>
        <color rgb="FF0000FF"/>
        <rFont val="Courier New"/>
        <family val="3"/>
      </rPr>
      <t>CREATE</t>
    </r>
    <r>
      <rPr>
        <sz val="10"/>
        <color theme="1"/>
        <rFont val="Courier New"/>
        <family val="3"/>
      </rPr>
      <t xml:space="preserve"> </t>
    </r>
    <r>
      <rPr>
        <sz val="10"/>
        <color rgb="FF0000FF"/>
        <rFont val="Courier New"/>
        <family val="3"/>
      </rPr>
      <t>TABLE</t>
    </r>
    <r>
      <rPr>
        <sz val="10"/>
        <color theme="1"/>
        <rFont val="Courier New"/>
        <family val="3"/>
      </rPr>
      <t xml:space="preserve"> #NATIONAL_DATA_CLEAN</t>
    </r>
    <r>
      <rPr>
        <sz val="10"/>
        <color rgb="FF0000FF"/>
        <rFont val="Courier New"/>
        <family val="3"/>
      </rPr>
      <t xml:space="preserve"> </t>
    </r>
    <r>
      <rPr>
        <sz val="10"/>
        <color rgb="FF808080"/>
        <rFont val="Courier New"/>
        <family val="3"/>
      </rPr>
      <t>(</t>
    </r>
    <r>
      <rPr>
        <sz val="10"/>
        <color theme="1"/>
        <rFont val="Courier New"/>
        <family val="3"/>
      </rPr>
      <t xml:space="preserve">[DEPARTMENT]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[SERVICE]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[CURRENCY] </t>
    </r>
    <r>
      <rPr>
        <sz val="10"/>
        <color rgb="FF0000FF"/>
        <rFont val="Courier New"/>
        <family val="3"/>
      </rPr>
      <t xml:space="preserve">varchar </t>
    </r>
    <r>
      <rPr>
        <sz val="10"/>
        <color rgb="FF808080"/>
        <rFont val="Courier New"/>
        <family val="3"/>
      </rPr>
      <t>(</t>
    </r>
    <r>
      <rPr>
        <sz val="10"/>
        <color theme="1"/>
        <rFont val="Courier New"/>
        <family val="3"/>
      </rPr>
      <t>20</t>
    </r>
    <r>
      <rPr>
        <sz val="10"/>
        <color rgb="FF808080"/>
        <rFont val="Courier New"/>
        <family val="3"/>
      </rPr>
      <t>),</t>
    </r>
  </si>
  <si>
    <r>
      <t>[SERVICE]</t>
    </r>
    <r>
      <rPr>
        <sz val="10"/>
        <color rgb="FF808080"/>
        <rFont val="Courier New"/>
        <family val="3"/>
      </rPr>
      <t>,</t>
    </r>
  </si>
  <si>
    <t xml:space="preserve">        </t>
  </si>
  <si>
    <r>
      <t xml:space="preserve">    </t>
    </r>
    <r>
      <rPr>
        <sz val="10"/>
        <color rgb="FF0000FF"/>
        <rFont val="Courier New"/>
        <family val="3"/>
      </rPr>
      <t>CREATE</t>
    </r>
    <r>
      <rPr>
        <sz val="10"/>
        <color theme="1"/>
        <rFont val="Courier New"/>
        <family val="3"/>
      </rPr>
      <t xml:space="preserve"> </t>
    </r>
    <r>
      <rPr>
        <sz val="10"/>
        <color rgb="FF0000FF"/>
        <rFont val="Courier New"/>
        <family val="3"/>
      </rPr>
      <t>TABLE</t>
    </r>
    <r>
      <rPr>
        <sz val="10"/>
        <color theme="1"/>
        <rFont val="Courier New"/>
        <family val="3"/>
      </rPr>
      <t xml:space="preserve"> #NATIONAL_TARIFF_Direct_Access</t>
    </r>
    <r>
      <rPr>
        <sz val="10"/>
        <color rgb="FF0000FF"/>
        <rFont val="Courier New"/>
        <family val="3"/>
      </rPr>
      <t xml:space="preserve"> </t>
    </r>
    <r>
      <rPr>
        <sz val="10"/>
        <color rgb="FF808080"/>
        <rFont val="Courier New"/>
        <family val="3"/>
      </rPr>
      <t>(</t>
    </r>
    <r>
      <rPr>
        <sz val="10"/>
        <color theme="1"/>
        <rFont val="Courier New"/>
        <family val="3"/>
      </rPr>
      <t xml:space="preserve">[DEPARTMENT]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[SERVICE] </t>
    </r>
    <r>
      <rPr>
        <sz val="10"/>
        <color rgb="FF0000FF"/>
        <rFont val="Courier New"/>
        <family val="3"/>
      </rPr>
      <t>varchar</t>
    </r>
    <r>
      <rPr>
        <sz val="10"/>
        <color rgb="FF808080"/>
        <rFont val="Courier New"/>
        <family val="3"/>
      </rPr>
      <t>(</t>
    </r>
    <r>
      <rPr>
        <sz val="10"/>
        <color theme="1"/>
        <rFont val="Courier New"/>
        <family val="3"/>
      </rPr>
      <t>20</t>
    </r>
    <r>
      <rPr>
        <sz val="10"/>
        <color rgb="FF808080"/>
        <rFont val="Courier New"/>
        <family val="3"/>
      </rPr>
      <t>),</t>
    </r>
    <r>
      <rPr>
        <sz val="10"/>
        <color theme="1"/>
        <rFont val="Courier New"/>
        <family val="3"/>
      </rPr>
      <t xml:space="preserve"> [CURRENCY] </t>
    </r>
    <r>
      <rPr>
        <sz val="10"/>
        <color rgb="FF0000FF"/>
        <rFont val="Courier New"/>
        <family val="3"/>
      </rPr>
      <t xml:space="preserve">varchar </t>
    </r>
    <r>
      <rPr>
        <sz val="10"/>
        <color rgb="FF808080"/>
        <rFont val="Courier New"/>
        <family val="3"/>
      </rPr>
      <t>(</t>
    </r>
    <r>
      <rPr>
        <sz val="10"/>
        <color theme="1"/>
        <rFont val="Courier New"/>
        <family val="3"/>
      </rPr>
      <t>20</t>
    </r>
    <r>
      <rPr>
        <sz val="10"/>
        <color rgb="FF808080"/>
        <rFont val="Courier New"/>
        <family val="3"/>
      </rPr>
      <t>),</t>
    </r>
  </si>
  <si>
    <r>
      <t>SELECT</t>
    </r>
    <r>
      <rPr>
        <sz val="10"/>
        <color theme="1"/>
        <rFont val="Courier New"/>
        <family val="3"/>
      </rPr>
      <t xml:space="preserve">    nt</t>
    </r>
    <r>
      <rPr>
        <sz val="10"/>
        <color rgb="FF808080"/>
        <rFont val="Courier New"/>
        <family val="3"/>
      </rPr>
      <t>.</t>
    </r>
    <r>
      <rPr>
        <sz val="10"/>
        <color theme="1"/>
        <rFont val="Courier New"/>
        <family val="3"/>
      </rPr>
      <t>[DEPARTMENT]</t>
    </r>
    <r>
      <rPr>
        <sz val="10"/>
        <color rgb="FF808080"/>
        <rFont val="Courier New"/>
        <family val="3"/>
      </rPr>
      <t>,</t>
    </r>
    <r>
      <rPr>
        <sz val="10"/>
        <color theme="1"/>
        <rFont val="Courier New"/>
        <family val="3"/>
      </rPr>
      <t xml:space="preserve"> nt</t>
    </r>
    <r>
      <rPr>
        <sz val="10"/>
        <color rgb="FF808080"/>
        <rFont val="Courier New"/>
        <family val="3"/>
      </rPr>
      <t>.</t>
    </r>
    <r>
      <rPr>
        <sz val="10"/>
        <color theme="1"/>
        <rFont val="Courier New"/>
        <family val="3"/>
      </rPr>
      <t>[SERVICE]</t>
    </r>
    <r>
      <rPr>
        <sz val="10"/>
        <color rgb="FF808080"/>
        <rFont val="Courier New"/>
        <family val="3"/>
      </rPr>
      <t>,</t>
    </r>
    <r>
      <rPr>
        <sz val="10"/>
        <color theme="1"/>
        <rFont val="Courier New"/>
        <family val="3"/>
      </rPr>
      <t xml:space="preserve"> nt</t>
    </r>
    <r>
      <rPr>
        <sz val="10"/>
        <color rgb="FF808080"/>
        <rFont val="Courier New"/>
        <family val="3"/>
      </rPr>
      <t>.</t>
    </r>
    <r>
      <rPr>
        <sz val="10"/>
        <color theme="1"/>
        <rFont val="Courier New"/>
        <family val="3"/>
      </rPr>
      <t>[CURRENCY]</t>
    </r>
    <r>
      <rPr>
        <sz val="10"/>
        <color rgb="FF808080"/>
        <rFont val="Courier New"/>
        <family val="3"/>
      </rPr>
      <t>,</t>
    </r>
    <r>
      <rPr>
        <sz val="10"/>
        <color theme="1"/>
        <rFont val="Courier New"/>
        <family val="3"/>
      </rPr>
      <t xml:space="preserve"> nt</t>
    </r>
    <r>
      <rPr>
        <sz val="10"/>
        <color rgb="FF808080"/>
        <rFont val="Courier New"/>
        <family val="3"/>
      </rPr>
      <t>.</t>
    </r>
    <r>
      <rPr>
        <sz val="10"/>
        <color theme="1"/>
        <rFont val="Courier New"/>
        <family val="3"/>
      </rPr>
      <t>[TOTAL_ACTIVITY]</t>
    </r>
    <r>
      <rPr>
        <sz val="10"/>
        <color rgb="FF808080"/>
        <rFont val="Courier New"/>
        <family val="3"/>
      </rPr>
      <t>,</t>
    </r>
    <r>
      <rPr>
        <sz val="10"/>
        <color theme="1"/>
        <rFont val="Courier New"/>
        <family val="3"/>
      </rPr>
      <t xml:space="preserve"> nt</t>
    </r>
    <r>
      <rPr>
        <sz val="10"/>
        <color rgb="FF808080"/>
        <rFont val="Courier New"/>
        <family val="3"/>
      </rPr>
      <t>.</t>
    </r>
    <r>
      <rPr>
        <sz val="10"/>
        <color theme="1"/>
        <rFont val="Courier New"/>
        <family val="3"/>
      </rPr>
      <t>[TOTAL_COST]</t>
    </r>
    <r>
      <rPr>
        <sz val="10"/>
        <color rgb="FF808080"/>
        <rFont val="Courier New"/>
        <family val="3"/>
      </rPr>
      <t>,</t>
    </r>
  </si>
  <si>
    <r>
      <t>ORDER</t>
    </r>
    <r>
      <rPr>
        <sz val="10"/>
        <color theme="1"/>
        <rFont val="Courier New"/>
        <family val="3"/>
      </rPr>
      <t xml:space="preserve"> </t>
    </r>
    <r>
      <rPr>
        <sz val="10"/>
        <color rgb="FF0000FF"/>
        <rFont val="Courier New"/>
        <family val="3"/>
      </rPr>
      <t>BY</t>
    </r>
    <r>
      <rPr>
        <sz val="10"/>
        <color theme="1"/>
        <rFont val="Courier New"/>
        <family val="3"/>
      </rPr>
      <t xml:space="preserve">  [DEPARTMENT]</t>
    </r>
    <r>
      <rPr>
        <sz val="10"/>
        <color rgb="FF808080"/>
        <rFont val="Courier New"/>
        <family val="3"/>
      </rPr>
      <t>,</t>
    </r>
    <r>
      <rPr>
        <sz val="10"/>
        <color theme="1"/>
        <rFont val="Courier New"/>
        <family val="3"/>
      </rPr>
      <t xml:space="preserve"> [SERVICE]</t>
    </r>
    <r>
      <rPr>
        <sz val="10"/>
        <color rgb="FF808080"/>
        <rFont val="Courier New"/>
        <family val="3"/>
      </rPr>
      <t>,</t>
    </r>
    <r>
      <rPr>
        <sz val="10"/>
        <color theme="1"/>
        <rFont val="Courier New"/>
        <family val="3"/>
      </rPr>
      <t xml:space="preserve"> [CURRENCY]</t>
    </r>
  </si>
  <si>
    <t>Proposed</t>
  </si>
  <si>
    <t>Monitor</t>
  </si>
  <si>
    <t>Inflation and Efficiency (total adjustment) 2015/16</t>
  </si>
  <si>
    <t>CNST 2015/16</t>
  </si>
  <si>
    <t>Bronchodilator Studies</t>
  </si>
  <si>
    <t>- In line with the historic PbR Methodology, all Other Mandatory Models do not have an adjustment for CNST</t>
  </si>
  <si>
    <t>2016/17 OPROC Final Tariff 
(£)</t>
  </si>
  <si>
    <t>Total Cost 
(£)</t>
  </si>
  <si>
    <t>Unit Cost 
(£)</t>
  </si>
  <si>
    <t>Modelled Tariff 
(£)</t>
  </si>
  <si>
    <t>2014/15 Tariff 
(£)</t>
  </si>
  <si>
    <t>2016/17 Tariff 
(£)</t>
  </si>
  <si>
    <t>Adjusted Price 
(£)</t>
  </si>
  <si>
    <t>Chosen Price 
(£)</t>
  </si>
  <si>
    <t>Chosen Price with QR2 
(£)</t>
  </si>
  <si>
    <t>Final Tariff 
(£)</t>
  </si>
  <si>
    <t>2015/16 Tariff 
(£)</t>
  </si>
  <si>
    <t>Cost Quantum (£)</t>
  </si>
  <si>
    <t>"Direct Access_SQL" Tab,  First Run - Draft 13</t>
  </si>
  <si>
    <r>
      <t xml:space="preserve">  </t>
    </r>
    <r>
      <rPr>
        <sz val="10"/>
        <color rgb="FF0000FF"/>
        <rFont val="Courier New"/>
        <family val="3"/>
      </rPr>
      <t>FROM</t>
    </r>
    <r>
      <rPr>
        <sz val="10"/>
        <color theme="1"/>
        <rFont val="Courier New"/>
        <family val="3"/>
      </rPr>
      <t xml:space="preserve"> [PbR1617_Draft13]</t>
    </r>
    <r>
      <rPr>
        <sz val="10"/>
        <color rgb="FF808080"/>
        <rFont val="Courier New"/>
        <family val="3"/>
      </rPr>
      <t>.</t>
    </r>
    <r>
      <rPr>
        <sz val="10"/>
        <color theme="1"/>
        <rFont val="Courier New"/>
        <family val="3"/>
      </rPr>
      <t>input</t>
    </r>
    <r>
      <rPr>
        <sz val="10"/>
        <color rgb="FF808080"/>
        <rFont val="Courier New"/>
        <family val="3"/>
      </rPr>
      <t>.</t>
    </r>
    <r>
      <rPr>
        <sz val="10"/>
        <color theme="1"/>
        <rFont val="Courier New"/>
        <family val="3"/>
      </rPr>
      <t>RefCostNonAcute rcna</t>
    </r>
  </si>
  <si>
    <r>
      <t xml:space="preserve">  </t>
    </r>
    <r>
      <rPr>
        <sz val="10"/>
        <color rgb="FF0000FF"/>
        <rFont val="Courier New"/>
        <family val="3"/>
      </rPr>
      <t>FROM</t>
    </r>
    <r>
      <rPr>
        <sz val="10"/>
        <color theme="1"/>
        <rFont val="Courier New"/>
        <family val="3"/>
      </rPr>
      <t xml:space="preserve"> #Filter_for_Scope </t>
    </r>
    <r>
      <rPr>
        <sz val="10"/>
        <color rgb="FF808080"/>
        <rFont val="Courier New"/>
        <family val="3"/>
      </rPr>
      <t>INNER</t>
    </r>
    <r>
      <rPr>
        <sz val="10"/>
        <color theme="1"/>
        <rFont val="Courier New"/>
        <family val="3"/>
      </rPr>
      <t xml:space="preserve"> </t>
    </r>
    <r>
      <rPr>
        <sz val="10"/>
        <color rgb="FF808080"/>
        <rFont val="Courier New"/>
        <family val="3"/>
      </rPr>
      <t>JOIN</t>
    </r>
    <r>
      <rPr>
        <sz val="10"/>
        <color theme="1"/>
        <rFont val="Courier New"/>
        <family val="3"/>
      </rPr>
      <t xml:space="preserve"> [PbR1617_Draft13]</t>
    </r>
    <r>
      <rPr>
        <sz val="10"/>
        <color rgb="FF808080"/>
        <rFont val="Courier New"/>
        <family val="3"/>
      </rPr>
      <t>.</t>
    </r>
    <r>
      <rPr>
        <sz val="10"/>
        <color theme="1"/>
        <rFont val="Courier New"/>
        <family val="3"/>
      </rPr>
      <t>[input]</t>
    </r>
    <r>
      <rPr>
        <sz val="10"/>
        <color rgb="FF808080"/>
        <rFont val="Courier New"/>
        <family val="3"/>
      </rPr>
      <t>.</t>
    </r>
    <r>
      <rPr>
        <sz val="10"/>
        <color theme="1"/>
        <rFont val="Courier New"/>
        <family val="3"/>
      </rPr>
      <t xml:space="preserve">[ProviderTable] p </t>
    </r>
    <r>
      <rPr>
        <sz val="10"/>
        <color rgb="FF0000FF"/>
        <rFont val="Courier New"/>
        <family val="3"/>
      </rPr>
      <t>ON</t>
    </r>
    <r>
      <rPr>
        <sz val="10"/>
        <color theme="1"/>
        <rFont val="Courier New"/>
        <family val="3"/>
      </rPr>
      <t xml:space="preserve"> </t>
    </r>
  </si>
  <si>
    <r>
      <t>FROM</t>
    </r>
    <r>
      <rPr>
        <sz val="10"/>
        <color theme="1"/>
        <rFont val="Courier New"/>
        <family val="3"/>
      </rPr>
      <t xml:space="preserve"> #MFF_RESCALE</t>
    </r>
    <r>
      <rPr>
        <sz val="10"/>
        <color rgb="FF808080"/>
        <rFont val="Courier New"/>
        <family val="3"/>
      </rPr>
      <t>,</t>
    </r>
    <r>
      <rPr>
        <sz val="10"/>
        <color theme="1"/>
        <rFont val="Courier New"/>
        <family val="3"/>
      </rPr>
      <t xml:space="preserve"> [PbR1617_Draft13]</t>
    </r>
    <r>
      <rPr>
        <sz val="10"/>
        <color rgb="FF808080"/>
        <rFont val="Courier New"/>
        <family val="3"/>
      </rPr>
      <t>.</t>
    </r>
    <r>
      <rPr>
        <sz val="10"/>
        <color theme="1"/>
        <rFont val="Courier New"/>
        <family val="3"/>
      </rPr>
      <t>[input]</t>
    </r>
    <r>
      <rPr>
        <sz val="10"/>
        <color rgb="FF808080"/>
        <rFont val="Courier New"/>
        <family val="3"/>
      </rPr>
      <t>.</t>
    </r>
    <r>
      <rPr>
        <sz val="10"/>
        <color theme="1"/>
        <rFont val="Courier New"/>
        <family val="3"/>
      </rPr>
      <t>[Uplift]</t>
    </r>
    <r>
      <rPr>
        <sz val="10"/>
        <color rgb="FF808080"/>
        <rFont val="Courier New"/>
        <family val="3"/>
      </rPr>
      <t>,</t>
    </r>
    <r>
      <rPr>
        <sz val="10"/>
        <color theme="1"/>
        <rFont val="Courier New"/>
        <family val="3"/>
      </rPr>
      <t xml:space="preserve"> #NATIONAL_DATA_CLEAN nt</t>
    </r>
  </si>
  <si>
    <t>Direct Access_SQL</t>
  </si>
  <si>
    <t>SQL Code used to pull data required for Direct Access Airflow Studies</t>
  </si>
  <si>
    <t>Input_Direct Access</t>
  </si>
  <si>
    <t>Outputs from SQL Code in Direct Access SQL, used to calculate Direct Access Airflow Studies</t>
  </si>
  <si>
    <t>SQL / Reference Costs</t>
  </si>
  <si>
    <t>This worksheet has the 2014/15 published prices</t>
  </si>
  <si>
    <t>Calculates the modelled prices and prices based on 2014/15 published prices and relevant refreshed inputs</t>
  </si>
  <si>
    <t>Modelled Tariff with QR1 (£)</t>
  </si>
  <si>
    <t>Output for BPT</t>
  </si>
  <si>
    <t>Prices</t>
  </si>
  <si>
    <t>Spell HRG</t>
  </si>
  <si>
    <t>OPROC</t>
  </si>
  <si>
    <t>DC tariff</t>
  </si>
  <si>
    <t>EL Tariff</t>
  </si>
  <si>
    <t>NE Tariff</t>
  </si>
  <si>
    <t>SSEM %</t>
  </si>
  <si>
    <t>SSEM tariff</t>
  </si>
  <si>
    <t>OPROC activity</t>
  </si>
  <si>
    <t>DC activity</t>
  </si>
  <si>
    <t>EL activity</t>
  </si>
  <si>
    <t>NE total activity</t>
  </si>
  <si>
    <t>NE activity less SSEM</t>
  </si>
  <si>
    <t>SSEM activity</t>
  </si>
  <si>
    <t>EL</t>
  </si>
  <si>
    <t>NE</t>
  </si>
  <si>
    <t>Long stay payments</t>
  </si>
  <si>
    <t>Source: 16_17 APC_OPROC model 130515_150515 with manual adjustments amended.xlsx</t>
  </si>
  <si>
    <t>AA02C</t>
  </si>
  <si>
    <t>AA02D</t>
  </si>
  <si>
    <t>AA02E</t>
  </si>
  <si>
    <t>AA02F</t>
  </si>
  <si>
    <t>AA03C</t>
  </si>
  <si>
    <t>AA03D</t>
  </si>
  <si>
    <t>AA04C</t>
  </si>
  <si>
    <t>AA04D</t>
  </si>
  <si>
    <t>AA05C</t>
  </si>
  <si>
    <t>AA05D</t>
  </si>
  <si>
    <t>AA06C</t>
  </si>
  <si>
    <t>AA06D</t>
  </si>
  <si>
    <t>AA06E</t>
  </si>
  <si>
    <t>AA06F</t>
  </si>
  <si>
    <t>AA07C</t>
  </si>
  <si>
    <t>AA07D</t>
  </si>
  <si>
    <t>AA08C</t>
  </si>
  <si>
    <t>AA08D</t>
  </si>
  <si>
    <t>AA09C</t>
  </si>
  <si>
    <t>AA09D</t>
  </si>
  <si>
    <t>AA09E</t>
  </si>
  <si>
    <t>AA10Z</t>
  </si>
  <si>
    <t>AA11Z</t>
  </si>
  <si>
    <t>AA12C</t>
  </si>
  <si>
    <t>AA12D</t>
  </si>
  <si>
    <t>AA12E</t>
  </si>
  <si>
    <t>AA13C</t>
  </si>
  <si>
    <t>AA13D</t>
  </si>
  <si>
    <t>AA14Z</t>
  </si>
  <si>
    <t>AA15C</t>
  </si>
  <si>
    <t>AA15D</t>
  </si>
  <si>
    <t>AA15E</t>
  </si>
  <si>
    <t>AA16Z</t>
  </si>
  <si>
    <t>AA17C</t>
  </si>
  <si>
    <t>AA17D</t>
  </si>
  <si>
    <t>AA18C</t>
  </si>
  <si>
    <t>AA18D</t>
  </si>
  <si>
    <t>AA19C</t>
  </si>
  <si>
    <t>AA19D</t>
  </si>
  <si>
    <t>AA19E</t>
  </si>
  <si>
    <t>AA20C</t>
  </si>
  <si>
    <t>AA20D</t>
  </si>
  <si>
    <t>AA21C</t>
  </si>
  <si>
    <t>AA21D</t>
  </si>
  <si>
    <t>AA21E</t>
  </si>
  <si>
    <t>AA21F</t>
  </si>
  <si>
    <t>AA21G</t>
  </si>
  <si>
    <t>AA22C</t>
  </si>
  <si>
    <t>AA22D</t>
  </si>
  <si>
    <t>AA22E</t>
  </si>
  <si>
    <t>AA22F</t>
  </si>
  <si>
    <t>AA22G</t>
  </si>
  <si>
    <t>AA23C</t>
  </si>
  <si>
    <t>AA23D</t>
  </si>
  <si>
    <t>AA23E</t>
  </si>
  <si>
    <t>AA23F</t>
  </si>
  <si>
    <t>AA23G</t>
  </si>
  <si>
    <t>AA24C</t>
  </si>
  <si>
    <t>AA24D</t>
  </si>
  <si>
    <t>AA24E</t>
  </si>
  <si>
    <t>AA24F</t>
  </si>
  <si>
    <t>AA24G</t>
  </si>
  <si>
    <t>AA24H</t>
  </si>
  <si>
    <t>AA25C</t>
  </si>
  <si>
    <t>AA25D</t>
  </si>
  <si>
    <t>AA25E</t>
  </si>
  <si>
    <t>AA25F</t>
  </si>
  <si>
    <t>AA25G</t>
  </si>
  <si>
    <t>AA26C</t>
  </si>
  <si>
    <t>AA26D</t>
  </si>
  <si>
    <t>AA26E</t>
  </si>
  <si>
    <t>AA26F</t>
  </si>
  <si>
    <t>AA26G</t>
  </si>
  <si>
    <t>AA26H</t>
  </si>
  <si>
    <t>AA27Z</t>
  </si>
  <si>
    <t>AA28C</t>
  </si>
  <si>
    <t>AA28D</t>
  </si>
  <si>
    <t>AA28E</t>
  </si>
  <si>
    <t>AA28F</t>
  </si>
  <si>
    <t>AA29C</t>
  </si>
  <si>
    <t>AA29D</t>
  </si>
  <si>
    <t>AA29E</t>
  </si>
  <si>
    <t>AA29F</t>
  </si>
  <si>
    <t>AA30C</t>
  </si>
  <si>
    <t>AA30D</t>
  </si>
  <si>
    <t>AA30E</t>
  </si>
  <si>
    <t>AA30F</t>
  </si>
  <si>
    <t>AA31C</t>
  </si>
  <si>
    <t>AA31D</t>
  </si>
  <si>
    <t>AA31E</t>
  </si>
  <si>
    <t>AA35A</t>
  </si>
  <si>
    <t>AA35B</t>
  </si>
  <si>
    <t>AA35C</t>
  </si>
  <si>
    <t>AA35D</t>
  </si>
  <si>
    <t>AA35E</t>
  </si>
  <si>
    <t>AA35F</t>
  </si>
  <si>
    <t>AA36Z</t>
  </si>
  <si>
    <t>AA37Z</t>
  </si>
  <si>
    <t>AA38Z</t>
  </si>
  <si>
    <t>AA39Z</t>
  </si>
  <si>
    <t>AA40Z</t>
  </si>
  <si>
    <t>AA41Z</t>
  </si>
  <si>
    <t>AA42Z</t>
  </si>
  <si>
    <t>AB02Z</t>
  </si>
  <si>
    <t>AB03Z</t>
  </si>
  <si>
    <t>AB05Z</t>
  </si>
  <si>
    <t>AB06Z</t>
  </si>
  <si>
    <t>AB07Z</t>
  </si>
  <si>
    <t>AB08Z</t>
  </si>
  <si>
    <t>AB09Z</t>
  </si>
  <si>
    <t>AB10Z</t>
  </si>
  <si>
    <t>AB11Z</t>
  </si>
  <si>
    <t>BZ01A</t>
  </si>
  <si>
    <t>BZ01B</t>
  </si>
  <si>
    <t>BZ02A</t>
  </si>
  <si>
    <t>BZ02B</t>
  </si>
  <si>
    <t>BZ02C</t>
  </si>
  <si>
    <t>BZ03A</t>
  </si>
  <si>
    <t>BZ03B</t>
  </si>
  <si>
    <t>BZ04A</t>
  </si>
  <si>
    <t>BZ04B</t>
  </si>
  <si>
    <t>BZ05A</t>
  </si>
  <si>
    <t>BZ05B</t>
  </si>
  <si>
    <t>BZ06B</t>
  </si>
  <si>
    <t>BZ06C</t>
  </si>
  <si>
    <t>BZ06D</t>
  </si>
  <si>
    <t>BZ07B</t>
  </si>
  <si>
    <t>BZ07C</t>
  </si>
  <si>
    <t>BZ07D</t>
  </si>
  <si>
    <t>BZ07E</t>
  </si>
  <si>
    <t>BZ08B</t>
  </si>
  <si>
    <t>BZ08C</t>
  </si>
  <si>
    <t>BZ08D</t>
  </si>
  <si>
    <t>BZ09B</t>
  </si>
  <si>
    <t>BZ09C</t>
  </si>
  <si>
    <t>BZ09D</t>
  </si>
  <si>
    <t>BZ10B</t>
  </si>
  <si>
    <t>BZ10C</t>
  </si>
  <si>
    <t>BZ10D</t>
  </si>
  <si>
    <t>BZ11A</t>
  </si>
  <si>
    <t>BZ11B</t>
  </si>
  <si>
    <t>BZ12A</t>
  </si>
  <si>
    <t>BZ12B</t>
  </si>
  <si>
    <t>BZ13A</t>
  </si>
  <si>
    <t>BZ13B</t>
  </si>
  <si>
    <t>BZ14A</t>
  </si>
  <si>
    <t>BZ14B</t>
  </si>
  <si>
    <t>BZ15B</t>
  </si>
  <si>
    <t>BZ15C</t>
  </si>
  <si>
    <t>BZ15D</t>
  </si>
  <si>
    <t>BZ16A</t>
  </si>
  <si>
    <t>BZ16B</t>
  </si>
  <si>
    <t>BZ17A</t>
  </si>
  <si>
    <t>BZ17B</t>
  </si>
  <si>
    <t>BZ18A</t>
  </si>
  <si>
    <t>BZ18B</t>
  </si>
  <si>
    <t>BZ19A</t>
  </si>
  <si>
    <t>BZ19B</t>
  </si>
  <si>
    <t>BZ20A</t>
  </si>
  <si>
    <t>BZ20B</t>
  </si>
  <si>
    <t>BZ21A</t>
  </si>
  <si>
    <t>BZ21B</t>
  </si>
  <si>
    <t>BZ21C</t>
  </si>
  <si>
    <t>BZ22A</t>
  </si>
  <si>
    <t>BZ22B</t>
  </si>
  <si>
    <t>BZ23Z</t>
  </si>
  <si>
    <t>BZ24D</t>
  </si>
  <si>
    <t>BZ24E</t>
  </si>
  <si>
    <t>BZ24F</t>
  </si>
  <si>
    <t>CA01Z</t>
  </si>
  <si>
    <t>CA02A</t>
  </si>
  <si>
    <t>CA02B</t>
  </si>
  <si>
    <t>CA03A</t>
  </si>
  <si>
    <t>CA03B</t>
  </si>
  <si>
    <t>CA04A</t>
  </si>
  <si>
    <t>CA04B</t>
  </si>
  <si>
    <t>CA05A</t>
  </si>
  <si>
    <t>CA05B</t>
  </si>
  <si>
    <t>CA10A</t>
  </si>
  <si>
    <t>CA10B</t>
  </si>
  <si>
    <t>CA11A</t>
  </si>
  <si>
    <t>CA11B</t>
  </si>
  <si>
    <t>CA12Z</t>
  </si>
  <si>
    <t>CA13A</t>
  </si>
  <si>
    <t>CA13B</t>
  </si>
  <si>
    <t>CA14Z</t>
  </si>
  <si>
    <t>CA15Z</t>
  </si>
  <si>
    <t>CA16Z</t>
  </si>
  <si>
    <t>CA20Z</t>
  </si>
  <si>
    <t>CA21Z</t>
  </si>
  <si>
    <t>CA22Z</t>
  </si>
  <si>
    <t>CA23Z</t>
  </si>
  <si>
    <t>CA24A</t>
  </si>
  <si>
    <t>CA24B</t>
  </si>
  <si>
    <t>CA25A</t>
  </si>
  <si>
    <t>CA25B</t>
  </si>
  <si>
    <t>CA26Z</t>
  </si>
  <si>
    <t>CA27Z</t>
  </si>
  <si>
    <t>CA28Z</t>
  </si>
  <si>
    <t>CA29Z</t>
  </si>
  <si>
    <t>CA30A</t>
  </si>
  <si>
    <t>CA30B</t>
  </si>
  <si>
    <t>CA31Z</t>
  </si>
  <si>
    <t>CA32A</t>
  </si>
  <si>
    <t>CA32B</t>
  </si>
  <si>
    <t>CA33Z</t>
  </si>
  <si>
    <t>CA34A</t>
  </si>
  <si>
    <t>CA34B</t>
  </si>
  <si>
    <t>CA35A</t>
  </si>
  <si>
    <t>CA35B</t>
  </si>
  <si>
    <t>CA35C</t>
  </si>
  <si>
    <t>CA36A</t>
  </si>
  <si>
    <t>CA36B</t>
  </si>
  <si>
    <t>CA38A</t>
  </si>
  <si>
    <t>CA38B</t>
  </si>
  <si>
    <t>CA39Z</t>
  </si>
  <si>
    <t>CA41Z</t>
  </si>
  <si>
    <t>CA42Z</t>
  </si>
  <si>
    <t>CA50Z</t>
  </si>
  <si>
    <t>CA51A</t>
  </si>
  <si>
    <t>CA51B</t>
  </si>
  <si>
    <t>CA52A</t>
  </si>
  <si>
    <t>CA52B</t>
  </si>
  <si>
    <t>CA53A</t>
  </si>
  <si>
    <t>CA53B</t>
  </si>
  <si>
    <t>CA54A</t>
  </si>
  <si>
    <t>CA54B</t>
  </si>
  <si>
    <t>CA55A</t>
  </si>
  <si>
    <t>CA55B</t>
  </si>
  <si>
    <t>CA60A</t>
  </si>
  <si>
    <t>CA60B</t>
  </si>
  <si>
    <t>CA61Z</t>
  </si>
  <si>
    <t>CA62Z</t>
  </si>
  <si>
    <t>CA63Z</t>
  </si>
  <si>
    <t>CA64Z</t>
  </si>
  <si>
    <t>CA65Z</t>
  </si>
  <si>
    <t>CA66A</t>
  </si>
  <si>
    <t>CA66B</t>
  </si>
  <si>
    <t>CA67A</t>
  </si>
  <si>
    <t>CA67B</t>
  </si>
  <si>
    <t>CA68A</t>
  </si>
  <si>
    <t>CA68B</t>
  </si>
  <si>
    <t>CA69A</t>
  </si>
  <si>
    <t>CA69B</t>
  </si>
  <si>
    <t>CA69C</t>
  </si>
  <si>
    <t>CA70Z</t>
  </si>
  <si>
    <t>CA71A</t>
  </si>
  <si>
    <t>CA71B</t>
  </si>
  <si>
    <t>CA80A</t>
  </si>
  <si>
    <t>CA80B</t>
  </si>
  <si>
    <t>CA80C</t>
  </si>
  <si>
    <t>CA81A</t>
  </si>
  <si>
    <t>CA81B</t>
  </si>
  <si>
    <t>CA81C</t>
  </si>
  <si>
    <t>CA81D</t>
  </si>
  <si>
    <t>CA82A</t>
  </si>
  <si>
    <t>CA82B</t>
  </si>
  <si>
    <t>CA82C</t>
  </si>
  <si>
    <t>CA82D</t>
  </si>
  <si>
    <t>CA83A</t>
  </si>
  <si>
    <t>CA83B</t>
  </si>
  <si>
    <t>CA83C</t>
  </si>
  <si>
    <t>CA84A</t>
  </si>
  <si>
    <t>CA84B</t>
  </si>
  <si>
    <t>CA84C</t>
  </si>
  <si>
    <t>CA85B</t>
  </si>
  <si>
    <t>CA85C</t>
  </si>
  <si>
    <t>CA86A</t>
  </si>
  <si>
    <t>CA86B</t>
  </si>
  <si>
    <t>CA86C</t>
  </si>
  <si>
    <t>CA90Z</t>
  </si>
  <si>
    <t>CA91A</t>
  </si>
  <si>
    <t>CA91B</t>
  </si>
  <si>
    <t>CA92A</t>
  </si>
  <si>
    <t>CA92B</t>
  </si>
  <si>
    <t>CA93A</t>
  </si>
  <si>
    <t>CA93B</t>
  </si>
  <si>
    <t>CA93C</t>
  </si>
  <si>
    <t>CA94Z</t>
  </si>
  <si>
    <t>CA95Z</t>
  </si>
  <si>
    <t>CA96Z</t>
  </si>
  <si>
    <t>CA97Z</t>
  </si>
  <si>
    <t>CA98Z</t>
  </si>
  <si>
    <t>CB01A</t>
  </si>
  <si>
    <t>CB01B</t>
  </si>
  <si>
    <t>CB01C</t>
  </si>
  <si>
    <t>CB01D</t>
  </si>
  <si>
    <t>CB01E</t>
  </si>
  <si>
    <t>CB01F</t>
  </si>
  <si>
    <t>CB02A</t>
  </si>
  <si>
    <t>CB02B</t>
  </si>
  <si>
    <t>CB02C</t>
  </si>
  <si>
    <t>CB02D</t>
  </si>
  <si>
    <t>CB02E</t>
  </si>
  <si>
    <t>CB02F</t>
  </si>
  <si>
    <t>CD01A</t>
  </si>
  <si>
    <t>CD01B</t>
  </si>
  <si>
    <t>CD02A</t>
  </si>
  <si>
    <t>CD02B</t>
  </si>
  <si>
    <t>CD03A</t>
  </si>
  <si>
    <t>CD03B</t>
  </si>
  <si>
    <t>CD04A</t>
  </si>
  <si>
    <t>CD04B</t>
  </si>
  <si>
    <t>CD05A</t>
  </si>
  <si>
    <t>CD05B</t>
  </si>
  <si>
    <t>CD06A</t>
  </si>
  <si>
    <t>CD06B</t>
  </si>
  <si>
    <t>CD07A</t>
  </si>
  <si>
    <t>CD07B</t>
  </si>
  <si>
    <t>CD08Z</t>
  </si>
  <si>
    <t>CD09A</t>
  </si>
  <si>
    <t>CD09B</t>
  </si>
  <si>
    <t>CD10A</t>
  </si>
  <si>
    <t>CD10B</t>
  </si>
  <si>
    <t>CD11A</t>
  </si>
  <si>
    <t>CD11B</t>
  </si>
  <si>
    <t>CD12A</t>
  </si>
  <si>
    <t>CD12B</t>
  </si>
  <si>
    <t>DZ02H</t>
  </si>
  <si>
    <t>DZ02J</t>
  </si>
  <si>
    <t>DZ02K</t>
  </si>
  <si>
    <t>DZ02L</t>
  </si>
  <si>
    <t>DZ02M</t>
  </si>
  <si>
    <t>DZ06B</t>
  </si>
  <si>
    <t>DZ07A</t>
  </si>
  <si>
    <t>DZ07B</t>
  </si>
  <si>
    <t>DZ08Z</t>
  </si>
  <si>
    <t>DZ09D</t>
  </si>
  <si>
    <t>DZ09E</t>
  </si>
  <si>
    <t>DZ09F</t>
  </si>
  <si>
    <t>DZ09G</t>
  </si>
  <si>
    <t>DZ09H</t>
  </si>
  <si>
    <t>DZ10D</t>
  </si>
  <si>
    <t>DZ10E</t>
  </si>
  <si>
    <t>DZ10F</t>
  </si>
  <si>
    <t>DZ10G</t>
  </si>
  <si>
    <t>DZ11D</t>
  </si>
  <si>
    <t>DZ11E</t>
  </si>
  <si>
    <t>DZ11F</t>
  </si>
  <si>
    <t>DZ11G</t>
  </si>
  <si>
    <t>DZ11H</t>
  </si>
  <si>
    <t>DZ11J</t>
  </si>
  <si>
    <t>DZ12C</t>
  </si>
  <si>
    <t>DZ12D</t>
  </si>
  <si>
    <t>DZ12E</t>
  </si>
  <si>
    <t>DZ12F</t>
  </si>
  <si>
    <t>DZ14C</t>
  </si>
  <si>
    <t>DZ14D</t>
  </si>
  <si>
    <t>DZ14E</t>
  </si>
  <si>
    <t>DZ15G</t>
  </si>
  <si>
    <t>DZ15H</t>
  </si>
  <si>
    <t>DZ15J</t>
  </si>
  <si>
    <t>DZ15K</t>
  </si>
  <si>
    <t>DZ15L</t>
  </si>
  <si>
    <t>DZ16D</t>
  </si>
  <si>
    <t>DZ16E</t>
  </si>
  <si>
    <t>DZ16F</t>
  </si>
  <si>
    <t>DZ16G</t>
  </si>
  <si>
    <t>DZ17E</t>
  </si>
  <si>
    <t>DZ17F</t>
  </si>
  <si>
    <t>DZ17G</t>
  </si>
  <si>
    <t>DZ17H</t>
  </si>
  <si>
    <t>DZ17J</t>
  </si>
  <si>
    <t>DZ17K</t>
  </si>
  <si>
    <t>DZ18A</t>
  </si>
  <si>
    <t>DZ18B</t>
  </si>
  <si>
    <t>DZ18C</t>
  </si>
  <si>
    <t>DZ19D</t>
  </si>
  <si>
    <t>DZ19E</t>
  </si>
  <si>
    <t>DZ19F</t>
  </si>
  <si>
    <t>DZ19G</t>
  </si>
  <si>
    <t>DZ20A</t>
  </si>
  <si>
    <t>DZ20B</t>
  </si>
  <si>
    <t>DZ20C</t>
  </si>
  <si>
    <t>DZ21A</t>
  </si>
  <si>
    <t>DZ21L</t>
  </si>
  <si>
    <t>DZ21M</t>
  </si>
  <si>
    <t>DZ21N</t>
  </si>
  <si>
    <t>DZ21P</t>
  </si>
  <si>
    <t>DZ21Q</t>
  </si>
  <si>
    <t>DZ21R</t>
  </si>
  <si>
    <t>DZ21S</t>
  </si>
  <si>
    <t>DZ21T</t>
  </si>
  <si>
    <t>DZ21U</t>
  </si>
  <si>
    <t>DZ22D</t>
  </si>
  <si>
    <t>DZ22E</t>
  </si>
  <si>
    <t>DZ22F</t>
  </si>
  <si>
    <t>DZ22G</t>
  </si>
  <si>
    <t>DZ22H</t>
  </si>
  <si>
    <t>DZ22J</t>
  </si>
  <si>
    <t>DZ23D</t>
  </si>
  <si>
    <t>DZ23E</t>
  </si>
  <si>
    <t>DZ23F</t>
  </si>
  <si>
    <t>DZ23G</t>
  </si>
  <si>
    <t>DZ24D</t>
  </si>
  <si>
    <t>DZ24E</t>
  </si>
  <si>
    <t>DZ24F</t>
  </si>
  <si>
    <t>DZ24G</t>
  </si>
  <si>
    <t>DZ24H</t>
  </si>
  <si>
    <t>DZ25C</t>
  </si>
  <si>
    <t>DZ25D</t>
  </si>
  <si>
    <t>DZ25E</t>
  </si>
  <si>
    <t>DZ25F</t>
  </si>
  <si>
    <t>DZ26C</t>
  </si>
  <si>
    <t>DZ26D</t>
  </si>
  <si>
    <t>DZ26E</t>
  </si>
  <si>
    <t>DZ26F</t>
  </si>
  <si>
    <t>DZ27G</t>
  </si>
  <si>
    <t>DZ27H</t>
  </si>
  <si>
    <t>DZ27J</t>
  </si>
  <si>
    <t>DZ27K</t>
  </si>
  <si>
    <t>DZ27L</t>
  </si>
  <si>
    <t>DZ28A</t>
  </si>
  <si>
    <t>DZ28B</t>
  </si>
  <si>
    <t>DZ29C</t>
  </si>
  <si>
    <t>DZ29D</t>
  </si>
  <si>
    <t>DZ29E</t>
  </si>
  <si>
    <t>DZ29F</t>
  </si>
  <si>
    <t>DZ30Z</t>
  </si>
  <si>
    <t>DZ37B</t>
  </si>
  <si>
    <t>DZ49Z</t>
  </si>
  <si>
    <t>DZ51Z</t>
  </si>
  <si>
    <t>DZ52Z</t>
  </si>
  <si>
    <t>DZ54Z</t>
  </si>
  <si>
    <t>DZ62A</t>
  </si>
  <si>
    <t>DZ62B</t>
  </si>
  <si>
    <t>DZ62C</t>
  </si>
  <si>
    <t>DZ63A</t>
  </si>
  <si>
    <t>DZ63B</t>
  </si>
  <si>
    <t>DZ63C</t>
  </si>
  <si>
    <t>DZ63D</t>
  </si>
  <si>
    <t>DZ63E</t>
  </si>
  <si>
    <t>DZ64A</t>
  </si>
  <si>
    <t>DZ64B</t>
  </si>
  <si>
    <t>DZ64C</t>
  </si>
  <si>
    <t>DZ64D</t>
  </si>
  <si>
    <t>DZ64E</t>
  </si>
  <si>
    <t>EA03A</t>
  </si>
  <si>
    <t>EA03B</t>
  </si>
  <si>
    <t>EA03C</t>
  </si>
  <si>
    <t>EA03D</t>
  </si>
  <si>
    <t>EA03E</t>
  </si>
  <si>
    <t>EA05A</t>
  </si>
  <si>
    <t>EA05B</t>
  </si>
  <si>
    <t>EA05C</t>
  </si>
  <si>
    <t>EA05D</t>
  </si>
  <si>
    <t>EA07A</t>
  </si>
  <si>
    <t>EA07B</t>
  </si>
  <si>
    <t>EA07C</t>
  </si>
  <si>
    <t>EA11A</t>
  </si>
  <si>
    <t>EA11B</t>
  </si>
  <si>
    <t>EA12A</t>
  </si>
  <si>
    <t>EA12B</t>
  </si>
  <si>
    <t>EA12C</t>
  </si>
  <si>
    <t>EA12D</t>
  </si>
  <si>
    <t>EA14A</t>
  </si>
  <si>
    <t>EA14B</t>
  </si>
  <si>
    <t>EA14C</t>
  </si>
  <si>
    <t>EA14D</t>
  </si>
  <si>
    <t>EA16A</t>
  </si>
  <si>
    <t>EA16B</t>
  </si>
  <si>
    <t>EA16C</t>
  </si>
  <si>
    <t>EA16D</t>
  </si>
  <si>
    <t>EA17A</t>
  </si>
  <si>
    <t>EA17B</t>
  </si>
  <si>
    <t>EA17C</t>
  </si>
  <si>
    <t>EA17D</t>
  </si>
  <si>
    <t>EA19A</t>
  </si>
  <si>
    <t>EA19B</t>
  </si>
  <si>
    <t>EA19C</t>
  </si>
  <si>
    <t>EA20A</t>
  </si>
  <si>
    <t>EA20B</t>
  </si>
  <si>
    <t>EA20C</t>
  </si>
  <si>
    <t>EA22Z</t>
  </si>
  <si>
    <t>EA29A</t>
  </si>
  <si>
    <t>EA29B</t>
  </si>
  <si>
    <t>EA29C</t>
  </si>
  <si>
    <t>EA31A</t>
  </si>
  <si>
    <t>EA31B</t>
  </si>
  <si>
    <t>EA31C</t>
  </si>
  <si>
    <t>EA31D</t>
  </si>
  <si>
    <t>EA35A</t>
  </si>
  <si>
    <t>EA35B</t>
  </si>
  <si>
    <t>EA35C</t>
  </si>
  <si>
    <t>EA36C</t>
  </si>
  <si>
    <t>EA36D</t>
  </si>
  <si>
    <t>EA36E</t>
  </si>
  <si>
    <t>EA36F</t>
  </si>
  <si>
    <t>EA36G</t>
  </si>
  <si>
    <t>EA36H</t>
  </si>
  <si>
    <t>EA39A</t>
  </si>
  <si>
    <t>EA39B</t>
  </si>
  <si>
    <t>EA40Z</t>
  </si>
  <si>
    <t>EA44A</t>
  </si>
  <si>
    <t>EA48Z</t>
  </si>
  <si>
    <t>EA49A</t>
  </si>
  <si>
    <t>EA49B</t>
  </si>
  <si>
    <t>EA49C</t>
  </si>
  <si>
    <t>EA49D</t>
  </si>
  <si>
    <t>EA51A</t>
  </si>
  <si>
    <t>EA51B</t>
  </si>
  <si>
    <t>EA51C</t>
  </si>
  <si>
    <t>EA51D</t>
  </si>
  <si>
    <t>EA52A</t>
  </si>
  <si>
    <t>EA52B</t>
  </si>
  <si>
    <t>EA52C</t>
  </si>
  <si>
    <t>EA54A</t>
  </si>
  <si>
    <t>EA54B</t>
  </si>
  <si>
    <t>EA55A</t>
  </si>
  <si>
    <t>EA55B</t>
  </si>
  <si>
    <t>EA56A</t>
  </si>
  <si>
    <t>EA56B</t>
  </si>
  <si>
    <t>EA56C</t>
  </si>
  <si>
    <t>EA57A</t>
  </si>
  <si>
    <t>EA57B</t>
  </si>
  <si>
    <t>EA58Z</t>
  </si>
  <si>
    <t>EA59Z</t>
  </si>
  <si>
    <t>EB02A</t>
  </si>
  <si>
    <t>EB02B</t>
  </si>
  <si>
    <t>EB02C</t>
  </si>
  <si>
    <t>EB03A</t>
  </si>
  <si>
    <t>EB03B</t>
  </si>
  <si>
    <t>EB03C</t>
  </si>
  <si>
    <t>EB03D</t>
  </si>
  <si>
    <t>EB03E</t>
  </si>
  <si>
    <t>EB04Z</t>
  </si>
  <si>
    <t>EB05A</t>
  </si>
  <si>
    <t>EB05B</t>
  </si>
  <si>
    <t>EB05C</t>
  </si>
  <si>
    <t>EB06A</t>
  </si>
  <si>
    <t>EB06B</t>
  </si>
  <si>
    <t>EB06C</t>
  </si>
  <si>
    <t>EB06D</t>
  </si>
  <si>
    <t>EB07A</t>
  </si>
  <si>
    <t>EB07B</t>
  </si>
  <si>
    <t>EB07C</t>
  </si>
  <si>
    <t>EB07D</t>
  </si>
  <si>
    <t>EB07E</t>
  </si>
  <si>
    <t>EB08A</t>
  </si>
  <si>
    <t>EB08B</t>
  </si>
  <si>
    <t>EB08C</t>
  </si>
  <si>
    <t>EB08D</t>
  </si>
  <si>
    <t>EB08E</t>
  </si>
  <si>
    <t>EB09A</t>
  </si>
  <si>
    <t>EB09B</t>
  </si>
  <si>
    <t>EB10A</t>
  </si>
  <si>
    <t>EB10B</t>
  </si>
  <si>
    <t>EB10C</t>
  </si>
  <si>
    <t>EB10D</t>
  </si>
  <si>
    <t>EB10E</t>
  </si>
  <si>
    <t>EB12A</t>
  </si>
  <si>
    <t>EB12B</t>
  </si>
  <si>
    <t>EB12C</t>
  </si>
  <si>
    <t>EB13A</t>
  </si>
  <si>
    <t>EB13B</t>
  </si>
  <si>
    <t>EB13C</t>
  </si>
  <si>
    <t>EB13D</t>
  </si>
  <si>
    <t>EB14A</t>
  </si>
  <si>
    <t>EB14B</t>
  </si>
  <si>
    <t>EB14C</t>
  </si>
  <si>
    <t>EB14D</t>
  </si>
  <si>
    <t>EB14E</t>
  </si>
  <si>
    <t>EB15A</t>
  </si>
  <si>
    <t>EB15B</t>
  </si>
  <si>
    <t>EB15C</t>
  </si>
  <si>
    <t>EC01A</t>
  </si>
  <si>
    <t>EC01B</t>
  </si>
  <si>
    <t>EC01C</t>
  </si>
  <si>
    <t>EC02A</t>
  </si>
  <si>
    <t>EC02B</t>
  </si>
  <si>
    <t>EC02C</t>
  </si>
  <si>
    <t>EC03A</t>
  </si>
  <si>
    <t>EC03B</t>
  </si>
  <si>
    <t>EC03C</t>
  </si>
  <si>
    <t>FZ12L</t>
  </si>
  <si>
    <t>FZ12M</t>
  </si>
  <si>
    <t>FZ12N</t>
  </si>
  <si>
    <t>FZ12P</t>
  </si>
  <si>
    <t>FZ12Q</t>
  </si>
  <si>
    <t>FZ12R</t>
  </si>
  <si>
    <t>FZ12S</t>
  </si>
  <si>
    <t>FZ12T</t>
  </si>
  <si>
    <t>FZ12U</t>
  </si>
  <si>
    <t>FZ13D</t>
  </si>
  <si>
    <t>FZ17D</t>
  </si>
  <si>
    <t>FZ17E</t>
  </si>
  <si>
    <t>FZ17F</t>
  </si>
  <si>
    <t>FZ17G</t>
  </si>
  <si>
    <t>FZ18E</t>
  </si>
  <si>
    <t>FZ18F</t>
  </si>
  <si>
    <t>FZ18G</t>
  </si>
  <si>
    <t>FZ18H</t>
  </si>
  <si>
    <t>FZ18J</t>
  </si>
  <si>
    <t>FZ18K</t>
  </si>
  <si>
    <t>FZ19A</t>
  </si>
  <si>
    <t>FZ19B</t>
  </si>
  <si>
    <t>FZ20F</t>
  </si>
  <si>
    <t>FZ20G</t>
  </si>
  <si>
    <t>FZ20H</t>
  </si>
  <si>
    <t>FZ20J</t>
  </si>
  <si>
    <t>FZ20K</t>
  </si>
  <si>
    <t>FZ20L</t>
  </si>
  <si>
    <t>FZ20M</t>
  </si>
  <si>
    <t>FZ21B</t>
  </si>
  <si>
    <t>FZ21C</t>
  </si>
  <si>
    <t>FZ21D</t>
  </si>
  <si>
    <t>FZ22B</t>
  </si>
  <si>
    <t>FZ22C</t>
  </si>
  <si>
    <t>FZ22D</t>
  </si>
  <si>
    <t>FZ22E</t>
  </si>
  <si>
    <t>FZ23A</t>
  </si>
  <si>
    <t>FZ23B</t>
  </si>
  <si>
    <t>FZ24E</t>
  </si>
  <si>
    <t>FZ24F</t>
  </si>
  <si>
    <t>FZ24G</t>
  </si>
  <si>
    <t>FZ24H</t>
  </si>
  <si>
    <t>FZ24J</t>
  </si>
  <si>
    <t>FZ27D</t>
  </si>
  <si>
    <t>FZ27E</t>
  </si>
  <si>
    <t>FZ27F</t>
  </si>
  <si>
    <t>FZ27G</t>
  </si>
  <si>
    <t>FZ36G</t>
  </si>
  <si>
    <t>FZ36H</t>
  </si>
  <si>
    <t>FZ36J</t>
  </si>
  <si>
    <t>FZ36K</t>
  </si>
  <si>
    <t>FZ36L</t>
  </si>
  <si>
    <t>FZ36M</t>
  </si>
  <si>
    <t>FZ36N</t>
  </si>
  <si>
    <t>FZ36P</t>
  </si>
  <si>
    <t>FZ36Q</t>
  </si>
  <si>
    <t>FZ37K</t>
  </si>
  <si>
    <t>FZ37L</t>
  </si>
  <si>
    <t>FZ37M</t>
  </si>
  <si>
    <t>FZ37N</t>
  </si>
  <si>
    <t>FZ37P</t>
  </si>
  <si>
    <t>FZ37Q</t>
  </si>
  <si>
    <t>FZ37R</t>
  </si>
  <si>
    <t>FZ37S</t>
  </si>
  <si>
    <t>FZ38G</t>
  </si>
  <si>
    <t>FZ38H</t>
  </si>
  <si>
    <t>FZ38J</t>
  </si>
  <si>
    <t>FZ38K</t>
  </si>
  <si>
    <t>FZ38L</t>
  </si>
  <si>
    <t>FZ38M</t>
  </si>
  <si>
    <t>FZ38N</t>
  </si>
  <si>
    <t>FZ38P</t>
  </si>
  <si>
    <t>FZ42A</t>
  </si>
  <si>
    <t>FZ42B</t>
  </si>
  <si>
    <t>FZ49D</t>
  </si>
  <si>
    <t>FZ49E</t>
  </si>
  <si>
    <t>FZ49F</t>
  </si>
  <si>
    <t>FZ49G</t>
  </si>
  <si>
    <t>FZ49H</t>
  </si>
  <si>
    <t>FZ50Z</t>
  </si>
  <si>
    <t>FZ51Z</t>
  </si>
  <si>
    <t>FZ52Z</t>
  </si>
  <si>
    <t>FZ53Z</t>
  </si>
  <si>
    <t>FZ56Z</t>
  </si>
  <si>
    <t>FZ57Z</t>
  </si>
  <si>
    <t>FZ58A</t>
  </si>
  <si>
    <t>FZ58B</t>
  </si>
  <si>
    <t>FZ59Z</t>
  </si>
  <si>
    <t>FZ60Z</t>
  </si>
  <si>
    <t>FZ61Z</t>
  </si>
  <si>
    <t>FZ62A</t>
  </si>
  <si>
    <t>FZ62B</t>
  </si>
  <si>
    <t>FZ63Z</t>
  </si>
  <si>
    <t>FZ64A</t>
  </si>
  <si>
    <t>FZ64B</t>
  </si>
  <si>
    <t>FZ65Z</t>
  </si>
  <si>
    <t>FZ66C</t>
  </si>
  <si>
    <t>FZ66D</t>
  </si>
  <si>
    <t>FZ66E</t>
  </si>
  <si>
    <t>FZ66F</t>
  </si>
  <si>
    <t>FZ67C</t>
  </si>
  <si>
    <t>FZ67D</t>
  </si>
  <si>
    <t>FZ67E</t>
  </si>
  <si>
    <t>FZ67F</t>
  </si>
  <si>
    <t>FZ68G</t>
  </si>
  <si>
    <t>FZ68H</t>
  </si>
  <si>
    <t>FZ68J</t>
  </si>
  <si>
    <t>FZ68K</t>
  </si>
  <si>
    <t>FZ68L</t>
  </si>
  <si>
    <t>FZ69B</t>
  </si>
  <si>
    <t>FZ69C</t>
  </si>
  <si>
    <t>FZ69D</t>
  </si>
  <si>
    <t>FZ69E</t>
  </si>
  <si>
    <t>FZ70Z</t>
  </si>
  <si>
    <t>FZ71D</t>
  </si>
  <si>
    <t>FZ71E</t>
  </si>
  <si>
    <t>FZ71F</t>
  </si>
  <si>
    <t>FZ71G</t>
  </si>
  <si>
    <t>FZ72Z</t>
  </si>
  <si>
    <t>FZ73C</t>
  </si>
  <si>
    <t>FZ73D</t>
  </si>
  <si>
    <t>FZ73E</t>
  </si>
  <si>
    <t>FZ73F</t>
  </si>
  <si>
    <t>FZ74C</t>
  </si>
  <si>
    <t>FZ74D</t>
  </si>
  <si>
    <t>FZ74E</t>
  </si>
  <si>
    <t>FZ74F</t>
  </si>
  <si>
    <t>FZ75C</t>
  </si>
  <si>
    <t>FZ75D</t>
  </si>
  <si>
    <t>FZ75E</t>
  </si>
  <si>
    <t>FZ76C</t>
  </si>
  <si>
    <t>FZ76D</t>
  </si>
  <si>
    <t>FZ77C</t>
  </si>
  <si>
    <t>FZ77D</t>
  </si>
  <si>
    <t>FZ77E</t>
  </si>
  <si>
    <t>FZ78A</t>
  </si>
  <si>
    <t>FZ78B</t>
  </si>
  <si>
    <t>FZ78C</t>
  </si>
  <si>
    <t>FZ78D</t>
  </si>
  <si>
    <t>FZ79C</t>
  </si>
  <si>
    <t>FZ79D</t>
  </si>
  <si>
    <t>FZ79E</t>
  </si>
  <si>
    <t>FZ80C</t>
  </si>
  <si>
    <t>FZ80D</t>
  </si>
  <si>
    <t>FZ80E</t>
  </si>
  <si>
    <t>FZ81C</t>
  </si>
  <si>
    <t>FZ81D</t>
  </si>
  <si>
    <t>FZ81E</t>
  </si>
  <si>
    <t>FZ82C</t>
  </si>
  <si>
    <t>FZ82D</t>
  </si>
  <si>
    <t>FZ83C</t>
  </si>
  <si>
    <t>FZ83D</t>
  </si>
  <si>
    <t>FZ83E</t>
  </si>
  <si>
    <t>FZ83F</t>
  </si>
  <si>
    <t>FZ83G</t>
  </si>
  <si>
    <t>FZ83H</t>
  </si>
  <si>
    <t>FZ83J</t>
  </si>
  <si>
    <t>FZ83K</t>
  </si>
  <si>
    <t>FZ84Z</t>
  </si>
  <si>
    <t>FZ85Z</t>
  </si>
  <si>
    <t>FZ86Z</t>
  </si>
  <si>
    <t>FZ87D</t>
  </si>
  <si>
    <t>FZ87E</t>
  </si>
  <si>
    <t>FZ87F</t>
  </si>
  <si>
    <t>FZ87G</t>
  </si>
  <si>
    <t>FZ88A</t>
  </si>
  <si>
    <t>FZ88B</t>
  </si>
  <si>
    <t>FZ89Z</t>
  </si>
  <si>
    <t>FZ90A</t>
  </si>
  <si>
    <t>FZ90B</t>
  </si>
  <si>
    <t>FZ91A</t>
  </si>
  <si>
    <t>FZ91B</t>
  </si>
  <si>
    <t>FZ91C</t>
  </si>
  <si>
    <t>FZ91D</t>
  </si>
  <si>
    <t>FZ91E</t>
  </si>
  <si>
    <t>FZ91F</t>
  </si>
  <si>
    <t>FZ91G</t>
  </si>
  <si>
    <t>FZ91H</t>
  </si>
  <si>
    <t>FZ91J</t>
  </si>
  <si>
    <t>FZ91K</t>
  </si>
  <si>
    <t>FZ91L</t>
  </si>
  <si>
    <t>FZ91M</t>
  </si>
  <si>
    <t>FZ92A</t>
  </si>
  <si>
    <t>FZ92B</t>
  </si>
  <si>
    <t>FZ92C</t>
  </si>
  <si>
    <t>FZ92D</t>
  </si>
  <si>
    <t>FZ92E</t>
  </si>
  <si>
    <t>FZ92F</t>
  </si>
  <si>
    <t>FZ92G</t>
  </si>
  <si>
    <t>FZ92H</t>
  </si>
  <si>
    <t>FZ92J</t>
  </si>
  <si>
    <t>FZ92K</t>
  </si>
  <si>
    <t>FZ98Z</t>
  </si>
  <si>
    <t>GA03C</t>
  </si>
  <si>
    <t>GA03D</t>
  </si>
  <si>
    <t>GA03E</t>
  </si>
  <si>
    <t>GA04C</t>
  </si>
  <si>
    <t>GA04D</t>
  </si>
  <si>
    <t>GA05C</t>
  </si>
  <si>
    <t>GA05D</t>
  </si>
  <si>
    <t>GA06C</t>
  </si>
  <si>
    <t>GA06D</t>
  </si>
  <si>
    <t>GA07C</t>
  </si>
  <si>
    <t>GA07D</t>
  </si>
  <si>
    <t>GA07E</t>
  </si>
  <si>
    <t>GA10G</t>
  </si>
  <si>
    <t>GA10H</t>
  </si>
  <si>
    <t>GA10J</t>
  </si>
  <si>
    <t>GA10K</t>
  </si>
  <si>
    <t>GA10L</t>
  </si>
  <si>
    <t>GA10M</t>
  </si>
  <si>
    <t>GA10N</t>
  </si>
  <si>
    <t>GA11Z</t>
  </si>
  <si>
    <t>GA13A</t>
  </si>
  <si>
    <t>GB01C</t>
  </si>
  <si>
    <t>GB01D</t>
  </si>
  <si>
    <t>GB01E</t>
  </si>
  <si>
    <t>GB01F</t>
  </si>
  <si>
    <t>GB02D</t>
  </si>
  <si>
    <t>GB02E</t>
  </si>
  <si>
    <t>GB02F</t>
  </si>
  <si>
    <t>GB03C</t>
  </si>
  <si>
    <t>GB03D</t>
  </si>
  <si>
    <t>GB03E</t>
  </si>
  <si>
    <t>GB03F</t>
  </si>
  <si>
    <t>GB04D</t>
  </si>
  <si>
    <t>GB04E</t>
  </si>
  <si>
    <t>GB05F</t>
  </si>
  <si>
    <t>GB05G</t>
  </si>
  <si>
    <t>GB05H</t>
  </si>
  <si>
    <t>GB06E</t>
  </si>
  <si>
    <t>GB06F</t>
  </si>
  <si>
    <t>GB06G</t>
  </si>
  <si>
    <t>GB06H</t>
  </si>
  <si>
    <t>GB08C</t>
  </si>
  <si>
    <t>GB08D</t>
  </si>
  <si>
    <t>GB09D</t>
  </si>
  <si>
    <t>GB09E</t>
  </si>
  <si>
    <t>GB09F</t>
  </si>
  <si>
    <t>GC01C</t>
  </si>
  <si>
    <t>GC01D</t>
  </si>
  <si>
    <t>GC01E</t>
  </si>
  <si>
    <t>GC01F</t>
  </si>
  <si>
    <t>GC12C</t>
  </si>
  <si>
    <t>GC12D</t>
  </si>
  <si>
    <t>GC12E</t>
  </si>
  <si>
    <t>GC12F</t>
  </si>
  <si>
    <t>GC12G</t>
  </si>
  <si>
    <t>GC12H</t>
  </si>
  <si>
    <t>GC12J</t>
  </si>
  <si>
    <t>GC12K</t>
  </si>
  <si>
    <t>GC17A</t>
  </si>
  <si>
    <t>GC17B</t>
  </si>
  <si>
    <t>GC17C</t>
  </si>
  <si>
    <t>GC17D</t>
  </si>
  <si>
    <t>GC17E</t>
  </si>
  <si>
    <t>GC17F</t>
  </si>
  <si>
    <t>GC17G</t>
  </si>
  <si>
    <t>GC17H</t>
  </si>
  <si>
    <t>GC17J</t>
  </si>
  <si>
    <t>GC17K</t>
  </si>
  <si>
    <t>HA11A</t>
  </si>
  <si>
    <t>HA11B</t>
  </si>
  <si>
    <t>HA11C</t>
  </si>
  <si>
    <t>HA12B</t>
  </si>
  <si>
    <t>HA12C</t>
  </si>
  <si>
    <t>HA13A</t>
  </si>
  <si>
    <t>HA13B</t>
  </si>
  <si>
    <t>HA13C</t>
  </si>
  <si>
    <t>HA14A</t>
  </si>
  <si>
    <t>HA14B</t>
  </si>
  <si>
    <t>HA14C</t>
  </si>
  <si>
    <t>HA19Z</t>
  </si>
  <si>
    <t>HA21B</t>
  </si>
  <si>
    <t>HA21C</t>
  </si>
  <si>
    <t>HA22B</t>
  </si>
  <si>
    <t>HA22C</t>
  </si>
  <si>
    <t>HA23B</t>
  </si>
  <si>
    <t>HA23C</t>
  </si>
  <si>
    <t>HA24Z</t>
  </si>
  <si>
    <t>HA25B</t>
  </si>
  <si>
    <t>HA25C</t>
  </si>
  <si>
    <t>HA26B</t>
  </si>
  <si>
    <t>HA26C</t>
  </si>
  <si>
    <t>HA29Z</t>
  </si>
  <si>
    <t>HA31B</t>
  </si>
  <si>
    <t>HA31C</t>
  </si>
  <si>
    <t>HA32Z</t>
  </si>
  <si>
    <t>HA33Z</t>
  </si>
  <si>
    <t>HA34Z</t>
  </si>
  <si>
    <t>HA35Z</t>
  </si>
  <si>
    <t>HA39Z</t>
  </si>
  <si>
    <t>HA51Z</t>
  </si>
  <si>
    <t>HA52Z</t>
  </si>
  <si>
    <t>HA53Z</t>
  </si>
  <si>
    <t>HA54Z</t>
  </si>
  <si>
    <t>HA55Z</t>
  </si>
  <si>
    <t>HA56A</t>
  </si>
  <si>
    <t>HA56B</t>
  </si>
  <si>
    <t>HA59Z</t>
  </si>
  <si>
    <t>HA61B</t>
  </si>
  <si>
    <t>HA61C</t>
  </si>
  <si>
    <t>HA62Z</t>
  </si>
  <si>
    <t>HA63Z</t>
  </si>
  <si>
    <t>HA69Z</t>
  </si>
  <si>
    <t>HA71B</t>
  </si>
  <si>
    <t>HA71C</t>
  </si>
  <si>
    <t>HA72Z</t>
  </si>
  <si>
    <t>HA73B</t>
  </si>
  <si>
    <t>HA73C</t>
  </si>
  <si>
    <t>HA79Z</t>
  </si>
  <si>
    <t>HA81A</t>
  </si>
  <si>
    <t>HA81B</t>
  </si>
  <si>
    <t>HA81C</t>
  </si>
  <si>
    <t>HA83A</t>
  </si>
  <si>
    <t>HA83B</t>
  </si>
  <si>
    <t>HA83C</t>
  </si>
  <si>
    <t>HA91Z</t>
  </si>
  <si>
    <t>HA92Z</t>
  </si>
  <si>
    <t>HA93Z</t>
  </si>
  <si>
    <t>HA94Z</t>
  </si>
  <si>
    <t>HA95Z</t>
  </si>
  <si>
    <t>HA96Z</t>
  </si>
  <si>
    <t>HA97Z</t>
  </si>
  <si>
    <t>HA99Z</t>
  </si>
  <si>
    <t>HB11A</t>
  </si>
  <si>
    <t>HB11B</t>
  </si>
  <si>
    <t>HB11C</t>
  </si>
  <si>
    <t>HB12A</t>
  </si>
  <si>
    <t>HB12B</t>
  </si>
  <si>
    <t>HB12C</t>
  </si>
  <si>
    <t>HB13Z</t>
  </si>
  <si>
    <t>HB14B</t>
  </si>
  <si>
    <t>HB14C</t>
  </si>
  <si>
    <t>HB15D</t>
  </si>
  <si>
    <t>HB15F</t>
  </si>
  <si>
    <t>HB15G</t>
  </si>
  <si>
    <t>HB16B</t>
  </si>
  <si>
    <t>HB16C</t>
  </si>
  <si>
    <t>HB21A</t>
  </si>
  <si>
    <t>HB21B</t>
  </si>
  <si>
    <t>HB21C</t>
  </si>
  <si>
    <t>HB22B</t>
  </si>
  <si>
    <t>HB22C</t>
  </si>
  <si>
    <t>HB23B</t>
  </si>
  <si>
    <t>HB23C</t>
  </si>
  <si>
    <t>HB24B</t>
  </si>
  <si>
    <t>HB25D</t>
  </si>
  <si>
    <t>HB25E</t>
  </si>
  <si>
    <t>HB25F</t>
  </si>
  <si>
    <t>HB25G</t>
  </si>
  <si>
    <t>HB25H</t>
  </si>
  <si>
    <t>HB25J</t>
  </si>
  <si>
    <t>HB31Z</t>
  </si>
  <si>
    <t>HB32A</t>
  </si>
  <si>
    <t>HB32B</t>
  </si>
  <si>
    <t>HB33D</t>
  </si>
  <si>
    <t>HB33E</t>
  </si>
  <si>
    <t>HB33F</t>
  </si>
  <si>
    <t>HB33G</t>
  </si>
  <si>
    <t>HB34D</t>
  </si>
  <si>
    <t>HB34E</t>
  </si>
  <si>
    <t>HB34F</t>
  </si>
  <si>
    <t>HB34G</t>
  </si>
  <si>
    <t>HB35B</t>
  </si>
  <si>
    <t>HB35C</t>
  </si>
  <si>
    <t>HB39Z</t>
  </si>
  <si>
    <t>HB51Z</t>
  </si>
  <si>
    <t>HB52B</t>
  </si>
  <si>
    <t>HB52C</t>
  </si>
  <si>
    <t>HB53Z</t>
  </si>
  <si>
    <t>HB54B</t>
  </si>
  <si>
    <t>HB54C</t>
  </si>
  <si>
    <t>HB55B</t>
  </si>
  <si>
    <t>HB55C</t>
  </si>
  <si>
    <t>HB56B</t>
  </si>
  <si>
    <t>HB56C</t>
  </si>
  <si>
    <t>HB61B</t>
  </si>
  <si>
    <t>HB61C</t>
  </si>
  <si>
    <t>HB62B</t>
  </si>
  <si>
    <t>HB62C</t>
  </si>
  <si>
    <t>HB71B</t>
  </si>
  <si>
    <t>HB71C</t>
  </si>
  <si>
    <t>HB72Z</t>
  </si>
  <si>
    <t>HB73Z</t>
  </si>
  <si>
    <t>HB79Z</t>
  </si>
  <si>
    <t>HB91Z</t>
  </si>
  <si>
    <t>HC01A</t>
  </si>
  <si>
    <t>HC01B</t>
  </si>
  <si>
    <t>HC01C</t>
  </si>
  <si>
    <t>HC02D</t>
  </si>
  <si>
    <t>HC02E</t>
  </si>
  <si>
    <t>HC02F</t>
  </si>
  <si>
    <t>HC03D</t>
  </si>
  <si>
    <t>HC03E</t>
  </si>
  <si>
    <t>HC03F</t>
  </si>
  <si>
    <t>HC04D</t>
  </si>
  <si>
    <t>HC04E</t>
  </si>
  <si>
    <t>HC04F</t>
  </si>
  <si>
    <t>HC05D</t>
  </si>
  <si>
    <t>HC05E</t>
  </si>
  <si>
    <t>HC06Z</t>
  </si>
  <si>
    <t>HC07A</t>
  </si>
  <si>
    <t>HC07B</t>
  </si>
  <si>
    <t>HC10Z</t>
  </si>
  <si>
    <t>HC11Z</t>
  </si>
  <si>
    <t>HC12Z</t>
  </si>
  <si>
    <t>HC20D</t>
  </si>
  <si>
    <t>HC20E</t>
  </si>
  <si>
    <t>HC20F</t>
  </si>
  <si>
    <t>HC20G</t>
  </si>
  <si>
    <t>HC21D</t>
  </si>
  <si>
    <t>HC21E</t>
  </si>
  <si>
    <t>HC26D</t>
  </si>
  <si>
    <t>HC26E</t>
  </si>
  <si>
    <t>HC26F</t>
  </si>
  <si>
    <t>HC27D</t>
  </si>
  <si>
    <t>HC27E</t>
  </si>
  <si>
    <t>HC27F</t>
  </si>
  <si>
    <t>HC27G</t>
  </si>
  <si>
    <t>HC28D</t>
  </si>
  <si>
    <t>HC28E</t>
  </si>
  <si>
    <t>HC28F</t>
  </si>
  <si>
    <t>HC28G</t>
  </si>
  <si>
    <t>HC29A</t>
  </si>
  <si>
    <t>HC29B</t>
  </si>
  <si>
    <t>HC30D</t>
  </si>
  <si>
    <t>HC30E</t>
  </si>
  <si>
    <t>HC31D</t>
  </si>
  <si>
    <t>HC31E</t>
  </si>
  <si>
    <t>HC31F</t>
  </si>
  <si>
    <t>HC31G</t>
  </si>
  <si>
    <t>HC32D</t>
  </si>
  <si>
    <t>HC32E</t>
  </si>
  <si>
    <t>HC32F</t>
  </si>
  <si>
    <t>HC40A</t>
  </si>
  <si>
    <t>HC40B</t>
  </si>
  <si>
    <t>HC41A</t>
  </si>
  <si>
    <t>HC41B</t>
  </si>
  <si>
    <t>HC42Z</t>
  </si>
  <si>
    <t>HC43Z</t>
  </si>
  <si>
    <t>HD21D</t>
  </si>
  <si>
    <t>HD21E</t>
  </si>
  <si>
    <t>HD21F</t>
  </si>
  <si>
    <t>HD21G</t>
  </si>
  <si>
    <t>HD21H</t>
  </si>
  <si>
    <t>HD23D</t>
  </si>
  <si>
    <t>HD23E</t>
  </si>
  <si>
    <t>HD23F</t>
  </si>
  <si>
    <t>HD23G</t>
  </si>
  <si>
    <t>HD23H</t>
  </si>
  <si>
    <t>HD23J</t>
  </si>
  <si>
    <t>HD24D</t>
  </si>
  <si>
    <t>HD24E</t>
  </si>
  <si>
    <t>HD24F</t>
  </si>
  <si>
    <t>HD24G</t>
  </si>
  <si>
    <t>HD24H</t>
  </si>
  <si>
    <t>HD25D</t>
  </si>
  <si>
    <t>HD25E</t>
  </si>
  <si>
    <t>HD25F</t>
  </si>
  <si>
    <t>HD25G</t>
  </si>
  <si>
    <t>HD25H</t>
  </si>
  <si>
    <t>HD26D</t>
  </si>
  <si>
    <t>HD26E</t>
  </si>
  <si>
    <t>HD26F</t>
  </si>
  <si>
    <t>HD26G</t>
  </si>
  <si>
    <t>HD39D</t>
  </si>
  <si>
    <t>HD39E</t>
  </si>
  <si>
    <t>HD39F</t>
  </si>
  <si>
    <t>HD39G</t>
  </si>
  <si>
    <t>HD39H</t>
  </si>
  <si>
    <t>HD40D</t>
  </si>
  <si>
    <t>HD40E</t>
  </si>
  <si>
    <t>HD40F</t>
  </si>
  <si>
    <t>HD40G</t>
  </si>
  <si>
    <t>HD40H</t>
  </si>
  <si>
    <t>HR07A</t>
  </si>
  <si>
    <t>HR07B</t>
  </si>
  <si>
    <t>HR07C</t>
  </si>
  <si>
    <t>HR08A</t>
  </si>
  <si>
    <t>HR08B</t>
  </si>
  <si>
    <t>HR08C</t>
  </si>
  <si>
    <t>HR09A</t>
  </si>
  <si>
    <t>HR09B</t>
  </si>
  <si>
    <t>HR09C</t>
  </si>
  <si>
    <t>JA12D</t>
  </si>
  <si>
    <t>JA12E</t>
  </si>
  <si>
    <t>JA12F</t>
  </si>
  <si>
    <t>JA12G</t>
  </si>
  <si>
    <t>JA12H</t>
  </si>
  <si>
    <t>JA12J</t>
  </si>
  <si>
    <t>JA12K</t>
  </si>
  <si>
    <t>JA12L</t>
  </si>
  <si>
    <t>JA13A</t>
  </si>
  <si>
    <t>JA13B</t>
  </si>
  <si>
    <t>JA13C</t>
  </si>
  <si>
    <t>JA19Z</t>
  </si>
  <si>
    <t>JA20D</t>
  </si>
  <si>
    <t>JA20E</t>
  </si>
  <si>
    <t>JA20F</t>
  </si>
  <si>
    <t>JA21A</t>
  </si>
  <si>
    <t>JA21B</t>
  </si>
  <si>
    <t>JA24D</t>
  </si>
  <si>
    <t>JA24E</t>
  </si>
  <si>
    <t>JA24F</t>
  </si>
  <si>
    <t>JA25Z</t>
  </si>
  <si>
    <t>JA30Z</t>
  </si>
  <si>
    <t>JA31Z</t>
  </si>
  <si>
    <t>JA32Z</t>
  </si>
  <si>
    <t>JA33Z</t>
  </si>
  <si>
    <t>JA34Z</t>
  </si>
  <si>
    <t>JA35Z</t>
  </si>
  <si>
    <t>JA36Z</t>
  </si>
  <si>
    <t>JA37Z</t>
  </si>
  <si>
    <t>JA38A</t>
  </si>
  <si>
    <t>JA38B</t>
  </si>
  <si>
    <t>JA38C</t>
  </si>
  <si>
    <t>JA39Z</t>
  </si>
  <si>
    <t>JA40Z</t>
  </si>
  <si>
    <t>JA41Z</t>
  </si>
  <si>
    <t>JC40Z</t>
  </si>
  <si>
    <t>JC41Z</t>
  </si>
  <si>
    <t>JC42A</t>
  </si>
  <si>
    <t>JC42B</t>
  </si>
  <si>
    <t>JC43B</t>
  </si>
  <si>
    <t>JC44Z</t>
  </si>
  <si>
    <t>JC45A</t>
  </si>
  <si>
    <t>JC45B</t>
  </si>
  <si>
    <t>JC46Z</t>
  </si>
  <si>
    <t>JC47A</t>
  </si>
  <si>
    <t>JC47B</t>
  </si>
  <si>
    <t>JD07A</t>
  </si>
  <si>
    <t>JD07B</t>
  </si>
  <si>
    <t>JD07C</t>
  </si>
  <si>
    <t>JD07D</t>
  </si>
  <si>
    <t>JD07E</t>
  </si>
  <si>
    <t>JD07F</t>
  </si>
  <si>
    <t>JD07G</t>
  </si>
  <si>
    <t>JD07H</t>
  </si>
  <si>
    <t>JD07J</t>
  </si>
  <si>
    <t>JD07K</t>
  </si>
  <si>
    <t>KA03C</t>
  </si>
  <si>
    <t>KA03D</t>
  </si>
  <si>
    <t>KA04A</t>
  </si>
  <si>
    <t>KA04B</t>
  </si>
  <si>
    <t>KA05C</t>
  </si>
  <si>
    <t>KA05D</t>
  </si>
  <si>
    <t>KA06C</t>
  </si>
  <si>
    <t>KA06D</t>
  </si>
  <si>
    <t>KA06E</t>
  </si>
  <si>
    <t>KA07A</t>
  </si>
  <si>
    <t>KA07B</t>
  </si>
  <si>
    <t>KA07C</t>
  </si>
  <si>
    <t>KA08A</t>
  </si>
  <si>
    <t>KA08B</t>
  </si>
  <si>
    <t>KA08C</t>
  </si>
  <si>
    <t>KA09C</t>
  </si>
  <si>
    <t>KA09D</t>
  </si>
  <si>
    <t>KB01C</t>
  </si>
  <si>
    <t>KB01D</t>
  </si>
  <si>
    <t>KB01E</t>
  </si>
  <si>
    <t>KB01F</t>
  </si>
  <si>
    <t>KB02G</t>
  </si>
  <si>
    <t>KB02H</t>
  </si>
  <si>
    <t>KB02J</t>
  </si>
  <si>
    <t>KB02K</t>
  </si>
  <si>
    <t>KB03C</t>
  </si>
  <si>
    <t>KB03D</t>
  </si>
  <si>
    <t>KB03E</t>
  </si>
  <si>
    <t>KB04Z</t>
  </si>
  <si>
    <t>KC04A</t>
  </si>
  <si>
    <t>KC04B</t>
  </si>
  <si>
    <t>KC05G</t>
  </si>
  <si>
    <t>KC05H</t>
  </si>
  <si>
    <t>KC05J</t>
  </si>
  <si>
    <t>KC05K</t>
  </si>
  <si>
    <t>KC05L</t>
  </si>
  <si>
    <t>KC05M</t>
  </si>
  <si>
    <t>KC05N</t>
  </si>
  <si>
    <t>LA04H</t>
  </si>
  <si>
    <t>LA04J</t>
  </si>
  <si>
    <t>LA04K</t>
  </si>
  <si>
    <t>LA04L</t>
  </si>
  <si>
    <t>LA04M</t>
  </si>
  <si>
    <t>LA04N</t>
  </si>
  <si>
    <t>LA04P</t>
  </si>
  <si>
    <t>LA04Q</t>
  </si>
  <si>
    <t>LA04R</t>
  </si>
  <si>
    <t>LA04S</t>
  </si>
  <si>
    <t>LA05Z</t>
  </si>
  <si>
    <t>LA07H</t>
  </si>
  <si>
    <t>LA07J</t>
  </si>
  <si>
    <t>LA07K</t>
  </si>
  <si>
    <t>LA07L</t>
  </si>
  <si>
    <t>LA07M</t>
  </si>
  <si>
    <t>LA07N</t>
  </si>
  <si>
    <t>LA07P</t>
  </si>
  <si>
    <t>LA08G</t>
  </si>
  <si>
    <t>LA08H</t>
  </si>
  <si>
    <t>LA08J</t>
  </si>
  <si>
    <t>LA08K</t>
  </si>
  <si>
    <t>LA08L</t>
  </si>
  <si>
    <t>LA08M</t>
  </si>
  <si>
    <t>LA08N</t>
  </si>
  <si>
    <t>LA08P</t>
  </si>
  <si>
    <t>LA09J</t>
  </si>
  <si>
    <t>LA09K</t>
  </si>
  <si>
    <t>LA09L</t>
  </si>
  <si>
    <t>LA09M</t>
  </si>
  <si>
    <t>LA09N</t>
  </si>
  <si>
    <t>LA09P</t>
  </si>
  <si>
    <t>LA09Q</t>
  </si>
  <si>
    <t>LA97A</t>
  </si>
  <si>
    <t>LB05D</t>
  </si>
  <si>
    <t>LB05E</t>
  </si>
  <si>
    <t>LB05F</t>
  </si>
  <si>
    <t>LB05G</t>
  </si>
  <si>
    <t>LB06H</t>
  </si>
  <si>
    <t>LB06J</t>
  </si>
  <si>
    <t>LB06K</t>
  </si>
  <si>
    <t>LB06L</t>
  </si>
  <si>
    <t>LB06M</t>
  </si>
  <si>
    <t>LB06N</t>
  </si>
  <si>
    <t>LB06P</t>
  </si>
  <si>
    <t>LB06Q</t>
  </si>
  <si>
    <t>LB06R</t>
  </si>
  <si>
    <t>LB06S</t>
  </si>
  <si>
    <t>LB09C</t>
  </si>
  <si>
    <t>LB10B</t>
  </si>
  <si>
    <t>LB10C</t>
  </si>
  <si>
    <t>LB10D</t>
  </si>
  <si>
    <t>LB12Z</t>
  </si>
  <si>
    <t>LB13C</t>
  </si>
  <si>
    <t>LB13D</t>
  </si>
  <si>
    <t>LB13E</t>
  </si>
  <si>
    <t>LB13F</t>
  </si>
  <si>
    <t>LB14Z</t>
  </si>
  <si>
    <t>LB15D</t>
  </si>
  <si>
    <t>LB15E</t>
  </si>
  <si>
    <t>LB16D</t>
  </si>
  <si>
    <t>LB16E</t>
  </si>
  <si>
    <t>LB16F</t>
  </si>
  <si>
    <t>LB16G</t>
  </si>
  <si>
    <t>LB16H</t>
  </si>
  <si>
    <t>LB16J</t>
  </si>
  <si>
    <t>LB16K</t>
  </si>
  <si>
    <t>LB17Z</t>
  </si>
  <si>
    <t>LB18Z</t>
  </si>
  <si>
    <t>LB19C</t>
  </si>
  <si>
    <t>LB19D</t>
  </si>
  <si>
    <t>LB19E</t>
  </si>
  <si>
    <t>LB19F</t>
  </si>
  <si>
    <t>LB19G</t>
  </si>
  <si>
    <t>LB20C</t>
  </si>
  <si>
    <t>LB20D</t>
  </si>
  <si>
    <t>LB20E</t>
  </si>
  <si>
    <t>LB20F</t>
  </si>
  <si>
    <t>LB20G</t>
  </si>
  <si>
    <t>LB21A</t>
  </si>
  <si>
    <t>LB21B</t>
  </si>
  <si>
    <t>LB22Z</t>
  </si>
  <si>
    <t>LB25D</t>
  </si>
  <si>
    <t>LB25E</t>
  </si>
  <si>
    <t>LB25F</t>
  </si>
  <si>
    <t>LB26A</t>
  </si>
  <si>
    <t>LB26B</t>
  </si>
  <si>
    <t>LB27Z</t>
  </si>
  <si>
    <t>LB28C</t>
  </si>
  <si>
    <t>LB28D</t>
  </si>
  <si>
    <t>LB28E</t>
  </si>
  <si>
    <t>LB28F</t>
  </si>
  <si>
    <t>LB28G</t>
  </si>
  <si>
    <t>LB29A</t>
  </si>
  <si>
    <t>LB29C</t>
  </si>
  <si>
    <t>LB29D</t>
  </si>
  <si>
    <t>LB33Z</t>
  </si>
  <si>
    <t>LB35C</t>
  </si>
  <si>
    <t>LB35D</t>
  </si>
  <si>
    <t>LB35E</t>
  </si>
  <si>
    <t>LB35F</t>
  </si>
  <si>
    <t>LB35G</t>
  </si>
  <si>
    <t>LB35H</t>
  </si>
  <si>
    <t>LB36Z</t>
  </si>
  <si>
    <t>LB37C</t>
  </si>
  <si>
    <t>LB37D</t>
  </si>
  <si>
    <t>LB37E</t>
  </si>
  <si>
    <t>LB38C</t>
  </si>
  <si>
    <t>LB38D</t>
  </si>
  <si>
    <t>LB38E</t>
  </si>
  <si>
    <t>LB38F</t>
  </si>
  <si>
    <t>LB38G</t>
  </si>
  <si>
    <t>LB38H</t>
  </si>
  <si>
    <t>LB39C</t>
  </si>
  <si>
    <t>LB39D</t>
  </si>
  <si>
    <t>LB40C</t>
  </si>
  <si>
    <t>LB40D</t>
  </si>
  <si>
    <t>LB40E</t>
  </si>
  <si>
    <t>LB40F</t>
  </si>
  <si>
    <t>LB40G</t>
  </si>
  <si>
    <t>LB42B</t>
  </si>
  <si>
    <t>LB42C</t>
  </si>
  <si>
    <t>LB43Z</t>
  </si>
  <si>
    <t>LB47Z</t>
  </si>
  <si>
    <t>LB48Z</t>
  </si>
  <si>
    <t>LB49Z</t>
  </si>
  <si>
    <t>LB50Z</t>
  </si>
  <si>
    <t>LB51A</t>
  </si>
  <si>
    <t>LB51B</t>
  </si>
  <si>
    <t>LB52A</t>
  </si>
  <si>
    <t>LB52B</t>
  </si>
  <si>
    <t>LB53B</t>
  </si>
  <si>
    <t>LB53C</t>
  </si>
  <si>
    <t>LB53D</t>
  </si>
  <si>
    <t>LB54A</t>
  </si>
  <si>
    <t>LB54C</t>
  </si>
  <si>
    <t>LB54D</t>
  </si>
  <si>
    <t>LB55A</t>
  </si>
  <si>
    <t>LB55B</t>
  </si>
  <si>
    <t>LB56A</t>
  </si>
  <si>
    <t>LB56C</t>
  </si>
  <si>
    <t>LB56D</t>
  </si>
  <si>
    <t>LB57C</t>
  </si>
  <si>
    <t>LB57D</t>
  </si>
  <si>
    <t>LB58C</t>
  </si>
  <si>
    <t>LB58D</t>
  </si>
  <si>
    <t>LB59Z</t>
  </si>
  <si>
    <t>LB60C</t>
  </si>
  <si>
    <t>LB60D</t>
  </si>
  <si>
    <t>LB60E</t>
  </si>
  <si>
    <t>LB60F</t>
  </si>
  <si>
    <t>LB61C</t>
  </si>
  <si>
    <t>LB61D</t>
  </si>
  <si>
    <t>LB61E</t>
  </si>
  <si>
    <t>LB61F</t>
  </si>
  <si>
    <t>LB61G</t>
  </si>
  <si>
    <t>LB62C</t>
  </si>
  <si>
    <t>LB62D</t>
  </si>
  <si>
    <t>LB63C</t>
  </si>
  <si>
    <t>LB63D</t>
  </si>
  <si>
    <t>LB64C</t>
  </si>
  <si>
    <t>LB64D</t>
  </si>
  <si>
    <t>LB64E</t>
  </si>
  <si>
    <t>LB65C</t>
  </si>
  <si>
    <t>LB65D</t>
  </si>
  <si>
    <t>LB65E</t>
  </si>
  <si>
    <t>LB66Z</t>
  </si>
  <si>
    <t>LB67C</t>
  </si>
  <si>
    <t>LB67D</t>
  </si>
  <si>
    <t>LB68A</t>
  </si>
  <si>
    <t>LB68B</t>
  </si>
  <si>
    <t>LB69Z</t>
  </si>
  <si>
    <t>LB70C</t>
  </si>
  <si>
    <t>LB70D</t>
  </si>
  <si>
    <t>LB71Z</t>
  </si>
  <si>
    <t>LB72A</t>
  </si>
  <si>
    <t>LB72B</t>
  </si>
  <si>
    <t>LB73Z</t>
  </si>
  <si>
    <t>LB74Z</t>
  </si>
  <si>
    <t>MA01Z</t>
  </si>
  <si>
    <t>MA02A</t>
  </si>
  <si>
    <t>MA02B</t>
  </si>
  <si>
    <t>MA02C</t>
  </si>
  <si>
    <t>MA03C</t>
  </si>
  <si>
    <t>MA03D</t>
  </si>
  <si>
    <t>MA04C</t>
  </si>
  <si>
    <t>MA04D</t>
  </si>
  <si>
    <t>MA06A</t>
  </si>
  <si>
    <t>MA06B</t>
  </si>
  <si>
    <t>MA06C</t>
  </si>
  <si>
    <t>MA07E</t>
  </si>
  <si>
    <t>MA07F</t>
  </si>
  <si>
    <t>MA07G</t>
  </si>
  <si>
    <t>MA08A</t>
  </si>
  <si>
    <t>MA08B</t>
  </si>
  <si>
    <t>MA09Z</t>
  </si>
  <si>
    <t>MA10Z</t>
  </si>
  <si>
    <t>MA11Z</t>
  </si>
  <si>
    <t>MA12Z</t>
  </si>
  <si>
    <t>MA17C</t>
  </si>
  <si>
    <t>MA17D</t>
  </si>
  <si>
    <t>MA18C</t>
  </si>
  <si>
    <t>MA18D</t>
  </si>
  <si>
    <t>MA19A</t>
  </si>
  <si>
    <t>MA19B</t>
  </si>
  <si>
    <t>MA20Z</t>
  </si>
  <si>
    <t>MA22Z</t>
  </si>
  <si>
    <t>MA23Z</t>
  </si>
  <si>
    <t>MA24Z</t>
  </si>
  <si>
    <t>MA25Z</t>
  </si>
  <si>
    <t>MA26A</t>
  </si>
  <si>
    <t>MA26B</t>
  </si>
  <si>
    <t>MA26C</t>
  </si>
  <si>
    <t>MA27Z</t>
  </si>
  <si>
    <t>MA28Z</t>
  </si>
  <si>
    <t>MA29Z</t>
  </si>
  <si>
    <t>MA30Z</t>
  </si>
  <si>
    <t>MA31Z</t>
  </si>
  <si>
    <t>MA32Z</t>
  </si>
  <si>
    <t>MA33Z</t>
  </si>
  <si>
    <t>MA34Z</t>
  </si>
  <si>
    <t>MA35Z</t>
  </si>
  <si>
    <t>MA37Z</t>
  </si>
  <si>
    <t>MA38Z</t>
  </si>
  <si>
    <t>MA39Z</t>
  </si>
  <si>
    <t>MA40Z</t>
  </si>
  <si>
    <t>MB05C</t>
  </si>
  <si>
    <t>MB05D</t>
  </si>
  <si>
    <t>MB05E</t>
  </si>
  <si>
    <t>MB05F</t>
  </si>
  <si>
    <t>MB05G</t>
  </si>
  <si>
    <t>MB05H</t>
  </si>
  <si>
    <t>MB05J</t>
  </si>
  <si>
    <t>MB05K</t>
  </si>
  <si>
    <t>MB05L</t>
  </si>
  <si>
    <t>MB08A</t>
  </si>
  <si>
    <t>MB08B</t>
  </si>
  <si>
    <t>MB09A</t>
  </si>
  <si>
    <t>MB09B</t>
  </si>
  <si>
    <t>MB09C</t>
  </si>
  <si>
    <t>MB09D</t>
  </si>
  <si>
    <t>MB09E</t>
  </si>
  <si>
    <t>MB09F</t>
  </si>
  <si>
    <t>PB01Z</t>
  </si>
  <si>
    <t>PB02Z</t>
  </si>
  <si>
    <t>PB03Z</t>
  </si>
  <si>
    <t>PC63A</t>
  </si>
  <si>
    <t>PC63B</t>
  </si>
  <si>
    <t>PC63C</t>
  </si>
  <si>
    <t>PC63D</t>
  </si>
  <si>
    <t>PD11A</t>
  </si>
  <si>
    <t>PD11B</t>
  </si>
  <si>
    <t>PD11C</t>
  </si>
  <si>
    <t>PD12A</t>
  </si>
  <si>
    <t>PD12B</t>
  </si>
  <si>
    <t>PD12C</t>
  </si>
  <si>
    <t>PD14A</t>
  </si>
  <si>
    <t>PD14B</t>
  </si>
  <si>
    <t>PD14C</t>
  </si>
  <si>
    <t>PD14D</t>
  </si>
  <si>
    <t>PD14E</t>
  </si>
  <si>
    <t>PD14F</t>
  </si>
  <si>
    <t>PD15A</t>
  </si>
  <si>
    <t>PD15B</t>
  </si>
  <si>
    <t>PD15C</t>
  </si>
  <si>
    <t>PD15D</t>
  </si>
  <si>
    <t>PD65A</t>
  </si>
  <si>
    <t>PD65B</t>
  </si>
  <si>
    <t>PD65C</t>
  </si>
  <si>
    <t>PD65D</t>
  </si>
  <si>
    <t>PE23A</t>
  </si>
  <si>
    <t>PE23B</t>
  </si>
  <si>
    <t>PE23C</t>
  </si>
  <si>
    <t>PE23D</t>
  </si>
  <si>
    <t>PE23E</t>
  </si>
  <si>
    <t>PE23F</t>
  </si>
  <si>
    <t>PE24A</t>
  </si>
  <si>
    <t>PE24B</t>
  </si>
  <si>
    <t>PE24C</t>
  </si>
  <si>
    <t>PE62A</t>
  </si>
  <si>
    <t>PE62B</t>
  </si>
  <si>
    <t>PE62C</t>
  </si>
  <si>
    <t>PF21A</t>
  </si>
  <si>
    <t>PF21B</t>
  </si>
  <si>
    <t>PF25A</t>
  </si>
  <si>
    <t>PF25B</t>
  </si>
  <si>
    <t>PF25C</t>
  </si>
  <si>
    <t>PF25D</t>
  </si>
  <si>
    <t>PF25E</t>
  </si>
  <si>
    <t>PF26A</t>
  </si>
  <si>
    <t>PF26B</t>
  </si>
  <si>
    <t>PF26C</t>
  </si>
  <si>
    <t>PF27A</t>
  </si>
  <si>
    <t>PF27B</t>
  </si>
  <si>
    <t>PF28A</t>
  </si>
  <si>
    <t>PF28B</t>
  </si>
  <si>
    <t>PF28C</t>
  </si>
  <si>
    <t>PF28D</t>
  </si>
  <si>
    <t>PF28E</t>
  </si>
  <si>
    <t>PG71A</t>
  </si>
  <si>
    <t>PG71B</t>
  </si>
  <si>
    <t>PG71C</t>
  </si>
  <si>
    <t>PH34A</t>
  </si>
  <si>
    <t>PH34B</t>
  </si>
  <si>
    <t>PH34C</t>
  </si>
  <si>
    <t>PH34D</t>
  </si>
  <si>
    <t>PJ35A</t>
  </si>
  <si>
    <t>PJ35B</t>
  </si>
  <si>
    <t>PJ35C</t>
  </si>
  <si>
    <t>PJ35D</t>
  </si>
  <si>
    <t>PJ66A</t>
  </si>
  <si>
    <t>PJ66B</t>
  </si>
  <si>
    <t>PJ66C</t>
  </si>
  <si>
    <t>PK36A</t>
  </si>
  <si>
    <t>PK36B</t>
  </si>
  <si>
    <t>PK36C</t>
  </si>
  <si>
    <t>PK67A</t>
  </si>
  <si>
    <t>PK67B</t>
  </si>
  <si>
    <t>PK68A</t>
  </si>
  <si>
    <t>PK68B</t>
  </si>
  <si>
    <t>PK68C</t>
  </si>
  <si>
    <t>PK72A</t>
  </si>
  <si>
    <t>PK72B</t>
  </si>
  <si>
    <t>PK72C</t>
  </si>
  <si>
    <t>PL38A</t>
  </si>
  <si>
    <t>PL38B</t>
  </si>
  <si>
    <t>PL38C</t>
  </si>
  <si>
    <t>PL69A</t>
  </si>
  <si>
    <t>PL69B</t>
  </si>
  <si>
    <t>PL69C</t>
  </si>
  <si>
    <t>PL70A</t>
  </si>
  <si>
    <t>PL70B</t>
  </si>
  <si>
    <t>PL70C</t>
  </si>
  <si>
    <t>PL70D</t>
  </si>
  <si>
    <t>PM40A</t>
  </si>
  <si>
    <t>PM40B</t>
  </si>
  <si>
    <t>PM40C</t>
  </si>
  <si>
    <t>PM41Z</t>
  </si>
  <si>
    <t>PM42A</t>
  </si>
  <si>
    <t>PM42B</t>
  </si>
  <si>
    <t>PM43A</t>
  </si>
  <si>
    <t>PM43B</t>
  </si>
  <si>
    <t>PM43C</t>
  </si>
  <si>
    <t>PM44Z</t>
  </si>
  <si>
    <t>PM45A</t>
  </si>
  <si>
    <t>PM45B</t>
  </si>
  <si>
    <t>PM45C</t>
  </si>
  <si>
    <t>PM45D</t>
  </si>
  <si>
    <t>PN46A</t>
  </si>
  <si>
    <t>PN46B</t>
  </si>
  <si>
    <t>PN47A</t>
  </si>
  <si>
    <t>PN47B</t>
  </si>
  <si>
    <t>PN48A</t>
  </si>
  <si>
    <t>PN48B</t>
  </si>
  <si>
    <t>PN48C</t>
  </si>
  <si>
    <t>PN49A</t>
  </si>
  <si>
    <t>PN49B</t>
  </si>
  <si>
    <t>PP64A</t>
  </si>
  <si>
    <t>PP64B</t>
  </si>
  <si>
    <t>PR01A</t>
  </si>
  <si>
    <t>PR01B</t>
  </si>
  <si>
    <t>PR01C</t>
  </si>
  <si>
    <t>PR01D</t>
  </si>
  <si>
    <t>PR01E</t>
  </si>
  <si>
    <t>PR02A</t>
  </si>
  <si>
    <t>PR02B</t>
  </si>
  <si>
    <t>PR02C</t>
  </si>
  <si>
    <t>PR03A</t>
  </si>
  <si>
    <t>PR03B</t>
  </si>
  <si>
    <t>PR03C</t>
  </si>
  <si>
    <t>PR04A</t>
  </si>
  <si>
    <t>PR04B</t>
  </si>
  <si>
    <t>PR04C</t>
  </si>
  <si>
    <t>PR06A</t>
  </si>
  <si>
    <t>PR06B</t>
  </si>
  <si>
    <t>PR06C</t>
  </si>
  <si>
    <t>PR07A</t>
  </si>
  <si>
    <t>PR07B</t>
  </si>
  <si>
    <t>PV08A</t>
  </si>
  <si>
    <t>PV08B</t>
  </si>
  <si>
    <t>PV31A</t>
  </si>
  <si>
    <t>PV31B</t>
  </si>
  <si>
    <t>PV32A</t>
  </si>
  <si>
    <t>PV32B</t>
  </si>
  <si>
    <t>PV32C</t>
  </si>
  <si>
    <t>PW16A</t>
  </si>
  <si>
    <t>PW16B</t>
  </si>
  <si>
    <t>PW16C</t>
  </si>
  <si>
    <t>PW16D</t>
  </si>
  <si>
    <t>PW16E</t>
  </si>
  <si>
    <t>PW17A</t>
  </si>
  <si>
    <t>PW17B</t>
  </si>
  <si>
    <t>PW17C</t>
  </si>
  <si>
    <t>PW17D</t>
  </si>
  <si>
    <t>PW18A</t>
  </si>
  <si>
    <t>PW18B</t>
  </si>
  <si>
    <t>PW18C</t>
  </si>
  <si>
    <t>PW19A</t>
  </si>
  <si>
    <t>PW19B</t>
  </si>
  <si>
    <t>PW19C</t>
  </si>
  <si>
    <t>PW20A</t>
  </si>
  <si>
    <t>PW20B</t>
  </si>
  <si>
    <t>PW20C</t>
  </si>
  <si>
    <t>PX22A</t>
  </si>
  <si>
    <t>PX22B</t>
  </si>
  <si>
    <t>PX29A</t>
  </si>
  <si>
    <t>PX29B</t>
  </si>
  <si>
    <t>PX29C</t>
  </si>
  <si>
    <t>PX30A</t>
  </si>
  <si>
    <t>PX30B</t>
  </si>
  <si>
    <t>PX30C</t>
  </si>
  <si>
    <t>PX50A</t>
  </si>
  <si>
    <t>PX50B</t>
  </si>
  <si>
    <t>PX50C</t>
  </si>
  <si>
    <t>PX51Z</t>
  </si>
  <si>
    <t>PX54Z</t>
  </si>
  <si>
    <t>PX55Z</t>
  </si>
  <si>
    <t>PX56A</t>
  </si>
  <si>
    <t>PX56B</t>
  </si>
  <si>
    <t>PX57A</t>
  </si>
  <si>
    <t>PX57B</t>
  </si>
  <si>
    <t>PX57C</t>
  </si>
  <si>
    <t>PX59A</t>
  </si>
  <si>
    <t>PX59B</t>
  </si>
  <si>
    <t>PX59C</t>
  </si>
  <si>
    <t>PX59D</t>
  </si>
  <si>
    <t>PX60A</t>
  </si>
  <si>
    <t>PX60B</t>
  </si>
  <si>
    <t>PX60C</t>
  </si>
  <si>
    <t>SA01G</t>
  </si>
  <si>
    <t>SA01H</t>
  </si>
  <si>
    <t>SA01J</t>
  </si>
  <si>
    <t>SA01K</t>
  </si>
  <si>
    <t>SA02G</t>
  </si>
  <si>
    <t>SA02H</t>
  </si>
  <si>
    <t>SA02J</t>
  </si>
  <si>
    <t>SA03G</t>
  </si>
  <si>
    <t>SA03H</t>
  </si>
  <si>
    <t>SA04G</t>
  </si>
  <si>
    <t>SA04H</t>
  </si>
  <si>
    <t>SA04J</t>
  </si>
  <si>
    <t>SA04K</t>
  </si>
  <si>
    <t>SA04L</t>
  </si>
  <si>
    <t>SA05G</t>
  </si>
  <si>
    <t>SA05H</t>
  </si>
  <si>
    <t>SA05J</t>
  </si>
  <si>
    <t>SA06G</t>
  </si>
  <si>
    <t>SA06H</t>
  </si>
  <si>
    <t>SA06J</t>
  </si>
  <si>
    <t>SA06K</t>
  </si>
  <si>
    <t>SA07G</t>
  </si>
  <si>
    <t>SA07H</t>
  </si>
  <si>
    <t>SA07J</t>
  </si>
  <si>
    <t>SA08G</t>
  </si>
  <si>
    <t>SA08H</t>
  </si>
  <si>
    <t>SA08J</t>
  </si>
  <si>
    <t>SA09G</t>
  </si>
  <si>
    <t>SA09H</t>
  </si>
  <si>
    <t>SA09J</t>
  </si>
  <si>
    <t>SA09K</t>
  </si>
  <si>
    <t>SA09L</t>
  </si>
  <si>
    <t>SA11Z</t>
  </si>
  <si>
    <t>SA12G</t>
  </si>
  <si>
    <t>SA12H</t>
  </si>
  <si>
    <t>SA12J</t>
  </si>
  <si>
    <t>SA12K</t>
  </si>
  <si>
    <t>SA13A</t>
  </si>
  <si>
    <t>SA13B</t>
  </si>
  <si>
    <t>SA14Z</t>
  </si>
  <si>
    <t>SA15Z</t>
  </si>
  <si>
    <t>SA16Z</t>
  </si>
  <si>
    <t>SA17G</t>
  </si>
  <si>
    <t>SA17H</t>
  </si>
  <si>
    <t>SA18Z</t>
  </si>
  <si>
    <t>SA24G</t>
  </si>
  <si>
    <t>SA24H</t>
  </si>
  <si>
    <t>SA24J</t>
  </si>
  <si>
    <t>SA25G</t>
  </si>
  <si>
    <t>SA25H</t>
  </si>
  <si>
    <t>SA25J</t>
  </si>
  <si>
    <t>SA25K</t>
  </si>
  <si>
    <t>SA25L</t>
  </si>
  <si>
    <t>SA25M</t>
  </si>
  <si>
    <t>SA30A</t>
  </si>
  <si>
    <t>SA30B</t>
  </si>
  <si>
    <t>SA30C</t>
  </si>
  <si>
    <t>SA30D</t>
  </si>
  <si>
    <t>SA30E</t>
  </si>
  <si>
    <t>SA31A</t>
  </si>
  <si>
    <t>SA31B</t>
  </si>
  <si>
    <t>SA31C</t>
  </si>
  <si>
    <t>SA31D</t>
  </si>
  <si>
    <t>SA31E</t>
  </si>
  <si>
    <t>SA31F</t>
  </si>
  <si>
    <t>SA32A</t>
  </si>
  <si>
    <t>SA32B</t>
  </si>
  <si>
    <t>SA32C</t>
  </si>
  <si>
    <t>SA32D</t>
  </si>
  <si>
    <t>SA33Z</t>
  </si>
  <si>
    <t>SA35A</t>
  </si>
  <si>
    <t>SA35B</t>
  </si>
  <si>
    <t>SA35C</t>
  </si>
  <si>
    <t>SA35D</t>
  </si>
  <si>
    <t>SA35E</t>
  </si>
  <si>
    <t>SA36A</t>
  </si>
  <si>
    <t>SA36B</t>
  </si>
  <si>
    <t>SA36C</t>
  </si>
  <si>
    <t>SA37Z</t>
  </si>
  <si>
    <t>SB97Z</t>
  </si>
  <si>
    <t>SC97Z</t>
  </si>
  <si>
    <t>UZ01Z</t>
  </si>
  <si>
    <t>VA10A</t>
  </si>
  <si>
    <t>VA10B</t>
  </si>
  <si>
    <t>VA10C</t>
  </si>
  <si>
    <t>VA10D</t>
  </si>
  <si>
    <t>VA11A</t>
  </si>
  <si>
    <t>VA11B</t>
  </si>
  <si>
    <t>VA11C</t>
  </si>
  <si>
    <t>VA11D</t>
  </si>
  <si>
    <t>VA12A</t>
  </si>
  <si>
    <t>VA12B</t>
  </si>
  <si>
    <t>VA12C</t>
  </si>
  <si>
    <t>VA12D</t>
  </si>
  <si>
    <t>VA13A</t>
  </si>
  <si>
    <t>VA13B</t>
  </si>
  <si>
    <t>VA13C</t>
  </si>
  <si>
    <t>VA13D</t>
  </si>
  <si>
    <t>VA14A</t>
  </si>
  <si>
    <t>VA14B</t>
  </si>
  <si>
    <t>VA14C</t>
  </si>
  <si>
    <t>VA14D</t>
  </si>
  <si>
    <t>VA15A</t>
  </si>
  <si>
    <t>VA15B</t>
  </si>
  <si>
    <t>VA15C</t>
  </si>
  <si>
    <t>VA15D</t>
  </si>
  <si>
    <t>WA01W</t>
  </si>
  <si>
    <t>WA01Y</t>
  </si>
  <si>
    <t>WA02Z</t>
  </si>
  <si>
    <t>WA03A</t>
  </si>
  <si>
    <t>WA03B</t>
  </si>
  <si>
    <t>WA03C</t>
  </si>
  <si>
    <t>WA04Z</t>
  </si>
  <si>
    <t>WA05Z</t>
  </si>
  <si>
    <t>WA06A</t>
  </si>
  <si>
    <t>WA06B</t>
  </si>
  <si>
    <t>WA06C</t>
  </si>
  <si>
    <t>WA07Z</t>
  </si>
  <si>
    <t>WA08Z</t>
  </si>
  <si>
    <t>WA09A</t>
  </si>
  <si>
    <t>WA09B</t>
  </si>
  <si>
    <t>WA09C</t>
  </si>
  <si>
    <t>WA10Z</t>
  </si>
  <si>
    <t>WA11A</t>
  </si>
  <si>
    <t>WA11B</t>
  </si>
  <si>
    <t>WA11C</t>
  </si>
  <si>
    <t>WA12A</t>
  </si>
  <si>
    <t>WA12B</t>
  </si>
  <si>
    <t>WA12C</t>
  </si>
  <si>
    <t>WA12D</t>
  </si>
  <si>
    <t>WA15A</t>
  </si>
  <si>
    <t>WA15B</t>
  </si>
  <si>
    <t>WA15V</t>
  </si>
  <si>
    <t>WA16W</t>
  </si>
  <si>
    <t>WA16Y</t>
  </si>
  <si>
    <t>WA17A</t>
  </si>
  <si>
    <t>WA17B</t>
  </si>
  <si>
    <t>WA17C</t>
  </si>
  <si>
    <t>WA17D</t>
  </si>
  <si>
    <t>WA18A</t>
  </si>
  <si>
    <t>WA18B</t>
  </si>
  <si>
    <t>WA18C</t>
  </si>
  <si>
    <t>WA18D</t>
  </si>
  <si>
    <t>WA18E</t>
  </si>
  <si>
    <t>WA18F</t>
  </si>
  <si>
    <t>WA19Z</t>
  </si>
  <si>
    <t>WA21Z</t>
  </si>
  <si>
    <t>WA22A</t>
  </si>
  <si>
    <t>WA22B</t>
  </si>
  <si>
    <t>WA22C</t>
  </si>
  <si>
    <t>WA23A</t>
  </si>
  <si>
    <t>WA23B</t>
  </si>
  <si>
    <t>WA23C</t>
  </si>
  <si>
    <t>WA24A</t>
  </si>
  <si>
    <t>YQ01A</t>
  </si>
  <si>
    <t>YQ01B</t>
  </si>
  <si>
    <t>YQ02Z</t>
  </si>
  <si>
    <t>YQ03A</t>
  </si>
  <si>
    <t>YQ03B</t>
  </si>
  <si>
    <t>YQ04A</t>
  </si>
  <si>
    <t>YQ04B</t>
  </si>
  <si>
    <t>YQ05A</t>
  </si>
  <si>
    <t>YQ05B</t>
  </si>
  <si>
    <t>YQ10A</t>
  </si>
  <si>
    <t>YQ10B</t>
  </si>
  <si>
    <t>YQ10C</t>
  </si>
  <si>
    <t>YQ10D</t>
  </si>
  <si>
    <t>YQ11A</t>
  </si>
  <si>
    <t>YQ11B</t>
  </si>
  <si>
    <t>YQ11C</t>
  </si>
  <si>
    <t>YQ12A</t>
  </si>
  <si>
    <t>YQ12B</t>
  </si>
  <si>
    <t>YQ12C</t>
  </si>
  <si>
    <t>YQ12D</t>
  </si>
  <si>
    <t>YQ13A</t>
  </si>
  <si>
    <t>YQ13B</t>
  </si>
  <si>
    <t>YQ14Z</t>
  </si>
  <si>
    <t>YQ15Z</t>
  </si>
  <si>
    <t>YQ16Z</t>
  </si>
  <si>
    <t>YQ20A</t>
  </si>
  <si>
    <t>YQ20B</t>
  </si>
  <si>
    <t>YQ21A</t>
  </si>
  <si>
    <t>YQ21B</t>
  </si>
  <si>
    <t>YQ22A</t>
  </si>
  <si>
    <t>YQ22B</t>
  </si>
  <si>
    <t>YQ23A</t>
  </si>
  <si>
    <t>YQ23B</t>
  </si>
  <si>
    <t>YQ24A</t>
  </si>
  <si>
    <t>YQ24B</t>
  </si>
  <si>
    <t>YQ25A</t>
  </si>
  <si>
    <t>YQ25B</t>
  </si>
  <si>
    <t>YQ26A</t>
  </si>
  <si>
    <t>YQ26B</t>
  </si>
  <si>
    <t>YQ26C</t>
  </si>
  <si>
    <t>YQ30Z</t>
  </si>
  <si>
    <t>YQ31A</t>
  </si>
  <si>
    <t>YQ31B</t>
  </si>
  <si>
    <t>YQ32A</t>
  </si>
  <si>
    <t>YQ32B</t>
  </si>
  <si>
    <t>YQ40Z</t>
  </si>
  <si>
    <t>YQ41Z</t>
  </si>
  <si>
    <t>YQ42Z</t>
  </si>
  <si>
    <t>YQ50A</t>
  </si>
  <si>
    <t>YQ50B</t>
  </si>
  <si>
    <t>YQ50C</t>
  </si>
  <si>
    <t>YQ50D</t>
  </si>
  <si>
    <t>YQ50E</t>
  </si>
  <si>
    <t>YQ50F</t>
  </si>
  <si>
    <t>YQ51A</t>
  </si>
  <si>
    <t>YQ51B</t>
  </si>
  <si>
    <t>YQ51C</t>
  </si>
  <si>
    <t>YQ51D</t>
  </si>
  <si>
    <t>YQ51E</t>
  </si>
  <si>
    <t>YR01Z</t>
  </si>
  <si>
    <t>YR02Z</t>
  </si>
  <si>
    <t>YR03Z</t>
  </si>
  <si>
    <t>YR04Z</t>
  </si>
  <si>
    <t>YR10A</t>
  </si>
  <si>
    <t>YR10B</t>
  </si>
  <si>
    <t>YR10C</t>
  </si>
  <si>
    <t>YR11A</t>
  </si>
  <si>
    <t>YR11B</t>
  </si>
  <si>
    <t>YR11C</t>
  </si>
  <si>
    <t>YR11D</t>
  </si>
  <si>
    <t>YR12Z</t>
  </si>
  <si>
    <t>YR13Z</t>
  </si>
  <si>
    <t>YR14A</t>
  </si>
  <si>
    <t>YR14B</t>
  </si>
  <si>
    <t>YR15A</t>
  </si>
  <si>
    <t>YR15B</t>
  </si>
  <si>
    <t>YR15C</t>
  </si>
  <si>
    <t>YR20Z</t>
  </si>
  <si>
    <t>YR21A</t>
  </si>
  <si>
    <t>YR22A</t>
  </si>
  <si>
    <t>YR22B</t>
  </si>
  <si>
    <t>YR23A</t>
  </si>
  <si>
    <t>YR23B</t>
  </si>
  <si>
    <t>YR24A</t>
  </si>
  <si>
    <t>YR24B</t>
  </si>
  <si>
    <t>YR30Z</t>
  </si>
  <si>
    <t>YR32Z</t>
  </si>
  <si>
    <t>YR33Z</t>
  </si>
  <si>
    <t>YR40A</t>
  </si>
  <si>
    <t>YR40B</t>
  </si>
  <si>
    <t>YR41B</t>
  </si>
  <si>
    <t>YR42B</t>
  </si>
  <si>
    <t>YR43A</t>
  </si>
  <si>
    <t>YR43B</t>
  </si>
  <si>
    <t>YR44B</t>
  </si>
  <si>
    <t>YR45Z</t>
  </si>
  <si>
    <t>YR46Z</t>
  </si>
  <si>
    <t>YR47Z</t>
  </si>
  <si>
    <t>YR48Z</t>
  </si>
  <si>
    <t>YZ01Z</t>
  </si>
  <si>
    <t>YZ02Z</t>
  </si>
  <si>
    <t>YZ04Z</t>
  </si>
  <si>
    <t>YZ05Z</t>
  </si>
  <si>
    <t>YZ06Z</t>
  </si>
  <si>
    <t>YZ08Z</t>
  </si>
  <si>
    <t/>
  </si>
  <si>
    <t>Suggest setting same tariff for NEL and EL using weighted average value whether or not prices seem illogical as numbers of electives so small</t>
  </si>
  <si>
    <t>Suggest using  weighted average for EL and NEL</t>
  </si>
  <si>
    <t>Suggest equalising the NEL prices in these two HRGs for AA15C and AA09D using weighted averages.</t>
  </si>
  <si>
    <t>Suggest setting same tariff for AA20C  NEL and AA14Z N EL using weighted average value whether or not prices seem illogical as numbers of electives so small</t>
  </si>
  <si>
    <t>Suggest setting same tariff for AA09 NEL and AA15C NEL using  a weighted average.</t>
  </si>
  <si>
    <t>Suggest setting same tariff weighted average price for EL/NE as in AA02C above</t>
  </si>
  <si>
    <t>Equalise DC/EL prices for AA20C and AA20D</t>
  </si>
  <si>
    <t xml:space="preserve">Suggest setting same tariff for EL and NE using  weighted average price for EL/NE. </t>
  </si>
  <si>
    <t xml:space="preserve">Suggest setting same tariff using weighted average price for EL/NE. </t>
  </si>
  <si>
    <t>Suggest setting same tariff for EL and NE using weighted average for EL and NEL</t>
  </si>
  <si>
    <t>Suggest setting same tariff for NE and EL using weighted average for EL and NEL</t>
  </si>
  <si>
    <t>Suggest setting same tariff using weighted average price for EL/NE as in AA02C above</t>
  </si>
  <si>
    <t xml:space="preserve"> Suggest setting same tariff across care settings based on weighted average for OP,DC,EL,NE</t>
  </si>
  <si>
    <t>Suggest weighted average cost for both EL and NEL</t>
  </si>
  <si>
    <t xml:space="preserve">Suggest setting same tariff for DC/EL and NE using weighted average of DC/EL and NEL </t>
  </si>
  <si>
    <t xml:space="preserve">Suggest setting same tariff for NE using weighted average for NEL for AB02Z, AB03Z . </t>
  </si>
  <si>
    <t xml:space="preserve">Suggest setting same tariff for NE using weighted average NEL for AB04Z, AB05Z and AB06Z . </t>
  </si>
  <si>
    <t>Suggest setting same tariff for NE using weighted average NEL for AB04Z, AB05Z and AB06Z . Suggest increasing  DC/EL for AB05Z tariff by 35% (to get to a price of approximately £518)</t>
  </si>
  <si>
    <t>Suggest setting same tariff for NE using weighted average NEL for AB04Z, AB05Z and AB06Z . Suggest reducing the DC/EL for AB06Z tariff by 37.5% (to get to a price of approximately £352)</t>
  </si>
  <si>
    <t>DC/EL and NE prices for AB08Z have been equated to the corresponding prices for AB03Z</t>
  </si>
  <si>
    <t>Equalise DC/EL of BZ03A and BZ03B; equalise NE of BZ03A and BZ03B</t>
  </si>
  <si>
    <t>Equalise DC/EL with NE</t>
  </si>
  <si>
    <t>Equalise DC/EL between BZ10C and BZ10D</t>
  </si>
  <si>
    <t>Equalise DC/EL between BZ11A and BZ11B</t>
  </si>
  <si>
    <t>Equalise DC/EL and NE</t>
  </si>
  <si>
    <t>Equalise DC/EL between BZ17A and BZ17B</t>
  </si>
  <si>
    <t>Equalise DC/EL between BZ18A and BZ18B</t>
  </si>
  <si>
    <t>Equalise DC/EL between BZ21B and BZ21C</t>
  </si>
  <si>
    <t>Equalise DC/EL between BZ22A and BZ22B</t>
  </si>
  <si>
    <t>Equalise across both CA03A and CA04A NEL prices .</t>
  </si>
  <si>
    <t>I have equalise across four price; CA04B NE, CA03B across all three settings</t>
  </si>
  <si>
    <t>Equalise across DC/EL and NEL.</t>
  </si>
  <si>
    <t>Equalise NE of CA11A and CA11B</t>
  </si>
  <si>
    <t>Equalise across DC/EL and NEL using weighted average</t>
  </si>
  <si>
    <t>Suggest equalising prices across CA20Z ands CA21Z NEL using weighted average</t>
  </si>
  <si>
    <t xml:space="preserve">Suggest equalising prices across CA20Z ands CA21Z NEL using weighted average. </t>
  </si>
  <si>
    <t>I have equalise across four price; CA22Z NE, CA23Z across all three settings</t>
  </si>
  <si>
    <t>I have equalise across four price; CA25B NE, CA25A across all three settings</t>
  </si>
  <si>
    <t>Equalise across settings CA26Z, CA27Z and CA28Z.</t>
  </si>
  <si>
    <t>Equalise tariff across settings CA26Z, CA27Z and CA28Z for NEL.</t>
  </si>
  <si>
    <t>Equalise prices across settings for EL/DC and set same prices across setting for NE in CA32B and CA32A</t>
  </si>
  <si>
    <t>Equalise prices across settings CA37A, CA37B, CA37C.</t>
  </si>
  <si>
    <t>Equalise prices across settings (DC, EL, NEL) CA38B</t>
  </si>
  <si>
    <t>Suggest equalise prices across DC/EL, NEL.</t>
  </si>
  <si>
    <t>Equalise across EL and NEL CA51A, CA51B</t>
  </si>
  <si>
    <t>Equalise across EL and NEL CA52A</t>
  </si>
  <si>
    <t>Equalise DC/EL prices across CD01A, CD02A</t>
  </si>
  <si>
    <t>Suggest setting same tariff for DC/EL and NEL using weighted average.</t>
  </si>
  <si>
    <t>Suggest setting same tariff for OP, DC and EL using weighted average value.</t>
  </si>
  <si>
    <t>Suggest setting same tariff for NEL and EL/DC using weighted average value whether or not prices seem illogical as numbers of electives so small</t>
  </si>
  <si>
    <t>NHSE would first need to agree to a 'change of scope' to implement the requested removal of the OP tariff. No adjustment made at this stage, the feedback "clinically not correct to have outpatients procedure in this HRG" to be added to an issues log for TED.</t>
  </si>
  <si>
    <t>set NE to around 7000 and DC/EL to around 5000, by reducing NE price by 17% and DC/EL price by 54%</t>
  </si>
  <si>
    <t xml:space="preserve">NE price already around 5,500, no action; set DC/EL to around 4,000, by reducing DC by 28% </t>
  </si>
  <si>
    <t>Implementation rules applied: multiply DC &amp; EL tariffs by 5/7 of the NE tariff</t>
  </si>
  <si>
    <t>Implementation rules applied: reduce DC &amp; EL tariffs by 50%</t>
  </si>
  <si>
    <t>Implementation rules applied: multiply DC &amp; EL tariffs by 5/6 of the NE tariff</t>
  </si>
  <si>
    <t>Suggest setting same tariff for DC/EL and NE using a weighted average..</t>
  </si>
  <si>
    <t>Suggest setting same tariff for DC/ EL and NE</t>
  </si>
  <si>
    <t>set price to 3,600 by reducing DC/EL price by 33%</t>
  </si>
  <si>
    <t>increase DC/EL price by 18% to get a price of approximately £600</t>
  </si>
  <si>
    <t>Suggest reduce DC tariff by 50%.</t>
  </si>
  <si>
    <t>Suggest reduce DC and EL tariff by 50%.</t>
  </si>
  <si>
    <t>Suggest reduce DC and EL tariff by 12%.</t>
  </si>
  <si>
    <t>Suggest reducing the EL tariff by 25%.</t>
  </si>
  <si>
    <t>Suggest reducing the EL tariff by 5%.</t>
  </si>
  <si>
    <t>Suggest reducing the EL tariff by 10%.</t>
  </si>
  <si>
    <t>Suggest reduce NE tariff by 10% and increase DC and EL by 35%.</t>
  </si>
  <si>
    <t>Increase by 100% NE tariff</t>
  </si>
  <si>
    <t xml:space="preserve">Equalise DC/EL NE </t>
  </si>
  <si>
    <t>Equalise DC/EL/NE</t>
  </si>
  <si>
    <t>set DC/EL tariff to around £400 by reducing it by 23%</t>
  </si>
  <si>
    <t>set DC/EL tariff to around £2500 by reducing it by 78%
set NE tariff to around £3500 by reducing it by 22%</t>
  </si>
  <si>
    <t>set DC/EL tariff to around £2800 by reducing it by 46%
set NE tariff to around £5200 by reducing it by 1%</t>
  </si>
  <si>
    <t>set DC/EL tariff to around £2100 by reducing it by 22%
set NE tariff to around £3500 by increasing it by 5%</t>
  </si>
  <si>
    <t>set DC/EL tariff to around £1700 by reducing it by 29%
set NE tariff to around £2800 by increasing it by 1%</t>
  </si>
  <si>
    <t>set DC/EL tariff to around £4000 by reducing it by 55%
set NE tariff to around £5000 by increasing it by 19%</t>
  </si>
  <si>
    <t>set DC/EL tariff to around £3000 by reducing it by 62%
set NE tariff to around £4000 by reducing it by 6%</t>
  </si>
  <si>
    <t>set DC/EL tariff to around £2100 by reducing it by 45%
set NE tariff to around £3000 by increasing it by 4%</t>
  </si>
  <si>
    <t xml:space="preserve">set DC/EL tariff to around £1800 by reducing it by 33%
</t>
  </si>
  <si>
    <t>set DC/EL tariff to around £1000 by reducing it by 35%</t>
  </si>
  <si>
    <t>set DC/EL tariff to around £4000 by reducing it by 49%</t>
  </si>
  <si>
    <t>set DC/EL tariff to around £2500 by reducing it by 41%</t>
  </si>
  <si>
    <t>set DC/EL tariff to around £1800 by reducing it by 40%</t>
  </si>
  <si>
    <t>set DC/EL tariff to around £1000 by reducing it by 34%</t>
  </si>
  <si>
    <t>Implementation rules applied: set NE tariff to around 3750 by reducing it by 34%, reduce DC &amp; EL tariffs to 90% of NE tariff</t>
  </si>
  <si>
    <t>Implementation rules applied: set NE tariff to around 2800 by reducing it by 36%, reduce DC &amp; EL tariffs to 90% of NE tariff</t>
  </si>
  <si>
    <t>Implementation rules applied: reduce NE tariff by 100x(1 - 24/30)%, reduce DC &amp; EL tariffs to 90% of NE tariff</t>
  </si>
  <si>
    <t>Implementation rules applied: reduce NE tariff by 100x(1 - 19/23)%, reduce DC &amp; EL tariffs to 90% of NE tariff</t>
  </si>
  <si>
    <t>Implementation rules applied: reduce  DC &amp; EL tariffs by 100x(1 - 18/26)%</t>
  </si>
  <si>
    <t>Implementation rules applied: reduce  DC &amp; EL tariffs by 100x(1 - 35/48)%</t>
  </si>
  <si>
    <t xml:space="preserve">Implementation rules applied: equalise EL/DC tariffs across both DZ27G and DZ27H and equalise NEL tariffs across both DZ27G and DZ27H </t>
  </si>
  <si>
    <t>Implementation rules applied: increase DC &amp; EL tariffs by 30%, increase NE tariff by 5%</t>
  </si>
  <si>
    <t>Implementation rules applied: increase DC &amp; EL tariffs by 70%, increase NE tariff by 30%</t>
  </si>
  <si>
    <t>Implementation rules applied: increase DC &amp; EL tariffs by 50%, decrease NE tariff by 4%</t>
  </si>
  <si>
    <t>Suggest reducing DC and EL tariff by 30% and reducing NE  by 5%</t>
  </si>
  <si>
    <t>Implementation rules applied: decrease DC &amp; EL tariffs by 20%, set  NE tariff equal to DC &amp; EL tariffs</t>
  </si>
  <si>
    <t>Equalise price across OP, DC , EL and NE.</t>
  </si>
  <si>
    <t>Decrease OP tariff by 50%, then set DC , EL and NE tariffs to OP tariff</t>
  </si>
  <si>
    <t>Increase OP tariff by 55%, equalise DC, EL and NE tariffs</t>
  </si>
  <si>
    <t>Equalise DC, EL and NE tariffs</t>
  </si>
  <si>
    <t>Implementation rules applied: reduce DC by 5%, then set OP equal to DC. Set EL equal to NE.</t>
  </si>
  <si>
    <t>Implementation rules applied: reduce DC &amp; EL tariffs by 100x(1 - 37/60)%, reduce NE tariff by 3%</t>
  </si>
  <si>
    <t>Increase OP by 15%</t>
  </si>
  <si>
    <t>No change to implement</t>
  </si>
  <si>
    <t>Implementation rules applied: set NE tariff for DZ63D equal to NE tariff calculated by weighted average for DZ63E</t>
  </si>
  <si>
    <t>Implementation rules applied: equalise DC, EL and NE tariffs using weighted average for DZ63E cost and activity.</t>
  </si>
  <si>
    <t>Use updated EA07C as the base to adjust EA07A and EA07B</t>
  </si>
  <si>
    <t>Increase DC/EL price by 30 % for EA07C; update NEL, maintaining current relativity with DC/EL</t>
  </si>
  <si>
    <t>device cost now included - no adjustment subject to further review</t>
  </si>
  <si>
    <t>set DC/EL 25% higher than EA14B EC/EL
set NE 20% higher than DC/EL</t>
  </si>
  <si>
    <t>set NE 20% higher than DC/EL</t>
  </si>
  <si>
    <t>Use EA17 price relativities between A to D to adjust EA17 between A to C (taken updated EA17D as the base).</t>
  </si>
  <si>
    <t>Increase DC/EL by 30%; maintain NE relativity to DC/EL</t>
  </si>
  <si>
    <t>Retain relativities in relation to updated EA19C</t>
  </si>
  <si>
    <t>set 20% higher than non manually adjusted EA17D prices</t>
  </si>
  <si>
    <t>Equalise the price between DC/EL and NEL</t>
  </si>
  <si>
    <t>no action - can't reverse device exclusion through manual adjustments</t>
  </si>
  <si>
    <t>maintain the relativities with updated EA31D</t>
  </si>
  <si>
    <t>set NE to 75% higher than 36H NE and DC/EL to 150% higher than DC/EL for 36H</t>
  </si>
  <si>
    <t>Equalise the OP, DC, EL price</t>
  </si>
  <si>
    <t>Equalise with EA05D, across all settings</t>
  </si>
  <si>
    <t>Maintain the relativities to updated EA49D</t>
  </si>
  <si>
    <t>increase DC/EL and NE 1.2 times higher than that of EA31D</t>
  </si>
  <si>
    <t>Maintain the relativities to updated EA51D</t>
  </si>
  <si>
    <t>increase DC/EL and NEL 1.25 times higher than EA14D</t>
  </si>
  <si>
    <t>Maintain the relativities to updated EA52C</t>
  </si>
  <si>
    <t>Revise NEL relative to DC/EL using EA17D relativities</t>
  </si>
  <si>
    <t>set DC/EL to 1.8x EA55B DC/EL</t>
  </si>
  <si>
    <t>no action as device been removed</t>
  </si>
  <si>
    <t>increase NE prices 1.5 times higher than DC/EL</t>
  </si>
  <si>
    <t>Equalise EL and DC across all 3 related HRGs: EB02A, EB02B, EB02C</t>
  </si>
  <si>
    <t>Equalise DC/EL with NEL</t>
  </si>
  <si>
    <t>Equalise DC/EL with NEL then increase NEL 1.1 times higher than DC/EL</t>
  </si>
  <si>
    <t>increase NE prices to 1.37x DC/EL price</t>
  </si>
  <si>
    <t>increase NE prices to 1.35x DC/EL price</t>
  </si>
  <si>
    <t>Clinician advised to equalise price across settings...EQUALISE This relativity is not statistically sustainable because too Small number of cases to base price differential on</t>
  </si>
  <si>
    <t>Upon clinical advice merge costs across settings using weighted average .. EQUALISE - Expert clinical advice that for this HRG Same procedure done across settings</t>
  </si>
  <si>
    <t>EQUALISE - Expert clinical advice that for this HRG Same procedure done across settings</t>
  </si>
  <si>
    <t>Clinical advice to equalise. EQUALISE - Expert clinical advice that for this HRG Same procedure done across settings</t>
  </si>
  <si>
    <t>Clinical advice due to low numbers merge .. EQUALISE - This relativity is not statistically sustainable because too Small number of cases to base price differential on</t>
  </si>
  <si>
    <t>equalise price to FZ42B</t>
  </si>
  <si>
    <t>no change as price approximately £900 as per 14/15 tariff for FZ42Z</t>
  </si>
  <si>
    <t>Set DC/EL and NE prices equal to FZ64A DC prices</t>
  </si>
  <si>
    <t>Set DC/EL and NE prices equal to FZ64A OP prices</t>
  </si>
  <si>
    <t xml:space="preserve">Clinical advice is that due to low activity levels should equalise NE with EL .. EQUALISE This relativity is not statistically sustainable because too Small number of cases to base price differential on
</t>
  </si>
  <si>
    <t>Clinical advice is that due to low activity levels should equalise NE with EL .. EQUALISE This relativity is not statistically sustainable because too Small number of cases to base price differential on</t>
  </si>
  <si>
    <t xml:space="preserve">Advice is to equalise across all settings .. EQUALISE Expert clinical advice that for this HRG similar procedures done across settings 
</t>
  </si>
  <si>
    <t>Use the weighted average of FZ74C, FZ74D, FZ74E and FZ74F.  We need to check a) what cc scores they send through, to see if there’s a difference with using the average across an HRG and the CC specific price. .. 1.EQUALISE NEL,DC,EL AND 2.MANUALLY ADJUST TO WEIGHTED AVERAGE OF FZ74C, FZ74D, FZ74E and FZ74F.  .. Expert clinical advice that for this HRG these are analogous HRGs resource wise.</t>
  </si>
  <si>
    <t>1.EQUALISE. Use the same price for DC/EL and NEL. Expert clinical advice that same procedure. .. 2.MANUALLY ADJUST TO WEIGHTED AVERAGE OF IDENTIFIED ANALOGOUS HRGS ( This price should be 20% of the weighted average of the DC/EL price FZ83H and FZ83J and 80% the weighted average of DC/EL price for FZ81C and FZ81D.) SEE GENERAL NOTE</t>
  </si>
  <si>
    <t xml:space="preserve">EQUALISE Expert clinical advice that for this HRG similar procedures done across settings
</t>
  </si>
  <si>
    <t>EQUALISE -  1. This relativity is not statistically sustainable because too Small number of cases to base price differential on. 2. Expert clinical advice that for this HRG costs should be the same for the two groups.</t>
  </si>
  <si>
    <t>EQUALISE - Expert clinical advice that for this HRG Same procedure done across settings and numbers are small.</t>
  </si>
  <si>
    <t>Equalise EL/DC and NE due to low numbers</t>
  </si>
  <si>
    <t>EQUALISE DC/El/NE</t>
  </si>
  <si>
    <t>Equalise HA55Z and HA56A NEL prices</t>
  </si>
  <si>
    <t>EQUATE TO VA10A</t>
  </si>
  <si>
    <t>EQUATE OP/DC/EL/NE</t>
  </si>
  <si>
    <t>EQUATE OP/DC/EL/NE  Expert clinical advice analogous clinical process</t>
  </si>
  <si>
    <t>Equalise OP/DC/EL/NE across HB63Z with OP HB69Z</t>
  </si>
  <si>
    <t>EQUATE DC/El/NE</t>
  </si>
  <si>
    <t xml:space="preserve">EQUATE DC/El/NE: Expert clinical advice COMPLEXITY NE&gt;=EL </t>
  </si>
  <si>
    <t>Equate each price to equivalent of HC42Z</t>
  </si>
  <si>
    <t>Equalise HD21G and HD21H across DC/EL</t>
  </si>
  <si>
    <t>Equalise DC/EL for HD25F and HD25G</t>
  </si>
  <si>
    <t>Suggest setting same tariff for NEL and EL using weighted average value whether or not prices seem illogical .</t>
  </si>
  <si>
    <t>Suggest setting same tariff for NEL across JA18Z and JA19Z, and also equalise DC and EL across JA18Z and JA19Z using weighted average value whether or not prices seem illogical .</t>
  </si>
  <si>
    <t>Suggest setting NE tariff at NE tariff of JA20F + 20%</t>
  </si>
  <si>
    <t>Suggest setting same tariff for NEL and EL, DC using weighted average value whether or not prices seem illogical .</t>
  </si>
  <si>
    <t xml:space="preserve">Suggest  setting tariff for NEL  as  EL tariff + 5% of EL tariff </t>
  </si>
  <si>
    <t>Suggest setting same tariff for NEL and DC EL using weighted average value whether or not prices seem illogical as numbers of electives so small</t>
  </si>
  <si>
    <t>Suggest setting same tariff for NEL  across JA40Z and JA41Z using weighted average value whether or not prices seem illogical</t>
  </si>
  <si>
    <t>Have set same tariff JC42A and JC42B NEL using weighted average - can you confirm this is correct as the original instruction stated only JC42</t>
  </si>
  <si>
    <t xml:space="preserve">Suggest setting same price across  OP, DC, EL and NE. </t>
  </si>
  <si>
    <t>Suggest setting same tariff across settings using weighted average values - have assumed this is across OP,DC, EL, NEL - can you confirm.</t>
  </si>
  <si>
    <t>Equalise OP, DC  and EL.</t>
  </si>
  <si>
    <t>Suggest setting same tariff for DC/EL and NE.</t>
  </si>
  <si>
    <t>Suggest setting same tariff for DC/EL as JC47A  DC EL price..</t>
  </si>
  <si>
    <t>Suggest setting same tariff for DC, EL and NE using weighted average values.</t>
  </si>
  <si>
    <t>Equalise DC/EL of KA08A, KA08B and KA08C</t>
  </si>
  <si>
    <t>Equalise DC/EL of KC05M and KC05N</t>
  </si>
  <si>
    <t>Equalise DC/EL and NEL</t>
  </si>
  <si>
    <t>Increase DC and EL by 20%</t>
  </si>
  <si>
    <t>Decrease DC and EL by 20%</t>
  </si>
  <si>
    <t>OP should be 40% higher than OP of LB42A</t>
  </si>
  <si>
    <t>OP price should be the same as urology first attendance, single</t>
  </si>
  <si>
    <t>Use LB39D prices plus 10%</t>
  </si>
  <si>
    <t>increase DC/EL prices 3.87 times higher than the modelled prices; increase NE by 2.73 times higher than the modelled price</t>
  </si>
  <si>
    <t>Equalise across DC/EL and NE</t>
  </si>
  <si>
    <t>Equalise OP with DC/EL.</t>
  </si>
  <si>
    <t>Equalise OP price for MA22Z and MA24Z; equalise DC/EL for MA22Z and MA24Z; equalise NE for MA22Z and MA24Z</t>
  </si>
  <si>
    <t>Equalise OP price for MA23Z and MA25Z; equalise DC/EL for MA23Z and MA25Z; equalise NE for MA23Z and MA25Z</t>
  </si>
  <si>
    <t>Equalise OP, DC/EL, NE</t>
  </si>
  <si>
    <t>Equalise across DC/EL  and NE</t>
  </si>
  <si>
    <t xml:space="preserve">Equalise across DC/EL  and NEL then follow OP relativities of 38Z, 39Z and 40Z </t>
  </si>
  <si>
    <t>Equalise EL/DC of PD12B and PD12C.  Check that equalisation does not create a new illogical relativity across PD12.</t>
  </si>
  <si>
    <t xml:space="preserve">Equalise EL/DC of PD15B and PD15C.  </t>
  </si>
  <si>
    <t xml:space="preserve">Equalise EL/DC of PD65D and PD65C.  </t>
  </si>
  <si>
    <t>Equalise  EL/DC of PE62B and PE62C</t>
  </si>
  <si>
    <t>Equalise EL/DC of PE62B and PE62C</t>
  </si>
  <si>
    <t>Equalise EL/DC of PJ66B and PJ66C</t>
  </si>
  <si>
    <t>Equalise NEL of PK68B and PK68C</t>
  </si>
  <si>
    <t>Equalise EL/DC of PL69B and PL69C</t>
  </si>
  <si>
    <t>Equalise EL/DC of PN49B and PN49A</t>
  </si>
  <si>
    <t>Equalise DC/EL of PV08A and PV08B</t>
  </si>
  <si>
    <t>Equalise EL/DC of PV32B and PV32C</t>
  </si>
  <si>
    <t>Equalise EL/DC of PW17D and PW18C.</t>
  </si>
  <si>
    <t>All 05 codes to have weighted average DC and EL price</t>
  </si>
  <si>
    <t>Equalise across OPROC/DC/EL/NE and increase by 135%</t>
  </si>
  <si>
    <t>Equalise DC, EL and NE</t>
  </si>
  <si>
    <t>For DC and EL, why is WA15A lower than WA15B? Doesn't make sense. Equalise DC and EL for both HRGs so all four prices the same. NE is ok.</t>
  </si>
  <si>
    <t>Equalise across DC, EL, NE.</t>
  </si>
  <si>
    <t>The recommendation was to flip the prices for 01B and 02Z - Volumes similar so should give similar cost quantum and scale back accordingly.</t>
  </si>
  <si>
    <t>Equalise across DC, EL, NE</t>
  </si>
  <si>
    <t>Instruction not clear</t>
  </si>
  <si>
    <t>No instruction</t>
  </si>
  <si>
    <t>Equalise prices across DC, EL, NE (even though NE currently higher).</t>
  </si>
  <si>
    <t>Equalise prices across DC, EL, NE (even though NE currently higher).
£1,083 is too low for DC and EL. Recommended price around £1,200.
Prices of YR15C should not be less than YR11D.</t>
  </si>
  <si>
    <t>Equalise with YR11D across all settings</t>
  </si>
  <si>
    <t>Prices for YR21B here should be equalised with YZ08Z. NE can be higher than DC, EL.</t>
  </si>
  <si>
    <t>£999 too low here for DC and EL.
DC/El price should be higher- around £1200. Tried to reduce price of YR22A and YR22B to fund the increase by same percentage until sufficient to cover cost of increase in YR22C but resulted in illogical relativities. Difference will be top sliced from Chapter.</t>
  </si>
  <si>
    <t>Equalise across DC, EL, NE (even though NE currently higher).</t>
  </si>
  <si>
    <t>Equalise across DC, EL, NE and OP.
OP should be equal to DC.</t>
  </si>
  <si>
    <t>YR41A should be higher than YR40A. Should be around £1k.
ER suggestion: equalise NEL YR41A and YR40A.  Increase DC/EL price to around £1000 either from top-slice across chapter.</t>
  </si>
  <si>
    <t>Equalise across OP, DC, EL.</t>
  </si>
  <si>
    <t>Prices too low - Equalise across DC, EL, NE (even though NE currently higher).</t>
  </si>
  <si>
    <t>Should be same price as for YR21B</t>
  </si>
  <si>
    <t>Manual adjustments for tariffs</t>
  </si>
  <si>
    <t>INITIAL PRICES</t>
  </si>
  <si>
    <t>EST. INLIER QUANTUM</t>
  </si>
  <si>
    <t>MANUALLY ADJUSTED PRICES</t>
  </si>
  <si>
    <t>EST. REVISED INLIER QUANTUM</t>
  </si>
  <si>
    <t>15/16 tariff PRICES</t>
  </si>
  <si>
    <t>Adjustment</t>
  </si>
  <si>
    <t>DC</t>
  </si>
  <si>
    <t>OP</t>
  </si>
  <si>
    <t>TOTAL</t>
  </si>
  <si>
    <t>CHANGE</t>
  </si>
  <si>
    <t>HRG_TFC mapping</t>
  </si>
  <si>
    <t>Excluded from QR2 (0 = No, 1 = Yes)</t>
  </si>
  <si>
    <t>Has its own unique formula</t>
  </si>
  <si>
    <t>Source: 16_17 APC_OPROC model 130515_150515 with manual adjustments amended.xlsx, Sheet: Manual adj for Prices</t>
  </si>
  <si>
    <t>-</t>
  </si>
  <si>
    <t>APC Output for BPT</t>
  </si>
  <si>
    <t>APC Manual adj for Prices</t>
  </si>
  <si>
    <t>A variety of factors to adjust the prices. Includes inflation, efficiency, CNST and quantum adjustment</t>
  </si>
  <si>
    <t>Sheet from the APC model required for Flexible Sigmoidoscopy</t>
  </si>
  <si>
    <t>We use a chain linking the post adjustments for joining the efficiency and inflation adjustment together from 2015/16 onwards (this is a slight methodological change from the 13/14 DH method).</t>
  </si>
  <si>
    <t>Note: NE activity is the same as NE minus SSEM activity when the HRG is not eligible for SSEM (i.e. the SSEM eligibility flag is zero)</t>
  </si>
  <si>
    <t>Trim points</t>
  </si>
  <si>
    <t>SSEM eligibility</t>
  </si>
  <si>
    <t>Suggest reduce DC/EL tariff by 15% and NE tariff also reduce by approximately 16%.</t>
  </si>
  <si>
    <t xml:space="preserve">Set to approx. £5000 for DC/EL - reduce price by 39%. </t>
  </si>
  <si>
    <t>set NE to approx. 3500 - increase NE by 10%</t>
  </si>
  <si>
    <t>set DC/EL price to around 2100 by reducing price by 21%</t>
  </si>
  <si>
    <t>Suggest reducing the DC and EL tariff by 10%.</t>
  </si>
  <si>
    <t>set NE tariff to around £5000 by reducing it by 40%
set DC/EL tariff to 90% of NE tariff</t>
  </si>
  <si>
    <t>Suggest equalise tariff across setting OP, DE, EL and NE based on outpatient price.</t>
  </si>
  <si>
    <t>instruction creates illogical relativities - not implemented</t>
  </si>
  <si>
    <t>Low numbers in EL, Having discussed agreement upon advice was to equalise across all settings…EQUALISE This relativity is not statistically sustainable because too Small number of cases to base price differential on</t>
  </si>
  <si>
    <t>increase DC/EL 2.3 times higher than the modelled prices; increase NE 2.01 times higher than modelled NE price</t>
  </si>
  <si>
    <t>Equalise DC/EL and NEL (have NOT increased the cost be 55% across all settings because robotic surgery is a high cost device therefore funded separately).</t>
  </si>
  <si>
    <t>EQUALISE DC, EL, NE: Expert clinical advice that differential elective care of trauma is unusual and not systematically different. NB - WHOLE CHAPTER PROBLEMATIC FOR FURTHER SUBCHAPTER CLINICAL REVIEW DURING TED PERIOD</t>
  </si>
  <si>
    <t>1 &gt;&gt; Output</t>
  </si>
  <si>
    <t>2 &gt;&gt; SQL code</t>
  </si>
  <si>
    <t>3 &gt;&gt; SQL inputs</t>
  </si>
  <si>
    <t>4 &gt;&gt; Non SQL inputs</t>
  </si>
  <si>
    <t>5&gt;&gt; Process</t>
  </si>
  <si>
    <t>Monitor SQL</t>
  </si>
  <si>
    <t xml:space="preserve">2016-17  National tariff proosals: Calculation model Other Mandatory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</si>
</sst>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4" formatCode="_-&quot;£&quot;* #,##0.00_-;\-&quot;£&quot;* #,##0.00_-;_-&quot;£&quot;* &quot;-&quot;??_-;_-@_-"/>
    <numFmt numFmtId="43" formatCode="_-* #,##0.00_-;\-* #,##0.00_-;_-* &quot;-&quot;??_-;_-@_-"/>
    <numFmt numFmtId="164" formatCode="#,##0_ ;\-#,##0\ "/>
    <numFmt numFmtId="165" formatCode="_-* #,##0_-;\-* #,##0_-;_-* &quot;-&quot;??_-;_-@_-"/>
    <numFmt numFmtId="166" formatCode="0.0%"/>
  </numFmts>
  <fonts count="68" x14ac:knownFonts="1">
    <font>
      <sz val="11"/>
      <color theme="1"/>
      <name val="Calibri"/>
      <family val="2"/>
      <scheme val="minor"/>
    </font>
    <font>
      <b/>
      <sz val="11"/>
      <color theme="1"/>
      <name val="Calibri"/>
      <family val="2"/>
      <scheme val="minor"/>
    </font>
    <font>
      <b/>
      <u/>
      <sz val="10"/>
      <name val="Arial"/>
      <family val="2"/>
    </font>
    <font>
      <sz val="10"/>
      <name val="Arial"/>
      <family val="2"/>
    </font>
    <font>
      <u/>
      <sz val="10"/>
      <color indexed="12"/>
      <name val="Arial"/>
      <family val="2"/>
    </font>
    <font>
      <u/>
      <sz val="8"/>
      <color indexed="12"/>
      <name val="Arial"/>
      <family val="2"/>
    </font>
    <font>
      <sz val="8"/>
      <name val="Arial"/>
      <family val="2"/>
    </font>
    <font>
      <b/>
      <sz val="8"/>
      <name val="Arial"/>
      <family val="2"/>
    </font>
    <font>
      <b/>
      <sz val="8"/>
      <color indexed="8"/>
      <name val="Arial"/>
      <family val="2"/>
    </font>
    <font>
      <sz val="8"/>
      <color indexed="8"/>
      <name val="Arial"/>
      <family val="2"/>
    </font>
    <font>
      <b/>
      <sz val="10"/>
      <color theme="1"/>
      <name val="Calibri"/>
      <family val="2"/>
      <scheme val="minor"/>
    </font>
    <font>
      <b/>
      <sz val="10"/>
      <name val="Arial"/>
      <family val="2"/>
    </font>
    <font>
      <sz val="8"/>
      <color theme="1"/>
      <name val="Arial"/>
      <family val="2"/>
    </font>
    <font>
      <b/>
      <sz val="8"/>
      <color theme="1"/>
      <name val="Arial"/>
      <family val="2"/>
    </font>
    <font>
      <sz val="16"/>
      <color theme="3"/>
      <name val="Calibri"/>
      <family val="2"/>
      <scheme val="minor"/>
    </font>
    <font>
      <b/>
      <i/>
      <sz val="10"/>
      <color theme="1"/>
      <name val="Calibri"/>
      <family val="2"/>
      <scheme val="minor"/>
    </font>
    <font>
      <sz val="10"/>
      <color theme="1"/>
      <name val="Calibri"/>
      <family val="2"/>
      <scheme val="minor"/>
    </font>
    <font>
      <i/>
      <sz val="10"/>
      <color theme="1"/>
      <name val="Calibri"/>
      <family val="2"/>
      <scheme val="minor"/>
    </font>
    <font>
      <sz val="10"/>
      <name val="Calibri"/>
      <family val="2"/>
      <scheme val="minor"/>
    </font>
    <font>
      <b/>
      <sz val="10"/>
      <name val="Calibri"/>
      <family val="2"/>
      <scheme val="minor"/>
    </font>
    <font>
      <sz val="14"/>
      <color theme="3"/>
      <name val="Calibri"/>
      <family val="2"/>
      <scheme val="minor"/>
    </font>
    <font>
      <b/>
      <sz val="11"/>
      <color rgb="FF000000"/>
      <name val="Calibri"/>
      <family val="2"/>
      <scheme val="minor"/>
    </font>
    <font>
      <sz val="11"/>
      <color theme="1"/>
      <name val="Calibri"/>
      <family val="2"/>
      <scheme val="minor"/>
    </font>
    <font>
      <u/>
      <sz val="11"/>
      <color theme="10"/>
      <name val="Calibri"/>
      <family val="2"/>
      <scheme val="minor"/>
    </font>
    <font>
      <b/>
      <sz val="14"/>
      <color theme="0"/>
      <name val="Calibri"/>
      <family val="2"/>
      <scheme val="minor"/>
    </font>
    <font>
      <b/>
      <i/>
      <u/>
      <sz val="11"/>
      <color theme="1"/>
      <name val="Calibri"/>
      <family val="2"/>
      <scheme val="minor"/>
    </font>
    <font>
      <i/>
      <sz val="11"/>
      <color rgb="FF002060"/>
      <name val="Calibri"/>
      <family val="2"/>
      <scheme val="minor"/>
    </font>
    <font>
      <sz val="8"/>
      <color theme="1"/>
      <name val="Calibri"/>
      <family val="2"/>
      <scheme val="minor"/>
    </font>
    <font>
      <b/>
      <sz val="9"/>
      <color theme="0"/>
      <name val="Calibri"/>
      <family val="2"/>
      <scheme val="minor"/>
    </font>
    <font>
      <b/>
      <i/>
      <sz val="9"/>
      <color theme="0"/>
      <name val="Calibri"/>
      <family val="2"/>
      <scheme val="minor"/>
    </font>
    <font>
      <b/>
      <sz val="11"/>
      <color rgb="FF002060"/>
      <name val="Calibri"/>
      <family val="2"/>
      <scheme val="minor"/>
    </font>
    <font>
      <u/>
      <sz val="8"/>
      <color theme="10"/>
      <name val="Arial"/>
      <family val="2"/>
    </font>
    <font>
      <b/>
      <sz val="11"/>
      <color theme="0"/>
      <name val="Calibri"/>
      <family val="2"/>
      <scheme val="minor"/>
    </font>
    <font>
      <b/>
      <sz val="9"/>
      <color theme="1"/>
      <name val="Arial"/>
      <family val="2"/>
    </font>
    <font>
      <b/>
      <sz val="11"/>
      <name val="Arial"/>
      <family val="2"/>
    </font>
    <font>
      <b/>
      <sz val="12"/>
      <color rgb="FF7030A0"/>
      <name val="Arial"/>
      <family val="2"/>
    </font>
    <font>
      <b/>
      <u/>
      <sz val="8"/>
      <color indexed="12"/>
      <name val="Arial"/>
      <family val="2"/>
    </font>
    <font>
      <b/>
      <sz val="14"/>
      <color theme="1"/>
      <name val="Calibri"/>
      <family val="2"/>
      <scheme val="minor"/>
    </font>
    <font>
      <sz val="6"/>
      <color theme="0" tint="-0.34998626667073579"/>
      <name val="Calibri"/>
      <family val="2"/>
      <scheme val="minor"/>
    </font>
    <font>
      <sz val="10"/>
      <color rgb="FF008000"/>
      <name val="Courier New"/>
      <family val="3"/>
    </font>
    <font>
      <sz val="10"/>
      <color theme="1"/>
      <name val="Courier New"/>
      <family val="3"/>
    </font>
    <font>
      <sz val="10"/>
      <color rgb="FF0000FF"/>
      <name val="Courier New"/>
      <family val="3"/>
    </font>
    <font>
      <sz val="10"/>
      <color rgb="FF808080"/>
      <name val="Courier New"/>
      <family val="3"/>
    </font>
    <font>
      <sz val="10"/>
      <color rgb="FFFF0000"/>
      <name val="Courier New"/>
      <family val="3"/>
    </font>
    <font>
      <sz val="10"/>
      <color rgb="FFFF00FF"/>
      <name val="Courier New"/>
      <family val="3"/>
    </font>
    <font>
      <i/>
      <sz val="14"/>
      <color rgb="FF002060"/>
      <name val="Calibri"/>
      <family val="2"/>
      <scheme val="minor"/>
    </font>
    <font>
      <b/>
      <i/>
      <sz val="11"/>
      <color rgb="FF002060"/>
      <name val="Calibri"/>
      <family val="2"/>
      <scheme val="minor"/>
    </font>
    <font>
      <b/>
      <sz val="8"/>
      <color theme="0"/>
      <name val="Calibri"/>
      <family val="2"/>
      <scheme val="minor"/>
    </font>
    <font>
      <b/>
      <sz val="10"/>
      <color theme="0"/>
      <name val="Calibri"/>
      <family val="2"/>
      <scheme val="minor"/>
    </font>
    <font>
      <b/>
      <i/>
      <sz val="10"/>
      <color theme="0"/>
      <name val="Calibri"/>
      <family val="2"/>
      <scheme val="minor"/>
    </font>
    <font>
      <b/>
      <sz val="8"/>
      <color rgb="FF002060"/>
      <name val="Calibri"/>
      <family val="2"/>
      <scheme val="minor"/>
    </font>
    <font>
      <sz val="11"/>
      <name val="Calibri"/>
      <family val="2"/>
      <scheme val="minor"/>
    </font>
    <font>
      <b/>
      <sz val="11"/>
      <name val="Calibri"/>
      <family val="2"/>
      <scheme val="minor"/>
    </font>
    <font>
      <u/>
      <sz val="11"/>
      <color indexed="12"/>
      <name val="Calibri"/>
      <family val="2"/>
      <scheme val="minor"/>
    </font>
    <font>
      <b/>
      <u/>
      <sz val="8"/>
      <name val="Arial"/>
      <family val="2"/>
    </font>
    <font>
      <i/>
      <sz val="8"/>
      <name val="Arial"/>
      <family val="2"/>
    </font>
    <font>
      <b/>
      <i/>
      <sz val="11"/>
      <name val="Calibri"/>
      <family val="2"/>
      <scheme val="minor"/>
    </font>
    <font>
      <sz val="8"/>
      <color indexed="10"/>
      <name val="Arial"/>
      <family val="2"/>
    </font>
    <font>
      <b/>
      <sz val="14"/>
      <name val="Calibri"/>
      <family val="2"/>
      <scheme val="minor"/>
    </font>
    <font>
      <sz val="8"/>
      <color rgb="FFFF0000"/>
      <name val="Arial"/>
      <family val="2"/>
    </font>
    <font>
      <sz val="14"/>
      <name val="Calibri"/>
      <family val="2"/>
      <scheme val="minor"/>
    </font>
    <font>
      <b/>
      <sz val="10"/>
      <color rgb="FFFF0000"/>
      <name val="Calibri"/>
      <family val="2"/>
      <scheme val="minor"/>
    </font>
    <font>
      <b/>
      <sz val="10"/>
      <color indexed="10"/>
      <name val="Calibri"/>
      <family val="2"/>
      <scheme val="minor"/>
    </font>
    <font>
      <sz val="10"/>
      <color rgb="FFFF0000"/>
      <name val="Calibri"/>
      <family val="2"/>
      <scheme val="minor"/>
    </font>
    <font>
      <sz val="10"/>
      <color indexed="10"/>
      <name val="Calibri"/>
      <family val="2"/>
      <scheme val="minor"/>
    </font>
    <font>
      <sz val="10"/>
      <color rgb="FF0000FF"/>
      <name val="Calibri"/>
      <family val="2"/>
      <scheme val="minor"/>
    </font>
    <font>
      <sz val="8"/>
      <color rgb="FF0000FF"/>
      <name val="Arial"/>
      <family val="2"/>
    </font>
    <font>
      <u/>
      <sz val="10"/>
      <color theme="10"/>
      <name val="Calibri"/>
      <family val="2"/>
      <scheme val="minor"/>
    </font>
  </fonts>
  <fills count="28">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rgb="FF00B050"/>
        <bgColor indexed="64"/>
      </patternFill>
    </fill>
    <fill>
      <patternFill patternType="solid">
        <fgColor theme="0"/>
        <bgColor indexed="64"/>
      </patternFill>
    </fill>
    <fill>
      <patternFill patternType="solid">
        <fgColor rgb="FF0070C0"/>
        <bgColor indexed="64"/>
      </patternFill>
    </fill>
    <fill>
      <patternFill patternType="solid">
        <fgColor rgb="FFFFFFFF"/>
        <bgColor indexed="64"/>
      </patternFill>
    </fill>
    <fill>
      <patternFill patternType="solid">
        <fgColor rgb="FFF79646"/>
        <bgColor rgb="FF000000"/>
      </patternFill>
    </fill>
    <fill>
      <patternFill patternType="solid">
        <fgColor rgb="FF9BBB59"/>
        <bgColor rgb="FF000000"/>
      </patternFill>
    </fill>
    <fill>
      <patternFill patternType="solid">
        <fgColor theme="0"/>
        <bgColor rgb="FF000000"/>
      </patternFill>
    </fill>
    <fill>
      <patternFill patternType="solid">
        <fgColor theme="4" tint="0.79998168889431442"/>
        <bgColor indexed="64"/>
      </patternFill>
    </fill>
    <fill>
      <patternFill patternType="solid">
        <fgColor theme="8" tint="0.39994506668294322"/>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theme="2" tint="0.59999389629810485"/>
        <bgColor indexed="64"/>
      </patternFill>
    </fill>
    <fill>
      <patternFill patternType="solid">
        <fgColor rgb="FFC00000"/>
        <bgColor indexed="64"/>
      </patternFill>
    </fill>
    <fill>
      <patternFill patternType="solid">
        <fgColor rgb="FF92D050"/>
        <bgColor indexed="64"/>
      </patternFill>
    </fill>
    <fill>
      <patternFill patternType="solid">
        <fgColor rgb="FFFFC000"/>
        <bgColor indexed="64"/>
      </patternFill>
    </fill>
    <fill>
      <patternFill patternType="solid">
        <fgColor rgb="FFDEF6FE"/>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rgb="FFFFFF00"/>
        <bgColor indexed="64"/>
      </patternFill>
    </fill>
    <fill>
      <patternFill patternType="solid">
        <fgColor theme="4" tint="0.39997558519241921"/>
        <bgColor indexed="64"/>
      </patternFill>
    </fill>
    <fill>
      <patternFill patternType="solid">
        <fgColor rgb="FFFFFF00"/>
        <bgColor rgb="FF000000"/>
      </patternFill>
    </fill>
    <fill>
      <patternFill patternType="solid">
        <fgColor rgb="FFC0504D"/>
        <bgColor rgb="FF000000"/>
      </patternFill>
    </fill>
  </fills>
  <borders count="122">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right/>
      <top style="medium">
        <color indexed="64"/>
      </top>
      <bottom/>
      <diagonal/>
    </border>
    <border>
      <left style="medium">
        <color indexed="64"/>
      </left>
      <right style="medium">
        <color indexed="64"/>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bottom style="thin">
        <color indexed="64"/>
      </bottom>
      <diagonal/>
    </border>
    <border>
      <left style="medium">
        <color indexed="64"/>
      </left>
      <right style="medium">
        <color indexed="64"/>
      </right>
      <top style="dotted">
        <color theme="4"/>
      </top>
      <bottom style="dotted">
        <color theme="4"/>
      </bottom>
      <diagonal/>
    </border>
    <border>
      <left/>
      <right style="medium">
        <color indexed="64"/>
      </right>
      <top/>
      <bottom/>
      <diagonal/>
    </border>
    <border>
      <left style="medium">
        <color indexed="64"/>
      </left>
      <right style="medium">
        <color indexed="64"/>
      </right>
      <top style="thin">
        <color indexed="64"/>
      </top>
      <bottom/>
      <diagonal/>
    </border>
    <border>
      <left style="medium">
        <color indexed="64"/>
      </left>
      <right/>
      <top style="medium">
        <color indexed="64"/>
      </top>
      <bottom style="thin">
        <color indexed="64"/>
      </bottom>
      <diagonal/>
    </border>
    <border>
      <left style="thin">
        <color theme="0" tint="-0.34998626667073579"/>
      </left>
      <right style="thin">
        <color theme="0" tint="-0.34998626667073579"/>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auto="1"/>
      </left>
      <right style="thin">
        <color auto="1"/>
      </right>
      <top style="thin">
        <color auto="1"/>
      </top>
      <bottom style="thin">
        <color auto="1"/>
      </bottom>
      <diagonal/>
    </border>
    <border>
      <left style="medium">
        <color indexed="64"/>
      </left>
      <right style="medium">
        <color indexed="64"/>
      </right>
      <top style="medium">
        <color indexed="64"/>
      </top>
      <bottom style="dotted">
        <color theme="4"/>
      </bottom>
      <diagonal/>
    </border>
    <border>
      <left style="medium">
        <color indexed="64"/>
      </left>
      <right style="dashed">
        <color theme="3"/>
      </right>
      <top style="medium">
        <color indexed="64"/>
      </top>
      <bottom style="dashed">
        <color theme="3"/>
      </bottom>
      <diagonal/>
    </border>
    <border>
      <left style="dashed">
        <color theme="3"/>
      </left>
      <right style="dashed">
        <color theme="3"/>
      </right>
      <top style="medium">
        <color indexed="64"/>
      </top>
      <bottom style="dashed">
        <color theme="3"/>
      </bottom>
      <diagonal/>
    </border>
    <border>
      <left style="dashed">
        <color theme="3"/>
      </left>
      <right style="medium">
        <color indexed="64"/>
      </right>
      <top style="medium">
        <color indexed="64"/>
      </top>
      <bottom style="dashed">
        <color theme="3"/>
      </bottom>
      <diagonal/>
    </border>
    <border>
      <left style="medium">
        <color indexed="64"/>
      </left>
      <right style="dashed">
        <color theme="3"/>
      </right>
      <top style="dashed">
        <color theme="3"/>
      </top>
      <bottom style="dashed">
        <color theme="3"/>
      </bottom>
      <diagonal/>
    </border>
    <border>
      <left style="dashed">
        <color theme="3"/>
      </left>
      <right style="dashed">
        <color theme="3"/>
      </right>
      <top style="dashed">
        <color theme="3"/>
      </top>
      <bottom style="dashed">
        <color theme="3"/>
      </bottom>
      <diagonal/>
    </border>
    <border>
      <left style="dashed">
        <color theme="3"/>
      </left>
      <right style="medium">
        <color indexed="64"/>
      </right>
      <top style="dashed">
        <color theme="3"/>
      </top>
      <bottom style="dashed">
        <color theme="3"/>
      </bottom>
      <diagonal/>
    </border>
    <border>
      <left/>
      <right style="thin">
        <color theme="0" tint="-0.34998626667073579"/>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dotted">
        <color theme="4"/>
      </top>
      <bottom style="medium">
        <color indexed="64"/>
      </bottom>
      <diagonal/>
    </border>
    <border>
      <left style="medium">
        <color indexed="64"/>
      </left>
      <right style="dashed">
        <color theme="3"/>
      </right>
      <top style="dashed">
        <color theme="3"/>
      </top>
      <bottom style="medium">
        <color indexed="64"/>
      </bottom>
      <diagonal/>
    </border>
    <border>
      <left style="dashed">
        <color theme="3"/>
      </left>
      <right style="dashed">
        <color theme="3"/>
      </right>
      <top style="dashed">
        <color theme="3"/>
      </top>
      <bottom style="medium">
        <color indexed="64"/>
      </bottom>
      <diagonal/>
    </border>
    <border>
      <left style="dashed">
        <color theme="3"/>
      </left>
      <right style="medium">
        <color indexed="64"/>
      </right>
      <top style="dashed">
        <color theme="3"/>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dotted">
        <color theme="4"/>
      </top>
      <bottom style="dotted">
        <color theme="4"/>
      </bottom>
      <diagonal/>
    </border>
    <border>
      <left style="thin">
        <color indexed="64"/>
      </left>
      <right style="thin">
        <color indexed="64"/>
      </right>
      <top style="medium">
        <color indexed="64"/>
      </top>
      <bottom style="dotted">
        <color theme="4"/>
      </bottom>
      <diagonal/>
    </border>
    <border>
      <left style="thin">
        <color indexed="64"/>
      </left>
      <right style="medium">
        <color indexed="64"/>
      </right>
      <top style="medium">
        <color indexed="64"/>
      </top>
      <bottom style="dotted">
        <color theme="4"/>
      </bottom>
      <diagonal/>
    </border>
    <border>
      <left style="thin">
        <color indexed="64"/>
      </left>
      <right style="thin">
        <color indexed="64"/>
      </right>
      <top style="dotted">
        <color theme="4"/>
      </top>
      <bottom style="dotted">
        <color theme="4"/>
      </bottom>
      <diagonal/>
    </border>
    <border>
      <left style="thin">
        <color indexed="64"/>
      </left>
      <right style="medium">
        <color indexed="64"/>
      </right>
      <top style="dotted">
        <color theme="4"/>
      </top>
      <bottom style="dotted">
        <color theme="4"/>
      </bottom>
      <diagonal/>
    </border>
    <border>
      <left style="medium">
        <color indexed="64"/>
      </left>
      <right/>
      <top style="dotted">
        <color theme="4"/>
      </top>
      <bottom style="medium">
        <color indexed="64"/>
      </bottom>
      <diagonal/>
    </border>
    <border>
      <left style="thin">
        <color indexed="64"/>
      </left>
      <right style="thin">
        <color indexed="64"/>
      </right>
      <top style="dotted">
        <color theme="4"/>
      </top>
      <bottom style="medium">
        <color indexed="64"/>
      </bottom>
      <diagonal/>
    </border>
    <border>
      <left style="thin">
        <color indexed="64"/>
      </left>
      <right style="medium">
        <color indexed="64"/>
      </right>
      <top style="dotted">
        <color theme="4"/>
      </top>
      <bottom style="medium">
        <color indexed="64"/>
      </bottom>
      <diagonal/>
    </border>
    <border>
      <left style="thin">
        <color indexed="64"/>
      </left>
      <right style="medium">
        <color indexed="64"/>
      </right>
      <top style="thin">
        <color indexed="64"/>
      </top>
      <bottom style="thin">
        <color indexed="64"/>
      </bottom>
      <diagonal/>
    </border>
    <border>
      <left style="thin">
        <color theme="0" tint="-0.34998626667073579"/>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dotted">
        <color theme="4"/>
      </left>
      <right style="dotted">
        <color theme="4"/>
      </right>
      <top style="dotted">
        <color theme="4"/>
      </top>
      <bottom style="dotted">
        <color theme="4"/>
      </bottom>
      <diagonal/>
    </border>
    <border>
      <left style="dotted">
        <color theme="4"/>
      </left>
      <right style="medium">
        <color indexed="64"/>
      </right>
      <top style="dotted">
        <color theme="4"/>
      </top>
      <bottom style="dotted">
        <color theme="4"/>
      </bottom>
      <diagonal/>
    </border>
    <border>
      <left style="dotted">
        <color theme="4"/>
      </left>
      <right style="dotted">
        <color theme="4"/>
      </right>
      <top style="dotted">
        <color theme="4"/>
      </top>
      <bottom style="medium">
        <color indexed="64"/>
      </bottom>
      <diagonal/>
    </border>
    <border>
      <left style="dotted">
        <color theme="4"/>
      </left>
      <right style="medium">
        <color indexed="64"/>
      </right>
      <top style="dotted">
        <color theme="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thin">
        <color indexed="64"/>
      </left>
      <right style="medium">
        <color indexed="64"/>
      </right>
      <top/>
      <bottom/>
      <diagonal/>
    </border>
    <border>
      <left style="medium">
        <color indexed="64"/>
      </left>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style="thin">
        <color indexed="64"/>
      </right>
      <top/>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hair">
        <color indexed="64"/>
      </right>
      <top style="hair">
        <color indexed="64"/>
      </top>
      <bottom style="medium">
        <color indexed="64"/>
      </bottom>
      <diagonal/>
    </border>
    <border>
      <left/>
      <right style="hair">
        <color indexed="64"/>
      </right>
      <top style="hair">
        <color indexed="64"/>
      </top>
      <bottom style="hair">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top style="medium">
        <color indexed="64"/>
      </top>
      <bottom style="hair">
        <color indexed="64"/>
      </bottom>
      <diagonal/>
    </border>
    <border>
      <left style="hair">
        <color indexed="64"/>
      </left>
      <right/>
      <top style="hair">
        <color indexed="64"/>
      </top>
      <bottom style="medium">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theme="0" tint="-0.499984740745262"/>
      </right>
      <top/>
      <bottom style="thin">
        <color indexed="64"/>
      </bottom>
      <diagonal/>
    </border>
    <border>
      <left style="medium">
        <color indexed="64"/>
      </left>
      <right style="medium">
        <color indexed="64"/>
      </right>
      <top style="thin">
        <color indexed="64"/>
      </top>
      <bottom style="thin">
        <color indexed="64"/>
      </bottom>
      <diagonal/>
    </border>
  </borders>
  <cellStyleXfs count="9">
    <xf numFmtId="0" fontId="0" fillId="0" borderId="0"/>
    <xf numFmtId="43" fontId="22" fillId="0" borderId="0" applyFont="0" applyFill="0" applyBorder="0" applyAlignment="0" applyProtection="0"/>
    <xf numFmtId="44" fontId="22" fillId="0" borderId="0" applyFont="0" applyFill="0" applyBorder="0" applyAlignment="0" applyProtection="0"/>
    <xf numFmtId="9" fontId="22" fillId="0" borderId="0" applyFont="0" applyFill="0" applyBorder="0" applyAlignment="0" applyProtection="0"/>
    <xf numFmtId="0" fontId="23" fillId="0" borderId="0" applyNumberFormat="0" applyFill="0" applyBorder="0" applyAlignment="0" applyProtection="0"/>
    <xf numFmtId="0" fontId="3" fillId="0" borderId="0"/>
    <xf numFmtId="0" fontId="3" fillId="0" borderId="0"/>
    <xf numFmtId="0" fontId="22" fillId="0" borderId="0"/>
    <xf numFmtId="9" fontId="3" fillId="0" borderId="0" applyFont="0" applyFill="0" applyBorder="0" applyAlignment="0" applyProtection="0"/>
  </cellStyleXfs>
  <cellXfs count="614">
    <xf numFmtId="0" fontId="0" fillId="0" borderId="0" xfId="0"/>
    <xf numFmtId="1" fontId="12" fillId="0" borderId="0" xfId="0" applyNumberFormat="1" applyFont="1" applyFill="1" applyBorder="1"/>
    <xf numFmtId="0" fontId="12" fillId="0" borderId="0" xfId="0" applyFont="1" applyFill="1" applyBorder="1"/>
    <xf numFmtId="0" fontId="12" fillId="2" borderId="1" xfId="0" applyFont="1" applyFill="1" applyBorder="1"/>
    <xf numFmtId="1" fontId="12" fillId="0" borderId="0" xfId="0" applyNumberFormat="1" applyFont="1" applyFill="1"/>
    <xf numFmtId="0" fontId="12" fillId="2" borderId="6" xfId="0" applyFont="1" applyFill="1" applyBorder="1"/>
    <xf numFmtId="0" fontId="12" fillId="0" borderId="0" xfId="0" applyFont="1" applyFill="1"/>
    <xf numFmtId="0" fontId="12" fillId="2" borderId="0" xfId="0" applyFont="1" applyFill="1" applyBorder="1"/>
    <xf numFmtId="0" fontId="13" fillId="2" borderId="0" xfId="0" applyFont="1" applyFill="1"/>
    <xf numFmtId="0" fontId="12" fillId="2" borderId="0" xfId="0" applyFont="1" applyFill="1"/>
    <xf numFmtId="0" fontId="5" fillId="2" borderId="0" xfId="0" applyFont="1" applyFill="1" applyAlignment="1" applyProtection="1"/>
    <xf numFmtId="0" fontId="12" fillId="0" borderId="0" xfId="0" applyFont="1"/>
    <xf numFmtId="164" fontId="2" fillId="2" borderId="0" xfId="0" applyNumberFormat="1" applyFont="1" applyFill="1" applyAlignment="1">
      <alignment vertical="top"/>
    </xf>
    <xf numFmtId="164" fontId="3" fillId="2" borderId="0" xfId="0" applyNumberFormat="1" applyFont="1" applyFill="1" applyAlignment="1">
      <alignment vertical="top"/>
    </xf>
    <xf numFmtId="0" fontId="0" fillId="2" borderId="0" xfId="0" applyFill="1"/>
    <xf numFmtId="164" fontId="5" fillId="2" borderId="0" xfId="0" applyNumberFormat="1" applyFont="1" applyFill="1" applyAlignment="1" applyProtection="1">
      <alignment vertical="top"/>
    </xf>
    <xf numFmtId="164" fontId="6" fillId="2" borderId="0" xfId="0" applyNumberFormat="1" applyFont="1" applyFill="1" applyAlignment="1">
      <alignment vertical="top"/>
    </xf>
    <xf numFmtId="164" fontId="5" fillId="2" borderId="0" xfId="0" applyNumberFormat="1" applyFont="1" applyFill="1" applyBorder="1" applyAlignment="1" applyProtection="1">
      <alignment horizontal="center" vertical="center" wrapText="1"/>
    </xf>
    <xf numFmtId="0" fontId="6" fillId="2" borderId="1" xfId="0" applyFont="1" applyFill="1" applyBorder="1" applyAlignment="1">
      <alignment vertical="center"/>
    </xf>
    <xf numFmtId="0" fontId="6" fillId="2" borderId="1" xfId="0" applyFont="1" applyFill="1" applyBorder="1" applyAlignment="1">
      <alignment horizontal="center" vertical="center"/>
    </xf>
    <xf numFmtId="1" fontId="0" fillId="2" borderId="0" xfId="0" applyNumberFormat="1" applyFill="1"/>
    <xf numFmtId="164" fontId="7" fillId="2" borderId="0" xfId="0" applyNumberFormat="1" applyFont="1" applyFill="1" applyAlignment="1">
      <alignment horizontal="center"/>
    </xf>
    <xf numFmtId="164" fontId="7" fillId="2" borderId="0" xfId="0" applyNumberFormat="1" applyFont="1" applyFill="1"/>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wrapText="1"/>
    </xf>
    <xf numFmtId="0" fontId="7" fillId="2" borderId="5" xfId="0" applyFont="1" applyFill="1" applyBorder="1" applyAlignment="1">
      <alignment vertical="center"/>
    </xf>
    <xf numFmtId="0" fontId="6" fillId="2" borderId="6" xfId="0" applyFont="1" applyFill="1" applyBorder="1" applyAlignment="1">
      <alignment vertical="center"/>
    </xf>
    <xf numFmtId="0" fontId="6" fillId="0" borderId="3" xfId="0" applyFont="1" applyFill="1" applyBorder="1" applyAlignment="1">
      <alignment vertical="center"/>
    </xf>
    <xf numFmtId="0" fontId="0" fillId="2" borderId="6" xfId="0" applyFill="1" applyBorder="1"/>
    <xf numFmtId="1" fontId="0" fillId="2" borderId="6" xfId="0" applyNumberFormat="1" applyFill="1" applyBorder="1"/>
    <xf numFmtId="0" fontId="7" fillId="2" borderId="0" xfId="0" applyFont="1" applyFill="1" applyBorder="1" applyAlignment="1">
      <alignment vertical="center" wrapText="1"/>
    </xf>
    <xf numFmtId="0" fontId="6" fillId="3" borderId="5" xfId="0" applyFont="1" applyFill="1" applyBorder="1" applyAlignment="1">
      <alignment horizontal="center" vertical="center"/>
    </xf>
    <xf numFmtId="0" fontId="6" fillId="2" borderId="0" xfId="0" applyFont="1" applyFill="1" applyBorder="1" applyAlignment="1">
      <alignment vertical="center"/>
    </xf>
    <xf numFmtId="0" fontId="6" fillId="0" borderId="12" xfId="0" applyFont="1" applyFill="1" applyBorder="1" applyAlignment="1">
      <alignment vertical="center"/>
    </xf>
    <xf numFmtId="1" fontId="6" fillId="0" borderId="8" xfId="0" applyNumberFormat="1" applyFont="1" applyFill="1" applyBorder="1" applyAlignment="1">
      <alignment horizontal="center" vertical="center"/>
    </xf>
    <xf numFmtId="0" fontId="6" fillId="0" borderId="13" xfId="0" applyFont="1" applyFill="1" applyBorder="1" applyAlignment="1">
      <alignment vertical="center"/>
    </xf>
    <xf numFmtId="0" fontId="6" fillId="0" borderId="14" xfId="0" applyFont="1" applyFill="1" applyBorder="1" applyAlignment="1">
      <alignment vertical="center"/>
    </xf>
    <xf numFmtId="0" fontId="0" fillId="2" borderId="1" xfId="0" applyFill="1" applyBorder="1"/>
    <xf numFmtId="0" fontId="0" fillId="2" borderId="0" xfId="0" applyFill="1" applyAlignment="1">
      <alignment horizontal="center"/>
    </xf>
    <xf numFmtId="164" fontId="6" fillId="0" borderId="12" xfId="0" applyNumberFormat="1" applyFont="1" applyFill="1" applyBorder="1" applyAlignment="1">
      <alignment horizontal="center"/>
    </xf>
    <xf numFmtId="164" fontId="6" fillId="0" borderId="8" xfId="0" applyNumberFormat="1" applyFont="1" applyFill="1" applyBorder="1" applyAlignment="1">
      <alignment horizontal="center"/>
    </xf>
    <xf numFmtId="164" fontId="6" fillId="0" borderId="13" xfId="0" applyNumberFormat="1" applyFont="1" applyFill="1" applyBorder="1" applyAlignment="1">
      <alignment horizontal="center"/>
    </xf>
    <xf numFmtId="164" fontId="6" fillId="0" borderId="14" xfId="0" applyNumberFormat="1" applyFont="1" applyFill="1" applyBorder="1" applyAlignment="1">
      <alignment horizontal="center"/>
    </xf>
    <xf numFmtId="0" fontId="6" fillId="2" borderId="0" xfId="0" applyFont="1" applyFill="1" applyAlignment="1">
      <alignment vertical="center"/>
    </xf>
    <xf numFmtId="0" fontId="6" fillId="3" borderId="12" xfId="0" applyFont="1" applyFill="1" applyBorder="1" applyAlignment="1">
      <alignment horizontal="center" vertical="center" wrapText="1"/>
    </xf>
    <xf numFmtId="0" fontId="6" fillId="0" borderId="0" xfId="0" applyFont="1" applyFill="1" applyAlignment="1">
      <alignment vertical="center"/>
    </xf>
    <xf numFmtId="0" fontId="0" fillId="0" borderId="0" xfId="0" applyFill="1"/>
    <xf numFmtId="0" fontId="6" fillId="0" borderId="6" xfId="0" applyFont="1" applyFill="1" applyBorder="1" applyAlignment="1">
      <alignment vertical="center"/>
    </xf>
    <xf numFmtId="0" fontId="6" fillId="0" borderId="0" xfId="0" applyFont="1" applyFill="1" applyBorder="1" applyAlignment="1">
      <alignment vertical="center"/>
    </xf>
    <xf numFmtId="0" fontId="6" fillId="0" borderId="0" xfId="0" applyFont="1" applyFill="1" applyBorder="1" applyAlignment="1">
      <alignment horizontal="center" vertical="center"/>
    </xf>
    <xf numFmtId="164" fontId="7" fillId="2" borderId="0" xfId="0" applyNumberFormat="1" applyFont="1" applyFill="1" applyBorder="1" applyAlignment="1">
      <alignment horizontal="center"/>
    </xf>
    <xf numFmtId="164" fontId="7" fillId="2" borderId="0" xfId="0" applyNumberFormat="1" applyFont="1" applyFill="1" applyBorder="1"/>
    <xf numFmtId="1" fontId="0" fillId="2" borderId="0" xfId="0" applyNumberFormat="1" applyFill="1" applyBorder="1"/>
    <xf numFmtId="1" fontId="6" fillId="0" borderId="20" xfId="0" applyNumberFormat="1" applyFont="1" applyFill="1" applyBorder="1" applyAlignment="1">
      <alignment horizontal="center" vertical="center"/>
    </xf>
    <xf numFmtId="1" fontId="6" fillId="0" borderId="11" xfId="0" applyNumberFormat="1" applyFont="1" applyFill="1" applyBorder="1" applyAlignment="1">
      <alignment horizontal="center" vertical="center"/>
    </xf>
    <xf numFmtId="164" fontId="6" fillId="0" borderId="20" xfId="0" applyNumberFormat="1" applyFont="1" applyFill="1" applyBorder="1" applyAlignment="1">
      <alignment horizontal="center"/>
    </xf>
    <xf numFmtId="164" fontId="6" fillId="0" borderId="11" xfId="0" applyNumberFormat="1" applyFont="1" applyFill="1" applyBorder="1" applyAlignment="1">
      <alignment horizontal="center"/>
    </xf>
    <xf numFmtId="0" fontId="0" fillId="2" borderId="0" xfId="0" applyFill="1" applyBorder="1"/>
    <xf numFmtId="0" fontId="6" fillId="2" borderId="0" xfId="0" applyFont="1" applyFill="1" applyBorder="1" applyAlignment="1">
      <alignment horizontal="center" vertical="center"/>
    </xf>
    <xf numFmtId="3" fontId="6" fillId="2" borderId="0" xfId="0" applyNumberFormat="1" applyFont="1" applyFill="1" applyBorder="1" applyAlignment="1">
      <alignment horizontal="center" vertical="center"/>
    </xf>
    <xf numFmtId="9" fontId="6" fillId="2" borderId="0" xfId="0" applyNumberFormat="1" applyFont="1" applyFill="1" applyBorder="1" applyAlignment="1">
      <alignment horizontal="center"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7" fillId="2" borderId="0" xfId="0" applyFont="1" applyFill="1" applyAlignment="1">
      <alignment horizontal="center" vertical="center"/>
    </xf>
    <xf numFmtId="0" fontId="7" fillId="2" borderId="0" xfId="0" applyFont="1" applyFill="1" applyBorder="1" applyAlignment="1">
      <alignment horizontal="left" vertical="center" wrapText="1"/>
    </xf>
    <xf numFmtId="164" fontId="6" fillId="3" borderId="5" xfId="0" applyNumberFormat="1" applyFont="1" applyFill="1" applyBorder="1" applyAlignment="1">
      <alignment horizontal="center" vertical="center" wrapText="1"/>
    </xf>
    <xf numFmtId="0" fontId="9" fillId="0" borderId="12" xfId="0" applyFont="1" applyFill="1" applyBorder="1" applyAlignment="1">
      <alignment vertical="center" wrapText="1"/>
    </xf>
    <xf numFmtId="165" fontId="6" fillId="0" borderId="8" xfId="0" applyNumberFormat="1" applyFont="1" applyFill="1" applyBorder="1" applyAlignment="1">
      <alignment horizontal="right" vertical="center"/>
    </xf>
    <xf numFmtId="165" fontId="6" fillId="0" borderId="20" xfId="0" applyNumberFormat="1" applyFont="1" applyFill="1" applyBorder="1" applyAlignment="1">
      <alignment horizontal="right" vertical="center"/>
    </xf>
    <xf numFmtId="165" fontId="6" fillId="0" borderId="11" xfId="0" applyNumberFormat="1" applyFont="1" applyFill="1" applyBorder="1" applyAlignment="1">
      <alignment horizontal="right" vertical="center"/>
    </xf>
    <xf numFmtId="164" fontId="6" fillId="2" borderId="1" xfId="0" applyNumberFormat="1" applyFont="1" applyFill="1" applyBorder="1" applyAlignment="1">
      <alignment horizontal="center" vertical="center"/>
    </xf>
    <xf numFmtId="164" fontId="6" fillId="2" borderId="0" xfId="0" applyNumberFormat="1" applyFont="1" applyFill="1" applyBorder="1" applyAlignment="1">
      <alignment vertical="center"/>
    </xf>
    <xf numFmtId="0" fontId="0" fillId="0" borderId="0" xfId="0" applyFill="1" applyBorder="1"/>
    <xf numFmtId="0" fontId="8" fillId="5" borderId="0" xfId="0" applyFont="1" applyFill="1" applyBorder="1" applyAlignment="1">
      <alignment horizontal="left" vertical="center" wrapText="1"/>
    </xf>
    <xf numFmtId="0" fontId="1" fillId="0" borderId="4" xfId="0" applyFont="1" applyFill="1" applyBorder="1" applyAlignment="1">
      <alignment horizontal="center" vertical="center"/>
    </xf>
    <xf numFmtId="0" fontId="17" fillId="0" borderId="0" xfId="0" applyFont="1"/>
    <xf numFmtId="0" fontId="4" fillId="7" borderId="0" xfId="0" applyFont="1" applyFill="1" applyAlignment="1" applyProtection="1">
      <alignment vertical="center"/>
    </xf>
    <xf numFmtId="164" fontId="2" fillId="2" borderId="0" xfId="0" applyNumberFormat="1" applyFont="1" applyFill="1" applyAlignment="1">
      <alignment vertical="top"/>
    </xf>
    <xf numFmtId="164" fontId="3" fillId="2" borderId="0" xfId="0" applyNumberFormat="1" applyFont="1" applyFill="1" applyAlignment="1">
      <alignment vertical="top"/>
    </xf>
    <xf numFmtId="0" fontId="3" fillId="2" borderId="0" xfId="0" applyFont="1" applyFill="1"/>
    <xf numFmtId="1" fontId="3" fillId="2" borderId="0" xfId="0" applyNumberFormat="1" applyFont="1" applyFill="1" applyBorder="1"/>
    <xf numFmtId="0" fontId="6" fillId="3" borderId="2" xfId="0" applyFont="1" applyFill="1" applyBorder="1" applyAlignment="1">
      <alignment horizontal="center" vertical="center" wrapText="1"/>
    </xf>
    <xf numFmtId="0" fontId="6" fillId="3" borderId="3" xfId="0" applyFont="1" applyFill="1" applyBorder="1" applyAlignment="1">
      <alignment horizontal="center" vertical="center"/>
    </xf>
    <xf numFmtId="0" fontId="6" fillId="3" borderId="4" xfId="0" applyFont="1" applyFill="1" applyBorder="1" applyAlignment="1">
      <alignment horizontal="center" vertical="center" wrapText="1"/>
    </xf>
    <xf numFmtId="0" fontId="3" fillId="2" borderId="0" xfId="0" applyFont="1" applyFill="1" applyAlignment="1">
      <alignment horizontal="center"/>
    </xf>
    <xf numFmtId="0" fontId="7" fillId="2" borderId="5" xfId="0" applyFont="1" applyFill="1" applyBorder="1" applyAlignment="1">
      <alignment vertical="center"/>
    </xf>
    <xf numFmtId="0" fontId="6" fillId="2" borderId="6" xfId="0" applyFont="1" applyFill="1" applyBorder="1" applyAlignment="1">
      <alignment vertical="center"/>
    </xf>
    <xf numFmtId="0" fontId="6" fillId="0" borderId="2" xfId="0" applyFont="1" applyFill="1" applyBorder="1" applyAlignment="1">
      <alignment vertical="center"/>
    </xf>
    <xf numFmtId="0" fontId="6" fillId="0" borderId="3" xfId="0" applyFont="1" applyFill="1" applyBorder="1" applyAlignment="1">
      <alignment vertical="center"/>
    </xf>
    <xf numFmtId="0" fontId="6" fillId="0" borderId="9" xfId="0" applyFont="1" applyFill="1" applyBorder="1" applyAlignment="1">
      <alignment vertical="center"/>
    </xf>
    <xf numFmtId="0" fontId="6" fillId="0" borderId="10" xfId="0" applyFont="1" applyFill="1" applyBorder="1" applyAlignment="1">
      <alignment vertical="center"/>
    </xf>
    <xf numFmtId="0" fontId="3" fillId="2" borderId="6" xfId="0" applyFont="1" applyFill="1" applyBorder="1"/>
    <xf numFmtId="1" fontId="3" fillId="2" borderId="6" xfId="0" applyNumberFormat="1" applyFont="1" applyFill="1" applyBorder="1"/>
    <xf numFmtId="0" fontId="7" fillId="2" borderId="0" xfId="0" applyFont="1" applyFill="1" applyBorder="1" applyAlignment="1">
      <alignment vertical="center" wrapText="1"/>
    </xf>
    <xf numFmtId="0" fontId="6" fillId="3" borderId="5" xfId="0" applyFont="1" applyFill="1" applyBorder="1" applyAlignment="1">
      <alignment horizontal="center" vertical="center"/>
    </xf>
    <xf numFmtId="1" fontId="6" fillId="3" borderId="4" xfId="0" applyNumberFormat="1" applyFont="1" applyFill="1" applyBorder="1" applyAlignment="1">
      <alignment horizontal="center" vertical="center" wrapText="1"/>
    </xf>
    <xf numFmtId="0" fontId="6" fillId="2" borderId="0" xfId="0" applyFont="1" applyFill="1" applyBorder="1" applyAlignment="1">
      <alignment vertical="center"/>
    </xf>
    <xf numFmtId="0" fontId="6" fillId="0" borderId="12" xfId="0" applyFont="1" applyFill="1" applyBorder="1" applyAlignment="1">
      <alignment vertical="center"/>
    </xf>
    <xf numFmtId="0" fontId="6" fillId="0" borderId="13" xfId="0" applyFont="1" applyFill="1" applyBorder="1" applyAlignment="1">
      <alignment vertical="center"/>
    </xf>
    <xf numFmtId="0" fontId="6" fillId="0" borderId="14" xfId="0" applyFont="1" applyFill="1" applyBorder="1" applyAlignment="1">
      <alignment vertical="center"/>
    </xf>
    <xf numFmtId="0" fontId="3" fillId="2" borderId="1" xfId="0" applyFont="1" applyFill="1" applyBorder="1"/>
    <xf numFmtId="0" fontId="6" fillId="3" borderId="12" xfId="0" applyFont="1" applyFill="1" applyBorder="1" applyAlignment="1">
      <alignment horizontal="center" vertical="center" wrapText="1"/>
    </xf>
    <xf numFmtId="0" fontId="6" fillId="3" borderId="8" xfId="0" applyFont="1" applyFill="1" applyBorder="1" applyAlignment="1">
      <alignment horizontal="center" vertical="center"/>
    </xf>
    <xf numFmtId="164" fontId="6" fillId="0" borderId="12" xfId="0" applyNumberFormat="1" applyFont="1" applyFill="1" applyBorder="1" applyAlignment="1">
      <alignment horizontal="center"/>
    </xf>
    <xf numFmtId="164" fontId="6" fillId="0" borderId="13" xfId="0" applyNumberFormat="1" applyFont="1" applyFill="1" applyBorder="1" applyAlignment="1">
      <alignment horizontal="center"/>
    </xf>
    <xf numFmtId="164" fontId="6" fillId="0" borderId="14" xfId="0" applyNumberFormat="1" applyFont="1" applyFill="1" applyBorder="1" applyAlignment="1">
      <alignment horizontal="center"/>
    </xf>
    <xf numFmtId="0" fontId="3" fillId="2" borderId="0" xfId="0" applyFont="1" applyFill="1" applyBorder="1"/>
    <xf numFmtId="9" fontId="6" fillId="2" borderId="0" xfId="0" applyNumberFormat="1" applyFont="1" applyFill="1" applyBorder="1" applyAlignment="1">
      <alignment horizontal="center" vertical="center" wrapText="1"/>
    </xf>
    <xf numFmtId="0" fontId="7" fillId="2" borderId="0" xfId="0" applyFont="1" applyFill="1" applyBorder="1" applyAlignment="1">
      <alignment vertical="center"/>
    </xf>
    <xf numFmtId="0" fontId="7" fillId="2" borderId="0" xfId="0" applyFont="1" applyFill="1" applyAlignment="1">
      <alignment vertical="center"/>
    </xf>
    <xf numFmtId="0" fontId="6" fillId="2" borderId="0" xfId="0" applyFont="1" applyFill="1" applyAlignment="1">
      <alignment vertical="center"/>
    </xf>
    <xf numFmtId="164" fontId="6" fillId="3" borderId="5" xfId="0" applyNumberFormat="1" applyFont="1" applyFill="1" applyBorder="1" applyAlignment="1">
      <alignment horizontal="center" vertical="center" wrapText="1"/>
    </xf>
    <xf numFmtId="0" fontId="9" fillId="0" borderId="12" xfId="0" applyFont="1" applyFill="1" applyBorder="1" applyAlignment="1">
      <alignment vertical="center" wrapText="1"/>
    </xf>
    <xf numFmtId="0" fontId="6" fillId="0" borderId="13" xfId="0" applyFont="1" applyFill="1" applyBorder="1" applyAlignment="1">
      <alignment vertical="center" wrapText="1"/>
    </xf>
    <xf numFmtId="0" fontId="6" fillId="0" borderId="14" xfId="0" applyFont="1" applyFill="1" applyBorder="1" applyAlignment="1">
      <alignment vertical="center" wrapText="1"/>
    </xf>
    <xf numFmtId="0" fontId="6" fillId="2" borderId="1" xfId="0" applyFont="1" applyFill="1" applyBorder="1" applyAlignment="1">
      <alignment vertical="center"/>
    </xf>
    <xf numFmtId="164" fontId="6" fillId="2" borderId="1" xfId="0" applyNumberFormat="1" applyFont="1" applyFill="1" applyBorder="1" applyAlignment="1">
      <alignment horizontal="center" vertical="center"/>
    </xf>
    <xf numFmtId="164" fontId="6" fillId="2" borderId="0" xfId="0" applyNumberFormat="1" applyFont="1" applyFill="1" applyBorder="1" applyAlignment="1">
      <alignment vertical="center"/>
    </xf>
    <xf numFmtId="166" fontId="16" fillId="0" borderId="37" xfId="0" applyNumberFormat="1" applyFont="1" applyFill="1" applyBorder="1" applyAlignment="1">
      <alignment horizontal="center" vertical="center"/>
    </xf>
    <xf numFmtId="10" fontId="18" fillId="0" borderId="38" xfId="0" applyNumberFormat="1" applyFont="1" applyFill="1" applyBorder="1" applyAlignment="1">
      <alignment horizontal="center" vertical="center"/>
    </xf>
    <xf numFmtId="10" fontId="18" fillId="0" borderId="39" xfId="0" applyNumberFormat="1" applyFont="1" applyFill="1" applyBorder="1" applyAlignment="1">
      <alignment horizontal="center" vertical="center"/>
    </xf>
    <xf numFmtId="10" fontId="18" fillId="0" borderId="40" xfId="0" applyNumberFormat="1" applyFont="1" applyFill="1" applyBorder="1" applyAlignment="1">
      <alignment horizontal="center" vertical="center"/>
    </xf>
    <xf numFmtId="10" fontId="16" fillId="0" borderId="28" xfId="0" applyNumberFormat="1" applyFont="1" applyFill="1" applyBorder="1" applyAlignment="1">
      <alignment horizontal="center" vertical="center"/>
    </xf>
    <xf numFmtId="10" fontId="18" fillId="0" borderId="41" xfId="0" applyNumberFormat="1" applyFont="1" applyFill="1" applyBorder="1" applyAlignment="1">
      <alignment horizontal="center" vertical="center"/>
    </xf>
    <xf numFmtId="10" fontId="18" fillId="0" borderId="42" xfId="0" applyNumberFormat="1" applyFont="1" applyFill="1" applyBorder="1" applyAlignment="1">
      <alignment horizontal="center" vertical="center"/>
    </xf>
    <xf numFmtId="10" fontId="18" fillId="0" borderId="43" xfId="0" applyNumberFormat="1" applyFont="1" applyFill="1" applyBorder="1" applyAlignment="1">
      <alignment horizontal="center" vertical="center"/>
    </xf>
    <xf numFmtId="166" fontId="16" fillId="0" borderId="28" xfId="0" applyNumberFormat="1" applyFont="1" applyFill="1" applyBorder="1" applyAlignment="1">
      <alignment horizontal="center" vertical="center"/>
    </xf>
    <xf numFmtId="3" fontId="0" fillId="2" borderId="0" xfId="0" applyNumberFormat="1" applyFill="1"/>
    <xf numFmtId="0" fontId="1" fillId="0" borderId="0" xfId="0" applyFont="1"/>
    <xf numFmtId="0" fontId="1" fillId="0" borderId="4" xfId="0" applyFont="1" applyFill="1" applyBorder="1" applyAlignment="1">
      <alignment horizontal="left" vertical="center"/>
    </xf>
    <xf numFmtId="0" fontId="15" fillId="5" borderId="48" xfId="0" applyFont="1" applyFill="1" applyBorder="1" applyAlignment="1">
      <alignment horizontal="left" indent="1"/>
    </xf>
    <xf numFmtId="10" fontId="16" fillId="5" borderId="45" xfId="0" applyNumberFormat="1" applyFont="1" applyFill="1" applyBorder="1" applyAlignment="1">
      <alignment horizontal="center" vertical="center"/>
    </xf>
    <xf numFmtId="10" fontId="16" fillId="5" borderId="45" xfId="0" applyNumberFormat="1" applyFont="1" applyFill="1" applyBorder="1" applyAlignment="1">
      <alignment horizontal="center"/>
    </xf>
    <xf numFmtId="10" fontId="15" fillId="5" borderId="45" xfId="0" applyNumberFormat="1" applyFont="1" applyFill="1" applyBorder="1" applyAlignment="1">
      <alignment horizontal="center"/>
    </xf>
    <xf numFmtId="0" fontId="15" fillId="5" borderId="21" xfId="0" applyFont="1" applyFill="1" applyBorder="1" applyAlignment="1">
      <alignment horizontal="left" indent="1"/>
    </xf>
    <xf numFmtId="10" fontId="16" fillId="5" borderId="36" xfId="0" applyNumberFormat="1" applyFont="1" applyFill="1" applyBorder="1" applyAlignment="1">
      <alignment horizontal="center" vertical="center"/>
    </xf>
    <xf numFmtId="10" fontId="16" fillId="5" borderId="36" xfId="0" applyNumberFormat="1" applyFont="1" applyFill="1" applyBorder="1" applyAlignment="1">
      <alignment horizontal="center"/>
    </xf>
    <xf numFmtId="10" fontId="15" fillId="5" borderId="36" xfId="0" applyNumberFormat="1" applyFont="1" applyFill="1" applyBorder="1" applyAlignment="1">
      <alignment horizontal="center"/>
    </xf>
    <xf numFmtId="0" fontId="15" fillId="5" borderId="17" xfId="0" applyFont="1" applyFill="1" applyBorder="1" applyAlignment="1">
      <alignment horizontal="left" wrapText="1"/>
    </xf>
    <xf numFmtId="10" fontId="16" fillId="5" borderId="35" xfId="0" applyNumberFormat="1" applyFont="1" applyFill="1" applyBorder="1" applyAlignment="1">
      <alignment horizontal="center" vertical="center"/>
    </xf>
    <xf numFmtId="10" fontId="10" fillId="5" borderId="35" xfId="0" applyNumberFormat="1" applyFont="1" applyFill="1" applyBorder="1" applyAlignment="1">
      <alignment horizontal="center" vertical="center"/>
    </xf>
    <xf numFmtId="0" fontId="10" fillId="0" borderId="4" xfId="0" applyFont="1" applyFill="1" applyBorder="1" applyAlignment="1">
      <alignment horizontal="center" vertical="center" wrapText="1"/>
    </xf>
    <xf numFmtId="9" fontId="10" fillId="0" borderId="4" xfId="0" applyNumberFormat="1" applyFont="1" applyFill="1" applyBorder="1" applyAlignment="1">
      <alignment horizontal="left" wrapText="1"/>
    </xf>
    <xf numFmtId="10" fontId="18" fillId="0" borderId="45" xfId="0" applyNumberFormat="1" applyFont="1" applyFill="1" applyBorder="1" applyAlignment="1">
      <alignment horizontal="center" vertical="center"/>
    </xf>
    <xf numFmtId="0" fontId="0" fillId="0" borderId="0" xfId="0" applyAlignment="1">
      <alignment horizontal="center"/>
    </xf>
    <xf numFmtId="0" fontId="1" fillId="0" borderId="4" xfId="0" applyFont="1" applyBorder="1" applyAlignment="1">
      <alignment horizontal="center" vertical="center" wrapText="1"/>
    </xf>
    <xf numFmtId="166" fontId="18" fillId="0" borderId="48" xfId="0" applyNumberFormat="1" applyFont="1" applyFill="1" applyBorder="1" applyAlignment="1">
      <alignment horizontal="center" vertical="center"/>
    </xf>
    <xf numFmtId="10" fontId="18" fillId="0" borderId="27" xfId="0" applyNumberFormat="1" applyFont="1" applyFill="1" applyBorder="1" applyAlignment="1">
      <alignment horizontal="center" vertical="center"/>
    </xf>
    <xf numFmtId="10" fontId="18" fillId="0" borderId="49" xfId="0" applyNumberFormat="1" applyFont="1" applyFill="1" applyBorder="1" applyAlignment="1">
      <alignment horizontal="center" vertical="center"/>
    </xf>
    <xf numFmtId="10" fontId="18" fillId="0" borderId="48" xfId="0" applyNumberFormat="1" applyFont="1" applyFill="1" applyBorder="1" applyAlignment="1">
      <alignment horizontal="center" vertical="center"/>
    </xf>
    <xf numFmtId="10" fontId="18" fillId="0" borderId="17" xfId="0" applyNumberFormat="1" applyFont="1" applyFill="1" applyBorder="1" applyAlignment="1">
      <alignment horizontal="center" vertical="center"/>
    </xf>
    <xf numFmtId="10" fontId="18" fillId="0" borderId="35" xfId="0" applyNumberFormat="1" applyFont="1" applyFill="1" applyBorder="1" applyAlignment="1">
      <alignment horizontal="center" vertical="center"/>
    </xf>
    <xf numFmtId="10" fontId="18" fillId="0" borderId="10" xfId="0" applyNumberFormat="1" applyFont="1" applyFill="1" applyBorder="1" applyAlignment="1">
      <alignment horizontal="center" vertical="center"/>
    </xf>
    <xf numFmtId="10" fontId="18" fillId="0" borderId="47" xfId="0" applyNumberFormat="1" applyFont="1" applyFill="1" applyBorder="1" applyAlignment="1">
      <alignment horizontal="center" vertical="center"/>
    </xf>
    <xf numFmtId="0" fontId="1" fillId="12" borderId="4" xfId="0" applyFont="1" applyFill="1" applyBorder="1" applyAlignment="1">
      <alignment horizontal="center"/>
    </xf>
    <xf numFmtId="166" fontId="16" fillId="0" borderId="50" xfId="0" applyNumberFormat="1" applyFont="1" applyFill="1" applyBorder="1" applyAlignment="1">
      <alignment horizontal="center" vertical="center"/>
    </xf>
    <xf numFmtId="10" fontId="18" fillId="0" borderId="51" xfId="0" applyNumberFormat="1" applyFont="1" applyFill="1" applyBorder="1" applyAlignment="1">
      <alignment horizontal="center" vertical="center"/>
    </xf>
    <xf numFmtId="10" fontId="18" fillId="0" borderId="52" xfId="0" applyNumberFormat="1" applyFont="1" applyFill="1" applyBorder="1" applyAlignment="1">
      <alignment horizontal="center" vertical="center"/>
    </xf>
    <xf numFmtId="10" fontId="18" fillId="0" borderId="53" xfId="0" applyNumberFormat="1" applyFont="1" applyFill="1" applyBorder="1" applyAlignment="1">
      <alignment horizontal="center" vertical="center"/>
    </xf>
    <xf numFmtId="10" fontId="16" fillId="0" borderId="0" xfId="0" applyNumberFormat="1" applyFont="1" applyFill="1" applyBorder="1" applyAlignment="1">
      <alignment horizontal="left" vertical="center"/>
    </xf>
    <xf numFmtId="0" fontId="1" fillId="0" borderId="9" xfId="0" applyFont="1" applyBorder="1" applyAlignment="1">
      <alignment horizontal="left" vertical="center" wrapText="1"/>
    </xf>
    <xf numFmtId="0" fontId="1" fillId="0" borderId="54" xfId="0" applyFont="1" applyBorder="1" applyAlignment="1">
      <alignment horizontal="center" vertical="center" wrapText="1"/>
    </xf>
    <xf numFmtId="0" fontId="1" fillId="0" borderId="55" xfId="0" applyFont="1" applyBorder="1" applyAlignment="1">
      <alignment horizontal="center" vertical="center" wrapText="1"/>
    </xf>
    <xf numFmtId="10" fontId="16" fillId="0" borderId="56" xfId="0" applyNumberFormat="1" applyFont="1" applyFill="1" applyBorder="1" applyAlignment="1">
      <alignment horizontal="left" vertical="center"/>
    </xf>
    <xf numFmtId="10" fontId="16" fillId="0" borderId="57" xfId="0" applyNumberFormat="1" applyFont="1" applyFill="1" applyBorder="1" applyAlignment="1">
      <alignment horizontal="center" vertical="center"/>
    </xf>
    <xf numFmtId="10" fontId="16" fillId="0" borderId="58" xfId="0" applyNumberFormat="1" applyFont="1" applyFill="1" applyBorder="1" applyAlignment="1">
      <alignment horizontal="center" vertical="center"/>
    </xf>
    <xf numFmtId="10" fontId="16" fillId="0" borderId="59" xfId="0" applyNumberFormat="1" applyFont="1" applyFill="1" applyBorder="1" applyAlignment="1">
      <alignment horizontal="center" vertical="center"/>
    </xf>
    <xf numFmtId="10" fontId="16" fillId="0" borderId="60" xfId="0" applyNumberFormat="1" applyFont="1" applyFill="1" applyBorder="1" applyAlignment="1">
      <alignment horizontal="center" vertical="center"/>
    </xf>
    <xf numFmtId="10" fontId="16" fillId="0" borderId="13" xfId="0" applyNumberFormat="1" applyFont="1" applyFill="1" applyBorder="1" applyAlignment="1">
      <alignment horizontal="left" vertical="center"/>
    </xf>
    <xf numFmtId="10" fontId="16" fillId="0" borderId="61" xfId="0" applyNumberFormat="1" applyFont="1" applyFill="1" applyBorder="1" applyAlignment="1">
      <alignment horizontal="left" vertical="center"/>
    </xf>
    <xf numFmtId="10" fontId="16" fillId="0" borderId="62" xfId="0" applyNumberFormat="1" applyFont="1" applyFill="1" applyBorder="1" applyAlignment="1">
      <alignment horizontal="center" vertical="center"/>
    </xf>
    <xf numFmtId="10" fontId="16" fillId="0" borderId="63" xfId="0" applyNumberFormat="1" applyFont="1" applyFill="1" applyBorder="1" applyAlignment="1">
      <alignment horizontal="center" vertical="center"/>
    </xf>
    <xf numFmtId="3" fontId="6" fillId="0" borderId="8" xfId="0" applyNumberFormat="1" applyFont="1" applyFill="1" applyBorder="1" applyAlignment="1">
      <alignment horizontal="center" vertical="center"/>
    </xf>
    <xf numFmtId="3" fontId="6" fillId="0" borderId="20" xfId="0" applyNumberFormat="1" applyFont="1" applyFill="1" applyBorder="1" applyAlignment="1">
      <alignment horizontal="center" vertical="center"/>
    </xf>
    <xf numFmtId="3" fontId="6" fillId="0" borderId="11" xfId="0" applyNumberFormat="1" applyFont="1" applyFill="1" applyBorder="1" applyAlignment="1">
      <alignment horizontal="center" vertical="center"/>
    </xf>
    <xf numFmtId="0" fontId="21" fillId="0" borderId="0" xfId="0" applyFont="1" applyAlignment="1">
      <alignment horizontal="center"/>
    </xf>
    <xf numFmtId="3" fontId="6" fillId="2" borderId="7" xfId="0" applyNumberFormat="1" applyFont="1" applyFill="1" applyBorder="1" applyAlignment="1">
      <alignment horizontal="center" vertical="center"/>
    </xf>
    <xf numFmtId="0" fontId="6" fillId="2" borderId="2" xfId="0" applyFont="1" applyFill="1" applyBorder="1" applyAlignment="1">
      <alignment vertical="center"/>
    </xf>
    <xf numFmtId="3" fontId="6" fillId="0" borderId="8" xfId="0" applyNumberFormat="1" applyFont="1" applyFill="1" applyBorder="1" applyAlignment="1">
      <alignment horizontal="right" vertical="center"/>
    </xf>
    <xf numFmtId="0" fontId="6" fillId="2" borderId="9" xfId="0" applyFont="1" applyFill="1" applyBorder="1" applyAlignment="1">
      <alignment vertical="center"/>
    </xf>
    <xf numFmtId="3" fontId="6" fillId="0" borderId="11" xfId="0" applyNumberFormat="1" applyFont="1" applyFill="1" applyBorder="1" applyAlignment="1">
      <alignment horizontal="right" vertical="center"/>
    </xf>
    <xf numFmtId="3" fontId="6" fillId="0" borderId="7" xfId="0" applyNumberFormat="1" applyFont="1" applyFill="1" applyBorder="1" applyAlignment="1">
      <alignment horizontal="right" vertical="center"/>
    </xf>
    <xf numFmtId="1" fontId="0" fillId="2" borderId="6" xfId="0" applyNumberFormat="1" applyFill="1" applyBorder="1" applyAlignment="1">
      <alignment horizontal="right"/>
    </xf>
    <xf numFmtId="1" fontId="0" fillId="2" borderId="0" xfId="0" applyNumberFormat="1" applyFill="1" applyAlignment="1">
      <alignment horizontal="right"/>
    </xf>
    <xf numFmtId="1" fontId="6" fillId="0" borderId="8" xfId="0" applyNumberFormat="1" applyFont="1" applyFill="1" applyBorder="1" applyAlignment="1">
      <alignment horizontal="right" vertical="center"/>
    </xf>
    <xf numFmtId="1" fontId="6" fillId="0" borderId="20" xfId="0" applyNumberFormat="1" applyFont="1" applyFill="1" applyBorder="1" applyAlignment="1">
      <alignment horizontal="right" vertical="center"/>
    </xf>
    <xf numFmtId="1" fontId="6" fillId="0" borderId="11" xfId="0" applyNumberFormat="1" applyFont="1" applyFill="1" applyBorder="1" applyAlignment="1">
      <alignment horizontal="right" vertical="center"/>
    </xf>
    <xf numFmtId="0" fontId="0" fillId="2" borderId="1" xfId="0" applyFill="1" applyBorder="1" applyAlignment="1">
      <alignment horizontal="right"/>
    </xf>
    <xf numFmtId="0" fontId="0" fillId="2" borderId="0" xfId="0" applyFill="1" applyAlignment="1">
      <alignment horizontal="right"/>
    </xf>
    <xf numFmtId="3" fontId="6" fillId="0" borderId="20" xfId="0" applyNumberFormat="1" applyFont="1" applyFill="1" applyBorder="1" applyAlignment="1">
      <alignment horizontal="right" vertical="center"/>
    </xf>
    <xf numFmtId="0" fontId="6" fillId="2" borderId="0" xfId="0" applyFont="1" applyFill="1" applyBorder="1" applyAlignment="1">
      <alignment horizontal="right" vertical="center"/>
    </xf>
    <xf numFmtId="164" fontId="5" fillId="2" borderId="0" xfId="0" applyNumberFormat="1" applyFont="1" applyFill="1" applyBorder="1" applyAlignment="1" applyProtection="1">
      <alignment horizontal="center" vertical="center" wrapText="1"/>
    </xf>
    <xf numFmtId="0" fontId="9" fillId="0" borderId="13" xfId="0" applyFont="1" applyFill="1" applyBorder="1" applyAlignment="1">
      <alignment vertical="center" wrapText="1"/>
    </xf>
    <xf numFmtId="0" fontId="9" fillId="0" borderId="14" xfId="0" applyFont="1" applyFill="1" applyBorder="1" applyAlignment="1">
      <alignment vertical="center" wrapText="1"/>
    </xf>
    <xf numFmtId="164" fontId="6" fillId="2" borderId="0" xfId="0" applyNumberFormat="1" applyFont="1" applyFill="1" applyAlignment="1" applyProtection="1">
      <alignment vertical="top"/>
    </xf>
    <xf numFmtId="0" fontId="24" fillId="6" borderId="0" xfId="0" applyFont="1" applyFill="1" applyBorder="1" applyAlignment="1">
      <alignment vertical="center"/>
    </xf>
    <xf numFmtId="0" fontId="25" fillId="0" borderId="0" xfId="0" applyFont="1" applyFill="1"/>
    <xf numFmtId="0" fontId="26" fillId="0" borderId="0" xfId="0" applyFont="1" applyFill="1"/>
    <xf numFmtId="0" fontId="1" fillId="0" borderId="4" xfId="0" applyFont="1" applyFill="1" applyBorder="1" applyAlignment="1">
      <alignment horizontal="center" vertical="center" wrapText="1"/>
    </xf>
    <xf numFmtId="0" fontId="1" fillId="0" borderId="7" xfId="0" applyFont="1" applyFill="1" applyBorder="1" applyAlignment="1">
      <alignment horizontal="center" vertical="center"/>
    </xf>
    <xf numFmtId="0" fontId="15" fillId="0" borderId="28" xfId="0" applyFont="1" applyBorder="1" applyAlignment="1">
      <alignment horizontal="left" indent="1"/>
    </xf>
    <xf numFmtId="10" fontId="16" fillId="14" borderId="67" xfId="3" applyNumberFormat="1" applyFont="1" applyFill="1" applyBorder="1" applyAlignment="1">
      <alignment horizontal="center" vertical="center"/>
    </xf>
    <xf numFmtId="10" fontId="16" fillId="14" borderId="67" xfId="3" applyNumberFormat="1" applyFont="1" applyFill="1" applyBorder="1" applyAlignment="1">
      <alignment horizontal="center"/>
    </xf>
    <xf numFmtId="10" fontId="16" fillId="14" borderId="68" xfId="3" applyNumberFormat="1" applyFont="1" applyFill="1" applyBorder="1" applyAlignment="1">
      <alignment horizontal="center"/>
    </xf>
    <xf numFmtId="0" fontId="15" fillId="0" borderId="28" xfId="0" applyFont="1" applyFill="1" applyBorder="1" applyAlignment="1">
      <alignment horizontal="left" wrapText="1"/>
    </xf>
    <xf numFmtId="10" fontId="16" fillId="14" borderId="68" xfId="3" applyNumberFormat="1" applyFont="1" applyFill="1" applyBorder="1" applyAlignment="1">
      <alignment horizontal="center" vertical="center"/>
    </xf>
    <xf numFmtId="0" fontId="15" fillId="0" borderId="50" xfId="0" applyFont="1" applyBorder="1" applyAlignment="1">
      <alignment horizontal="left"/>
    </xf>
    <xf numFmtId="0" fontId="16" fillId="0" borderId="69" xfId="0" applyFont="1" applyFill="1" applyBorder="1" applyAlignment="1">
      <alignment horizontal="center" vertical="center"/>
    </xf>
    <xf numFmtId="0" fontId="16" fillId="0" borderId="70" xfId="0" applyFont="1" applyFill="1" applyBorder="1" applyAlignment="1">
      <alignment horizontal="center"/>
    </xf>
    <xf numFmtId="0" fontId="27" fillId="0" borderId="0" xfId="0" applyFont="1"/>
    <xf numFmtId="164" fontId="5" fillId="0" borderId="0" xfId="0" applyNumberFormat="1" applyFont="1" applyFill="1" applyBorder="1" applyAlignment="1" applyProtection="1">
      <alignment horizontal="center" vertical="center" wrapText="1"/>
    </xf>
    <xf numFmtId="0" fontId="27" fillId="15" borderId="71" xfId="0" applyFont="1" applyFill="1" applyBorder="1" applyAlignment="1">
      <alignment vertical="center"/>
    </xf>
    <xf numFmtId="0" fontId="6" fillId="15" borderId="72" xfId="0" applyFont="1" applyFill="1" applyBorder="1" applyAlignment="1">
      <alignment vertical="center"/>
    </xf>
    <xf numFmtId="0" fontId="27" fillId="15" borderId="73" xfId="0" applyFont="1" applyFill="1" applyBorder="1" applyAlignment="1">
      <alignment vertical="center"/>
    </xf>
    <xf numFmtId="0" fontId="6" fillId="15" borderId="74" xfId="0" applyFont="1" applyFill="1" applyBorder="1" applyAlignment="1">
      <alignment vertical="center"/>
    </xf>
    <xf numFmtId="0" fontId="28" fillId="6" borderId="31" xfId="0" applyFont="1" applyFill="1" applyBorder="1" applyAlignment="1">
      <alignment horizontal="center" vertical="center" wrapText="1"/>
    </xf>
    <xf numFmtId="0" fontId="28" fillId="6" borderId="15" xfId="0" applyFont="1" applyFill="1" applyBorder="1" applyAlignment="1">
      <alignment vertical="center" wrapText="1"/>
    </xf>
    <xf numFmtId="0" fontId="28" fillId="6" borderId="16" xfId="0" applyFont="1" applyFill="1" applyBorder="1" applyAlignment="1">
      <alignment vertical="center" wrapText="1"/>
    </xf>
    <xf numFmtId="0" fontId="28" fillId="6" borderId="46" xfId="0" applyFont="1" applyFill="1" applyBorder="1" applyAlignment="1">
      <alignment horizontal="center" vertical="center" wrapText="1"/>
    </xf>
    <xf numFmtId="0" fontId="0" fillId="0" borderId="0" xfId="0" applyBorder="1"/>
    <xf numFmtId="0" fontId="27" fillId="0" borderId="0" xfId="0" applyFont="1" applyFill="1" applyBorder="1"/>
    <xf numFmtId="0" fontId="28" fillId="0" borderId="0" xfId="0" applyFont="1" applyFill="1" applyBorder="1" applyAlignment="1">
      <alignment horizontal="center" vertical="center" wrapText="1"/>
    </xf>
    <xf numFmtId="0" fontId="28" fillId="6" borderId="18" xfId="0" applyFont="1" applyFill="1" applyBorder="1" applyAlignment="1">
      <alignment horizontal="center" vertical="center" wrapText="1"/>
    </xf>
    <xf numFmtId="0" fontId="29" fillId="6" borderId="18" xfId="0" applyFont="1" applyFill="1" applyBorder="1" applyAlignment="1">
      <alignment horizontal="center" vertical="center" wrapText="1"/>
    </xf>
    <xf numFmtId="0" fontId="6" fillId="15" borderId="71" xfId="0" applyFont="1" applyFill="1" applyBorder="1" applyAlignment="1">
      <alignment vertical="center"/>
    </xf>
    <xf numFmtId="0" fontId="6" fillId="15" borderId="80" xfId="0" applyFont="1" applyFill="1" applyBorder="1" applyAlignment="1">
      <alignment vertical="center"/>
    </xf>
    <xf numFmtId="0" fontId="6" fillId="15" borderId="73" xfId="0" applyFont="1" applyFill="1" applyBorder="1" applyAlignment="1">
      <alignment vertical="center"/>
    </xf>
    <xf numFmtId="0" fontId="6" fillId="15" borderId="71" xfId="0" applyFont="1" applyFill="1" applyBorder="1" applyAlignment="1">
      <alignment horizontal="center" vertical="center"/>
    </xf>
    <xf numFmtId="0" fontId="6" fillId="15" borderId="80" xfId="0" applyFont="1" applyFill="1" applyBorder="1" applyAlignment="1">
      <alignment horizontal="center" vertical="center"/>
    </xf>
    <xf numFmtId="0" fontId="6" fillId="15" borderId="73" xfId="0" applyFont="1" applyFill="1" applyBorder="1" applyAlignment="1">
      <alignment horizontal="center" vertical="center"/>
    </xf>
    <xf numFmtId="0" fontId="28" fillId="6" borderId="31" xfId="0" applyFont="1" applyFill="1" applyBorder="1" applyAlignment="1">
      <alignment vertical="center" wrapText="1"/>
    </xf>
    <xf numFmtId="0" fontId="12" fillId="2" borderId="19" xfId="0" applyFont="1" applyFill="1" applyBorder="1"/>
    <xf numFmtId="0" fontId="0" fillId="0" borderId="19" xfId="0" applyFill="1" applyBorder="1"/>
    <xf numFmtId="0" fontId="0" fillId="0" borderId="25" xfId="0" applyBorder="1"/>
    <xf numFmtId="164" fontId="11" fillId="2" borderId="0" xfId="0" applyNumberFormat="1" applyFont="1" applyFill="1" applyBorder="1" applyAlignment="1">
      <alignment horizontal="center"/>
    </xf>
    <xf numFmtId="164" fontId="11" fillId="2" borderId="0" xfId="0" applyNumberFormat="1" applyFont="1" applyFill="1" applyBorder="1"/>
    <xf numFmtId="0" fontId="12" fillId="0" borderId="1" xfId="0" applyFont="1" applyFill="1" applyBorder="1"/>
    <xf numFmtId="0" fontId="12" fillId="5" borderId="1" xfId="0" applyFont="1" applyFill="1" applyBorder="1"/>
    <xf numFmtId="0" fontId="12" fillId="5" borderId="19" xfId="0" applyFont="1" applyFill="1" applyBorder="1"/>
    <xf numFmtId="1" fontId="12" fillId="5" borderId="0" xfId="0" applyNumberFormat="1" applyFont="1" applyFill="1" applyBorder="1"/>
    <xf numFmtId="1" fontId="12" fillId="5" borderId="19" xfId="0" applyNumberFormat="1" applyFont="1" applyFill="1" applyBorder="1"/>
    <xf numFmtId="0" fontId="12" fillId="5" borderId="0" xfId="0" applyFont="1" applyFill="1" applyBorder="1"/>
    <xf numFmtId="0" fontId="0" fillId="0" borderId="1" xfId="0" applyFill="1" applyBorder="1"/>
    <xf numFmtId="0" fontId="12" fillId="2" borderId="29" xfId="0" applyFont="1" applyFill="1" applyBorder="1"/>
    <xf numFmtId="164" fontId="31" fillId="2" borderId="0" xfId="4" applyNumberFormat="1" applyFont="1" applyFill="1" applyAlignment="1" applyProtection="1">
      <alignment vertical="top"/>
    </xf>
    <xf numFmtId="0" fontId="24" fillId="6" borderId="0" xfId="0" applyFont="1" applyFill="1" applyAlignment="1">
      <alignment vertical="center"/>
    </xf>
    <xf numFmtId="164" fontId="31" fillId="0" borderId="0" xfId="4" applyNumberFormat="1" applyFont="1" applyFill="1" applyAlignment="1" applyProtection="1">
      <alignment vertical="top"/>
    </xf>
    <xf numFmtId="0" fontId="24" fillId="0" borderId="0" xfId="0" applyFont="1" applyFill="1" applyAlignment="1">
      <alignment vertical="center"/>
    </xf>
    <xf numFmtId="1" fontId="0" fillId="0" borderId="0" xfId="0" applyNumberFormat="1" applyFill="1" applyBorder="1"/>
    <xf numFmtId="0" fontId="0" fillId="0" borderId="0" xfId="0" applyFill="1" applyAlignment="1">
      <alignment horizontal="center"/>
    </xf>
    <xf numFmtId="0" fontId="7" fillId="0" borderId="5" xfId="0" applyFont="1" applyFill="1" applyBorder="1" applyAlignment="1">
      <alignment vertical="center"/>
    </xf>
    <xf numFmtId="1" fontId="0" fillId="0" borderId="0" xfId="0" applyNumberFormat="1" applyFill="1"/>
    <xf numFmtId="0" fontId="7" fillId="0" borderId="0" xfId="0" applyFont="1" applyFill="1" applyBorder="1" applyAlignment="1">
      <alignment vertical="center" wrapText="1"/>
    </xf>
    <xf numFmtId="3" fontId="6" fillId="0" borderId="0" xfId="0" applyNumberFormat="1" applyFont="1" applyFill="1" applyBorder="1" applyAlignment="1">
      <alignment horizontal="center" vertical="center"/>
    </xf>
    <xf numFmtId="3" fontId="0" fillId="0" borderId="0" xfId="0" applyNumberFormat="1" applyFill="1"/>
    <xf numFmtId="0" fontId="28" fillId="6" borderId="15" xfId="0" applyFont="1" applyFill="1" applyBorder="1" applyAlignment="1">
      <alignment horizontal="center" vertical="center" wrapText="1"/>
    </xf>
    <xf numFmtId="0" fontId="28" fillId="6" borderId="33" xfId="0" applyFont="1" applyFill="1" applyBorder="1" applyAlignment="1">
      <alignment horizontal="center" vertical="center" wrapText="1"/>
    </xf>
    <xf numFmtId="0" fontId="0" fillId="0" borderId="13" xfId="0" applyFill="1" applyBorder="1"/>
    <xf numFmtId="0" fontId="0" fillId="0" borderId="29" xfId="0" applyFill="1" applyBorder="1"/>
    <xf numFmtId="0" fontId="28" fillId="6" borderId="85" xfId="0" applyFont="1" applyFill="1" applyBorder="1" applyAlignment="1">
      <alignment horizontal="center" vertical="center" wrapText="1"/>
    </xf>
    <xf numFmtId="0" fontId="28" fillId="6" borderId="86" xfId="0" applyFont="1" applyFill="1" applyBorder="1" applyAlignment="1">
      <alignment horizontal="center" vertical="center" wrapText="1"/>
    </xf>
    <xf numFmtId="0" fontId="12" fillId="0" borderId="90" xfId="0" applyFont="1" applyBorder="1" applyAlignment="1">
      <alignment horizontal="center"/>
    </xf>
    <xf numFmtId="10" fontId="6" fillId="0" borderId="90" xfId="0" applyNumberFormat="1" applyFont="1" applyFill="1" applyBorder="1" applyAlignment="1">
      <alignment horizontal="center" vertical="center"/>
    </xf>
    <xf numFmtId="0" fontId="0" fillId="0" borderId="82" xfId="0" applyFill="1" applyBorder="1"/>
    <xf numFmtId="0" fontId="0" fillId="0" borderId="84" xfId="0" applyFill="1" applyBorder="1"/>
    <xf numFmtId="0" fontId="28" fillId="6" borderId="22" xfId="0" applyFont="1" applyFill="1" applyBorder="1" applyAlignment="1">
      <alignment horizontal="center" vertical="center" wrapText="1"/>
    </xf>
    <xf numFmtId="44" fontId="12" fillId="0" borderId="19" xfId="2" applyFont="1" applyFill="1" applyBorder="1" applyAlignment="1">
      <alignment horizontal="right"/>
    </xf>
    <xf numFmtId="0" fontId="33" fillId="0" borderId="5" xfId="0" applyFont="1" applyBorder="1"/>
    <xf numFmtId="10" fontId="33" fillId="0" borderId="7" xfId="3" applyNumberFormat="1" applyFont="1" applyBorder="1"/>
    <xf numFmtId="0" fontId="28" fillId="6" borderId="34" xfId="0" applyFont="1" applyFill="1" applyBorder="1" applyAlignment="1">
      <alignment horizontal="center" vertical="center" wrapText="1"/>
    </xf>
    <xf numFmtId="0" fontId="32" fillId="6" borderId="85" xfId="0" applyFont="1" applyFill="1" applyBorder="1" applyAlignment="1">
      <alignment horizontal="center" vertical="center" wrapText="1"/>
    </xf>
    <xf numFmtId="1" fontId="6" fillId="0" borderId="13" xfId="0" applyNumberFormat="1" applyFont="1" applyFill="1" applyBorder="1" applyAlignment="1">
      <alignment horizontal="center" vertical="center"/>
    </xf>
    <xf numFmtId="10" fontId="6" fillId="0" borderId="82" xfId="0" applyNumberFormat="1" applyFont="1" applyFill="1" applyBorder="1" applyAlignment="1">
      <alignment horizontal="center" vertical="center"/>
    </xf>
    <xf numFmtId="10" fontId="6" fillId="0" borderId="84" xfId="0" applyNumberFormat="1" applyFont="1" applyFill="1" applyBorder="1" applyAlignment="1">
      <alignment horizontal="center" vertical="center"/>
    </xf>
    <xf numFmtId="0" fontId="0" fillId="0" borderId="12" xfId="0" applyFill="1" applyBorder="1"/>
    <xf numFmtId="0" fontId="0" fillId="0" borderId="83" xfId="0" applyFill="1" applyBorder="1"/>
    <xf numFmtId="0" fontId="12" fillId="0" borderId="93" xfId="0" applyFont="1" applyBorder="1" applyAlignment="1">
      <alignment horizontal="center"/>
    </xf>
    <xf numFmtId="0" fontId="6" fillId="0" borderId="94" xfId="0" applyFont="1" applyFill="1" applyBorder="1" applyAlignment="1">
      <alignment vertical="center"/>
    </xf>
    <xf numFmtId="0" fontId="6" fillId="0" borderId="95" xfId="0" applyFont="1" applyFill="1" applyBorder="1" applyAlignment="1">
      <alignment vertical="center"/>
    </xf>
    <xf numFmtId="0" fontId="6" fillId="0" borderId="96" xfId="0" applyFont="1" applyFill="1" applyBorder="1" applyAlignment="1">
      <alignment vertical="center"/>
    </xf>
    <xf numFmtId="0" fontId="6" fillId="0" borderId="97" xfId="0" applyFont="1" applyFill="1" applyBorder="1" applyAlignment="1">
      <alignment vertical="center"/>
    </xf>
    <xf numFmtId="0" fontId="0" fillId="0" borderId="98" xfId="0" applyFill="1" applyBorder="1"/>
    <xf numFmtId="0" fontId="0" fillId="0" borderId="81" xfId="0" applyFill="1" applyBorder="1"/>
    <xf numFmtId="0" fontId="0" fillId="0" borderId="99" xfId="0" applyFill="1" applyBorder="1"/>
    <xf numFmtId="0" fontId="0" fillId="0" borderId="100" xfId="0" applyFill="1" applyBorder="1"/>
    <xf numFmtId="0" fontId="0" fillId="0" borderId="101" xfId="0" applyFill="1" applyBorder="1"/>
    <xf numFmtId="1" fontId="6" fillId="0" borderId="81" xfId="0" applyNumberFormat="1" applyFont="1" applyFill="1" applyBorder="1" applyAlignment="1">
      <alignment horizontal="center" vertical="center"/>
    </xf>
    <xf numFmtId="10" fontId="6" fillId="0" borderId="100" xfId="0" applyNumberFormat="1" applyFont="1" applyFill="1" applyBorder="1" applyAlignment="1">
      <alignment horizontal="center" vertical="center" wrapText="1"/>
    </xf>
    <xf numFmtId="0" fontId="0" fillId="0" borderId="104" xfId="0" applyFill="1" applyBorder="1"/>
    <xf numFmtId="0" fontId="0" fillId="0" borderId="105" xfId="0" applyFill="1" applyBorder="1"/>
    <xf numFmtId="10" fontId="6" fillId="0" borderId="19" xfId="0" applyNumberFormat="1" applyFont="1" applyFill="1" applyBorder="1" applyAlignment="1">
      <alignment horizontal="center" vertical="center"/>
    </xf>
    <xf numFmtId="10" fontId="6" fillId="0" borderId="93" xfId="0" applyNumberFormat="1" applyFont="1" applyFill="1" applyBorder="1" applyAlignment="1">
      <alignment horizontal="center" vertical="center"/>
    </xf>
    <xf numFmtId="10" fontId="6" fillId="0" borderId="104" xfId="0" applyNumberFormat="1" applyFont="1" applyFill="1" applyBorder="1" applyAlignment="1">
      <alignment horizontal="center" vertical="center" wrapText="1"/>
    </xf>
    <xf numFmtId="10" fontId="6" fillId="0" borderId="105" xfId="0" applyNumberFormat="1" applyFont="1" applyFill="1" applyBorder="1" applyAlignment="1">
      <alignment horizontal="center" vertical="center" wrapText="1"/>
    </xf>
    <xf numFmtId="0" fontId="6" fillId="0" borderId="82" xfId="0" applyFont="1" applyFill="1" applyBorder="1" applyAlignment="1">
      <alignment vertical="center"/>
    </xf>
    <xf numFmtId="0" fontId="6" fillId="0" borderId="83" xfId="0" applyFont="1" applyFill="1" applyBorder="1" applyAlignment="1">
      <alignment vertical="center"/>
    </xf>
    <xf numFmtId="0" fontId="6" fillId="0" borderId="84" xfId="0" applyFont="1" applyFill="1" applyBorder="1" applyAlignment="1">
      <alignment vertical="center"/>
    </xf>
    <xf numFmtId="0" fontId="28" fillId="6" borderId="86" xfId="0" applyFont="1" applyFill="1" applyBorder="1" applyAlignment="1">
      <alignment vertical="center" wrapText="1"/>
    </xf>
    <xf numFmtId="0" fontId="28" fillId="6" borderId="4" xfId="0" applyFont="1" applyFill="1" applyBorder="1" applyAlignment="1">
      <alignment horizontal="center" vertical="center" wrapText="1"/>
    </xf>
    <xf numFmtId="44" fontId="6" fillId="0" borderId="0" xfId="2" applyFont="1" applyFill="1" applyBorder="1" applyAlignment="1">
      <alignment horizontal="center" vertical="center"/>
    </xf>
    <xf numFmtId="164" fontId="6" fillId="0" borderId="82" xfId="0" applyNumberFormat="1" applyFont="1" applyFill="1" applyBorder="1" applyAlignment="1">
      <alignment horizontal="center"/>
    </xf>
    <xf numFmtId="164" fontId="6" fillId="0" borderId="83" xfId="0" applyNumberFormat="1" applyFont="1" applyFill="1" applyBorder="1" applyAlignment="1">
      <alignment horizontal="center"/>
    </xf>
    <xf numFmtId="164" fontId="6" fillId="0" borderId="84" xfId="0" applyNumberFormat="1" applyFont="1" applyFill="1" applyBorder="1" applyAlignment="1">
      <alignment horizontal="center"/>
    </xf>
    <xf numFmtId="164" fontId="34" fillId="0" borderId="0" xfId="0" applyNumberFormat="1" applyFont="1" applyFill="1" applyBorder="1" applyAlignment="1">
      <alignment horizontal="center"/>
    </xf>
    <xf numFmtId="164" fontId="34" fillId="0" borderId="0" xfId="0" applyNumberFormat="1" applyFont="1" applyFill="1" applyBorder="1"/>
    <xf numFmtId="164" fontId="6" fillId="2" borderId="12" xfId="0" applyNumberFormat="1" applyFont="1" applyFill="1" applyBorder="1" applyAlignment="1" applyProtection="1">
      <alignment horizontal="center" vertical="top"/>
    </xf>
    <xf numFmtId="164" fontId="6" fillId="2" borderId="19" xfId="0" applyNumberFormat="1" applyFont="1" applyFill="1" applyBorder="1" applyAlignment="1">
      <alignment vertical="top"/>
    </xf>
    <xf numFmtId="164" fontId="7" fillId="2" borderId="13" xfId="0" applyNumberFormat="1" applyFont="1" applyFill="1" applyBorder="1" applyAlignment="1" applyProtection="1">
      <alignment horizontal="center" vertical="top"/>
    </xf>
    <xf numFmtId="164" fontId="35" fillId="2" borderId="0" xfId="0" applyNumberFormat="1" applyFont="1" applyFill="1" applyBorder="1" applyAlignment="1">
      <alignment vertical="top"/>
    </xf>
    <xf numFmtId="164" fontId="31" fillId="2" borderId="14" xfId="4" applyNumberFormat="1" applyFont="1" applyFill="1" applyBorder="1" applyAlignment="1" applyProtection="1">
      <alignment horizontal="center" vertical="top"/>
    </xf>
    <xf numFmtId="164" fontId="7" fillId="2" borderId="0" xfId="0" applyNumberFormat="1" applyFont="1" applyFill="1" applyBorder="1" applyAlignment="1">
      <alignment vertical="top"/>
    </xf>
    <xf numFmtId="0" fontId="3" fillId="2" borderId="19" xfId="0" applyFont="1" applyFill="1" applyBorder="1"/>
    <xf numFmtId="0" fontId="3" fillId="2" borderId="25" xfId="0" applyFont="1" applyFill="1" applyBorder="1"/>
    <xf numFmtId="0" fontId="3" fillId="2" borderId="29" xfId="0" applyFont="1" applyFill="1" applyBorder="1"/>
    <xf numFmtId="0" fontId="6" fillId="2" borderId="0" xfId="0" applyFont="1" applyFill="1" applyAlignment="1">
      <alignment horizontal="left" vertical="center"/>
    </xf>
    <xf numFmtId="164" fontId="36" fillId="2" borderId="0" xfId="0" applyNumberFormat="1" applyFont="1" applyFill="1" applyAlignment="1" applyProtection="1">
      <alignment vertical="top"/>
    </xf>
    <xf numFmtId="164" fontId="6" fillId="2" borderId="0" xfId="0" applyNumberFormat="1" applyFont="1" applyFill="1" applyAlignment="1" applyProtection="1">
      <alignment horizontal="center" vertical="top"/>
    </xf>
    <xf numFmtId="0" fontId="3" fillId="2" borderId="29" xfId="0" applyFont="1" applyFill="1" applyBorder="1" applyAlignment="1">
      <alignment horizontal="center"/>
    </xf>
    <xf numFmtId="0" fontId="3" fillId="2" borderId="5" xfId="0" applyFont="1" applyFill="1" applyBorder="1"/>
    <xf numFmtId="0" fontId="7" fillId="2" borderId="13" xfId="0" applyFont="1" applyFill="1" applyBorder="1" applyAlignment="1">
      <alignment vertical="center" wrapText="1"/>
    </xf>
    <xf numFmtId="0" fontId="6" fillId="2" borderId="13" xfId="0" applyFont="1" applyFill="1" applyBorder="1" applyAlignment="1">
      <alignment vertical="center"/>
    </xf>
    <xf numFmtId="0" fontId="3" fillId="2" borderId="14" xfId="0" applyFont="1" applyFill="1" applyBorder="1"/>
    <xf numFmtId="0" fontId="3" fillId="2" borderId="13" xfId="0" applyFont="1" applyFill="1" applyBorder="1" applyAlignment="1">
      <alignment horizontal="center"/>
    </xf>
    <xf numFmtId="0" fontId="3" fillId="2" borderId="13" xfId="0" applyFont="1" applyFill="1" applyBorder="1"/>
    <xf numFmtId="3" fontId="6" fillId="2" borderId="29" xfId="0" applyNumberFormat="1" applyFont="1" applyFill="1" applyBorder="1" applyAlignment="1">
      <alignment horizontal="center" vertical="center"/>
    </xf>
    <xf numFmtId="0" fontId="6" fillId="2" borderId="14" xfId="0" applyFont="1" applyFill="1" applyBorder="1" applyAlignment="1">
      <alignment horizontal="center" vertical="center"/>
    </xf>
    <xf numFmtId="164" fontId="6" fillId="2" borderId="26" xfId="0" applyNumberFormat="1" applyFont="1" applyFill="1" applyBorder="1" applyAlignment="1">
      <alignment vertical="center"/>
    </xf>
    <xf numFmtId="164" fontId="31" fillId="2" borderId="0" xfId="4" applyNumberFormat="1" applyFont="1" applyFill="1" applyAlignment="1">
      <alignment vertical="top"/>
    </xf>
    <xf numFmtId="164" fontId="31" fillId="2" borderId="13" xfId="4" applyNumberFormat="1" applyFont="1" applyFill="1" applyBorder="1" applyAlignment="1" applyProtection="1">
      <alignment horizontal="center" vertical="top"/>
    </xf>
    <xf numFmtId="0" fontId="37" fillId="0" borderId="0" xfId="0" applyFont="1"/>
    <xf numFmtId="0" fontId="25" fillId="0" borderId="0" xfId="0" applyFont="1"/>
    <xf numFmtId="0" fontId="4" fillId="0" borderId="0" xfId="0" applyFont="1" applyAlignment="1" applyProtection="1"/>
    <xf numFmtId="0" fontId="26" fillId="0" borderId="0" xfId="0" applyFont="1"/>
    <xf numFmtId="0" fontId="38" fillId="0" borderId="0" xfId="0" applyFont="1" applyAlignment="1">
      <alignment horizontal="center" vertical="center"/>
    </xf>
    <xf numFmtId="165" fontId="0" fillId="0" borderId="0" xfId="1" applyNumberFormat="1" applyFont="1"/>
    <xf numFmtId="43" fontId="0" fillId="0" borderId="0" xfId="1" applyFont="1"/>
    <xf numFmtId="0" fontId="39" fillId="0" borderId="0" xfId="0" applyFont="1" applyAlignment="1">
      <alignment vertical="center"/>
    </xf>
    <xf numFmtId="0" fontId="40" fillId="0" borderId="0" xfId="0" applyFont="1" applyAlignment="1">
      <alignment vertical="center"/>
    </xf>
    <xf numFmtId="0" fontId="42" fillId="0" borderId="0" xfId="0" applyFont="1" applyAlignment="1">
      <alignment vertical="center"/>
    </xf>
    <xf numFmtId="0" fontId="41" fillId="0" borderId="0" xfId="0" applyFont="1" applyAlignment="1">
      <alignment vertical="center"/>
    </xf>
    <xf numFmtId="0" fontId="45" fillId="0" borderId="0" xfId="0" applyFont="1"/>
    <xf numFmtId="0" fontId="46" fillId="0" borderId="4" xfId="0" applyFont="1" applyBorder="1" applyAlignment="1">
      <alignment horizontal="center"/>
    </xf>
    <xf numFmtId="164" fontId="6" fillId="5" borderId="0" xfId="0" applyNumberFormat="1" applyFont="1" applyFill="1"/>
    <xf numFmtId="0" fontId="38" fillId="0" borderId="0" xfId="0" applyFont="1" applyFill="1" applyAlignment="1">
      <alignment horizontal="center" vertical="center"/>
    </xf>
    <xf numFmtId="0" fontId="47" fillId="6" borderId="22"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7" fillId="6" borderId="4" xfId="0" applyFont="1" applyFill="1" applyBorder="1" applyAlignment="1">
      <alignment horizontal="center" vertical="center" wrapText="1"/>
    </xf>
    <xf numFmtId="164" fontId="48" fillId="16" borderId="22" xfId="0" applyNumberFormat="1" applyFont="1" applyFill="1" applyBorder="1" applyAlignment="1">
      <alignment horizontal="center" vertical="center" wrapText="1"/>
    </xf>
    <xf numFmtId="164" fontId="49" fillId="16" borderId="23" xfId="0" applyNumberFormat="1" applyFont="1" applyFill="1" applyBorder="1" applyAlignment="1">
      <alignment horizontal="center" vertical="center" wrapText="1"/>
    </xf>
    <xf numFmtId="164" fontId="49" fillId="16" borderId="24" xfId="0" applyNumberFormat="1" applyFont="1" applyFill="1" applyBorder="1" applyAlignment="1">
      <alignment horizontal="center" vertical="center" wrapText="1"/>
    </xf>
    <xf numFmtId="164" fontId="49" fillId="6" borderId="4" xfId="0" applyNumberFormat="1" applyFont="1" applyFill="1" applyBorder="1" applyAlignment="1">
      <alignment horizontal="center" vertical="center" wrapText="1"/>
    </xf>
    <xf numFmtId="10" fontId="27" fillId="0" borderId="108" xfId="0" applyNumberFormat="1" applyFont="1" applyFill="1" applyBorder="1" applyAlignment="1">
      <alignment horizontal="center"/>
    </xf>
    <xf numFmtId="10" fontId="27" fillId="0" borderId="109" xfId="0" applyNumberFormat="1" applyFont="1" applyFill="1" applyBorder="1" applyAlignment="1">
      <alignment horizontal="center"/>
    </xf>
    <xf numFmtId="10" fontId="27" fillId="0" borderId="107" xfId="0" applyNumberFormat="1" applyFont="1" applyFill="1" applyBorder="1" applyAlignment="1">
      <alignment horizontal="center"/>
    </xf>
    <xf numFmtId="10" fontId="27" fillId="0" borderId="73" xfId="0" applyNumberFormat="1" applyFont="1" applyFill="1" applyBorder="1" applyAlignment="1">
      <alignment horizontal="center"/>
    </xf>
    <xf numFmtId="10" fontId="27" fillId="0" borderId="110" xfId="0" applyNumberFormat="1" applyFont="1" applyFill="1" applyBorder="1" applyAlignment="1">
      <alignment horizontal="center"/>
    </xf>
    <xf numFmtId="10" fontId="27" fillId="0" borderId="75" xfId="0" applyNumberFormat="1" applyFont="1" applyFill="1" applyBorder="1" applyAlignment="1">
      <alignment horizontal="center"/>
    </xf>
    <xf numFmtId="3" fontId="0" fillId="0" borderId="0" xfId="0" applyNumberFormat="1"/>
    <xf numFmtId="10" fontId="27" fillId="0" borderId="80" xfId="0" applyNumberFormat="1" applyFont="1" applyFill="1" applyBorder="1" applyAlignment="1">
      <alignment horizontal="center"/>
    </xf>
    <xf numFmtId="10" fontId="27" fillId="0" borderId="111" xfId="0" applyNumberFormat="1" applyFont="1" applyFill="1" applyBorder="1" applyAlignment="1">
      <alignment horizontal="center"/>
    </xf>
    <xf numFmtId="10" fontId="27" fillId="0" borderId="76" xfId="0" applyNumberFormat="1" applyFont="1" applyFill="1" applyBorder="1" applyAlignment="1">
      <alignment horizontal="center"/>
    </xf>
    <xf numFmtId="0" fontId="43" fillId="0" borderId="0" xfId="0" applyFont="1" applyAlignment="1">
      <alignment vertical="center"/>
    </xf>
    <xf numFmtId="10" fontId="6" fillId="0" borderId="99" xfId="0" applyNumberFormat="1" applyFont="1" applyFill="1" applyBorder="1" applyAlignment="1">
      <alignment horizontal="center" vertical="center"/>
    </xf>
    <xf numFmtId="10" fontId="6" fillId="0" borderId="105" xfId="0" applyNumberFormat="1" applyFont="1" applyFill="1" applyBorder="1" applyAlignment="1">
      <alignment horizontal="center" vertical="center"/>
    </xf>
    <xf numFmtId="10" fontId="6" fillId="0" borderId="100" xfId="0" applyNumberFormat="1" applyFont="1" applyFill="1" applyBorder="1" applyAlignment="1">
      <alignment horizontal="center" vertical="center"/>
    </xf>
    <xf numFmtId="10" fontId="6" fillId="0" borderId="89" xfId="0" applyNumberFormat="1" applyFont="1" applyFill="1" applyBorder="1" applyAlignment="1">
      <alignment horizontal="center"/>
    </xf>
    <xf numFmtId="10" fontId="6" fillId="0" borderId="91" xfId="0" applyNumberFormat="1" applyFont="1" applyFill="1" applyBorder="1" applyAlignment="1">
      <alignment horizontal="center"/>
    </xf>
    <xf numFmtId="0" fontId="28" fillId="6" borderId="7" xfId="0" applyFont="1" applyFill="1" applyBorder="1" applyAlignment="1">
      <alignment horizontal="center" vertical="center" wrapText="1"/>
    </xf>
    <xf numFmtId="0" fontId="12" fillId="0" borderId="98" xfId="0" applyFont="1" applyBorder="1" applyAlignment="1">
      <alignment horizontal="center"/>
    </xf>
    <xf numFmtId="0" fontId="12" fillId="0" borderId="94" xfId="0" applyFont="1" applyBorder="1" applyAlignment="1">
      <alignment horizontal="center"/>
    </xf>
    <xf numFmtId="10" fontId="0" fillId="0" borderId="0" xfId="3" applyNumberFormat="1" applyFont="1" applyFill="1"/>
    <xf numFmtId="44" fontId="12" fillId="2" borderId="1" xfId="0" applyNumberFormat="1" applyFont="1" applyFill="1" applyBorder="1"/>
    <xf numFmtId="44" fontId="12" fillId="2" borderId="6" xfId="0" applyNumberFormat="1" applyFont="1" applyFill="1" applyBorder="1"/>
    <xf numFmtId="1" fontId="0" fillId="2" borderId="1" xfId="0" applyNumberFormat="1" applyFill="1" applyBorder="1"/>
    <xf numFmtId="164" fontId="0" fillId="2" borderId="1" xfId="0" applyNumberFormat="1" applyFill="1" applyBorder="1"/>
    <xf numFmtId="41" fontId="0" fillId="0" borderId="82" xfId="0" applyNumberFormat="1" applyFill="1" applyBorder="1"/>
    <xf numFmtId="41" fontId="0" fillId="0" borderId="99" xfId="0" applyNumberFormat="1" applyFill="1" applyBorder="1"/>
    <xf numFmtId="41" fontId="0" fillId="0" borderId="84" xfId="0" applyNumberFormat="1" applyFill="1" applyBorder="1"/>
    <xf numFmtId="41" fontId="0" fillId="0" borderId="100" xfId="0" applyNumberFormat="1" applyFill="1" applyBorder="1"/>
    <xf numFmtId="0" fontId="0" fillId="0" borderId="7" xfId="0" applyFill="1" applyBorder="1"/>
    <xf numFmtId="10" fontId="6" fillId="0" borderId="99" xfId="0" applyNumberFormat="1" applyFont="1" applyFill="1" applyBorder="1" applyAlignment="1">
      <alignment horizontal="center" vertical="center" wrapText="1"/>
    </xf>
    <xf numFmtId="0" fontId="0" fillId="0" borderId="0" xfId="0" applyFont="1" applyFill="1"/>
    <xf numFmtId="0" fontId="0" fillId="10" borderId="0" xfId="0" applyFont="1" applyFill="1" applyBorder="1"/>
    <xf numFmtId="0" fontId="0" fillId="5" borderId="0" xfId="0" applyFont="1" applyFill="1"/>
    <xf numFmtId="0" fontId="51" fillId="0" borderId="0" xfId="0" applyFont="1"/>
    <xf numFmtId="0" fontId="51" fillId="0" borderId="0" xfId="0" applyFont="1" applyAlignment="1">
      <alignment horizontal="left" vertical="center"/>
    </xf>
    <xf numFmtId="0" fontId="51" fillId="0" borderId="0" xfId="0" applyFont="1" applyFill="1" applyBorder="1"/>
    <xf numFmtId="0" fontId="52" fillId="0" borderId="4" xfId="0" applyFont="1" applyBorder="1" applyAlignment="1">
      <alignment horizontal="center"/>
    </xf>
    <xf numFmtId="0" fontId="52" fillId="0" borderId="44" xfId="0" applyFont="1" applyBorder="1" applyAlignment="1">
      <alignment horizontal="center"/>
    </xf>
    <xf numFmtId="0" fontId="52" fillId="0" borderId="32" xfId="0" applyFont="1" applyBorder="1" applyAlignment="1">
      <alignment horizontal="center"/>
    </xf>
    <xf numFmtId="0" fontId="52" fillId="0" borderId="65" xfId="0" applyFont="1" applyBorder="1" applyAlignment="1">
      <alignment horizontal="center" vertical="center"/>
    </xf>
    <xf numFmtId="0" fontId="51" fillId="0" borderId="66" xfId="0" applyFont="1" applyBorder="1" applyAlignment="1">
      <alignment vertical="top" wrapText="1"/>
    </xf>
    <xf numFmtId="0" fontId="51" fillId="0" borderId="64" xfId="0" applyFont="1" applyBorder="1" applyAlignment="1">
      <alignment vertical="top"/>
    </xf>
    <xf numFmtId="0" fontId="51" fillId="0" borderId="64" xfId="0" applyFont="1" applyBorder="1" applyAlignment="1">
      <alignment horizontal="left" vertical="top"/>
    </xf>
    <xf numFmtId="0" fontId="51" fillId="0" borderId="0" xfId="0" applyFont="1" applyFill="1"/>
    <xf numFmtId="0" fontId="51" fillId="0" borderId="34" xfId="0" applyFont="1" applyBorder="1" applyAlignment="1">
      <alignment vertical="top"/>
    </xf>
    <xf numFmtId="0" fontId="51" fillId="0" borderId="46" xfId="0" applyFont="1" applyBorder="1" applyAlignment="1">
      <alignment horizontal="left" vertical="top"/>
    </xf>
    <xf numFmtId="0" fontId="51" fillId="5" borderId="0" xfId="0" applyFont="1" applyFill="1"/>
    <xf numFmtId="0" fontId="0" fillId="0" borderId="83" xfId="0" applyBorder="1"/>
    <xf numFmtId="0" fontId="12" fillId="2" borderId="93" xfId="0" applyFont="1" applyFill="1" applyBorder="1"/>
    <xf numFmtId="0" fontId="0" fillId="0" borderId="92" xfId="0" applyBorder="1"/>
    <xf numFmtId="0" fontId="0" fillId="0" borderId="79" xfId="0" applyBorder="1"/>
    <xf numFmtId="0" fontId="0" fillId="5" borderId="83" xfId="0" applyFill="1" applyBorder="1"/>
    <xf numFmtId="0" fontId="12" fillId="5" borderId="93" xfId="0" applyFont="1" applyFill="1" applyBorder="1"/>
    <xf numFmtId="0" fontId="0" fillId="5" borderId="92" xfId="0" applyFill="1" applyBorder="1"/>
    <xf numFmtId="0" fontId="12" fillId="5" borderId="12" xfId="0" applyFont="1" applyFill="1" applyBorder="1"/>
    <xf numFmtId="0" fontId="12" fillId="5" borderId="13" xfId="0" applyFont="1" applyFill="1" applyBorder="1"/>
    <xf numFmtId="0" fontId="12" fillId="5" borderId="14" xfId="0" applyFont="1" applyFill="1" applyBorder="1"/>
    <xf numFmtId="0" fontId="27" fillId="5" borderId="1" xfId="0" applyFont="1" applyFill="1" applyBorder="1" applyAlignment="1">
      <alignment vertical="center"/>
    </xf>
    <xf numFmtId="0" fontId="6" fillId="5" borderId="1" xfId="0" applyFont="1" applyFill="1" applyBorder="1" applyAlignment="1">
      <alignment vertical="center"/>
    </xf>
    <xf numFmtId="44" fontId="27" fillId="5" borderId="1" xfId="2" applyFont="1" applyFill="1" applyBorder="1" applyAlignment="1">
      <alignment horizontal="center"/>
    </xf>
    <xf numFmtId="0" fontId="0" fillId="5" borderId="0" xfId="0" applyFill="1" applyBorder="1"/>
    <xf numFmtId="10" fontId="27" fillId="5" borderId="1" xfId="0" applyNumberFormat="1" applyFont="1" applyFill="1" applyBorder="1" applyAlignment="1">
      <alignment horizontal="center"/>
    </xf>
    <xf numFmtId="164" fontId="6" fillId="5" borderId="0" xfId="0" applyNumberFormat="1" applyFont="1" applyFill="1" applyBorder="1"/>
    <xf numFmtId="10" fontId="6" fillId="5" borderId="0" xfId="0" applyNumberFormat="1" applyFont="1" applyFill="1" applyBorder="1" applyAlignment="1">
      <alignment horizontal="center"/>
    </xf>
    <xf numFmtId="44" fontId="30" fillId="5" borderId="0" xfId="2" applyFont="1" applyFill="1" applyBorder="1" applyAlignment="1">
      <alignment horizontal="center"/>
    </xf>
    <xf numFmtId="0" fontId="0" fillId="5" borderId="29" xfId="0" applyFill="1" applyBorder="1"/>
    <xf numFmtId="0" fontId="0" fillId="5" borderId="19" xfId="0" applyFill="1" applyBorder="1"/>
    <xf numFmtId="0" fontId="0" fillId="5" borderId="25" xfId="0" applyFill="1" applyBorder="1"/>
    <xf numFmtId="164" fontId="11" fillId="5" borderId="0" xfId="0" applyNumberFormat="1" applyFont="1" applyFill="1" applyBorder="1"/>
    <xf numFmtId="164" fontId="5" fillId="5" borderId="0" xfId="0" applyNumberFormat="1" applyFont="1" applyFill="1" applyBorder="1" applyAlignment="1" applyProtection="1">
      <alignment horizontal="center" vertical="center" wrapText="1"/>
    </xf>
    <xf numFmtId="44" fontId="50" fillId="5" borderId="0" xfId="2" applyFont="1" applyFill="1" applyBorder="1" applyAlignment="1">
      <alignment horizontal="center"/>
    </xf>
    <xf numFmtId="10" fontId="6" fillId="0" borderId="79" xfId="0" applyNumberFormat="1" applyFont="1" applyFill="1" applyBorder="1" applyAlignment="1">
      <alignment horizontal="center"/>
    </xf>
    <xf numFmtId="0" fontId="0" fillId="5" borderId="26" xfId="0" applyFill="1" applyBorder="1"/>
    <xf numFmtId="0" fontId="6" fillId="15" borderId="115" xfId="0" applyFont="1" applyFill="1" applyBorder="1" applyAlignment="1">
      <alignment vertical="center"/>
    </xf>
    <xf numFmtId="0" fontId="6" fillId="15" borderId="116" xfId="0" applyFont="1" applyFill="1" applyBorder="1" applyAlignment="1">
      <alignment vertical="center"/>
    </xf>
    <xf numFmtId="0" fontId="6" fillId="5" borderId="0" xfId="0" applyFont="1" applyFill="1" applyBorder="1" applyAlignment="1">
      <alignment vertical="center"/>
    </xf>
    <xf numFmtId="0" fontId="0" fillId="5" borderId="1" xfId="0" applyFill="1" applyBorder="1"/>
    <xf numFmtId="164" fontId="6" fillId="0" borderId="0" xfId="0" applyNumberFormat="1" applyFont="1" applyFill="1"/>
    <xf numFmtId="10" fontId="16" fillId="0" borderId="69" xfId="3" applyNumberFormat="1" applyFont="1" applyFill="1" applyBorder="1" applyAlignment="1">
      <alignment horizontal="center"/>
    </xf>
    <xf numFmtId="0" fontId="0" fillId="5" borderId="13" xfId="0" applyFill="1" applyBorder="1"/>
    <xf numFmtId="0" fontId="16" fillId="0" borderId="0" xfId="0" applyFont="1" applyFill="1" applyBorder="1" applyAlignment="1">
      <alignment horizontal="center" vertical="center"/>
    </xf>
    <xf numFmtId="10" fontId="16" fillId="0" borderId="0" xfId="3" applyNumberFormat="1" applyFont="1" applyFill="1" applyBorder="1" applyAlignment="1">
      <alignment horizontal="center"/>
    </xf>
    <xf numFmtId="0" fontId="16" fillId="0" borderId="0" xfId="0" applyFont="1" applyFill="1" applyBorder="1" applyAlignment="1">
      <alignment horizontal="center"/>
    </xf>
    <xf numFmtId="0" fontId="10" fillId="0" borderId="0" xfId="0" applyFont="1" applyBorder="1" applyAlignment="1">
      <alignment horizontal="left"/>
    </xf>
    <xf numFmtId="0" fontId="16" fillId="0" borderId="0" xfId="0" quotePrefix="1" applyFont="1" applyBorder="1" applyAlignment="1">
      <alignment horizontal="left"/>
    </xf>
    <xf numFmtId="165" fontId="27" fillId="17" borderId="87" xfId="1" applyNumberFormat="1" applyFont="1" applyFill="1" applyBorder="1" applyAlignment="1">
      <alignment horizontal="center"/>
    </xf>
    <xf numFmtId="165" fontId="27" fillId="17" borderId="78" xfId="1" applyNumberFormat="1" applyFont="1" applyFill="1" applyBorder="1" applyAlignment="1">
      <alignment horizontal="center"/>
    </xf>
    <xf numFmtId="165" fontId="27" fillId="17" borderId="108" xfId="1" applyNumberFormat="1" applyFont="1" applyFill="1" applyBorder="1"/>
    <xf numFmtId="165" fontId="27" fillId="17" borderId="107" xfId="1" applyNumberFormat="1" applyFont="1" applyFill="1" applyBorder="1"/>
    <xf numFmtId="165" fontId="27" fillId="17" borderId="87" xfId="1" applyNumberFormat="1" applyFont="1" applyFill="1" applyBorder="1"/>
    <xf numFmtId="165" fontId="27" fillId="17" borderId="73" xfId="1" applyNumberFormat="1" applyFont="1" applyFill="1" applyBorder="1"/>
    <xf numFmtId="165" fontId="27" fillId="17" borderId="75" xfId="1" applyNumberFormat="1" applyFont="1" applyFill="1" applyBorder="1"/>
    <xf numFmtId="165" fontId="27" fillId="17" borderId="78" xfId="1" applyNumberFormat="1" applyFont="1" applyFill="1" applyBorder="1"/>
    <xf numFmtId="165" fontId="50" fillId="4" borderId="77" xfId="1" applyNumberFormat="1" applyFont="1" applyFill="1" applyBorder="1" applyAlignment="1">
      <alignment horizontal="center"/>
    </xf>
    <xf numFmtId="165" fontId="50" fillId="4" borderId="78" xfId="1" applyNumberFormat="1" applyFont="1" applyFill="1" applyBorder="1" applyAlignment="1">
      <alignment horizontal="center"/>
    </xf>
    <xf numFmtId="165" fontId="30" fillId="4" borderId="77" xfId="1" applyNumberFormat="1" applyFont="1" applyFill="1" applyBorder="1" applyAlignment="1">
      <alignment horizontal="center"/>
    </xf>
    <xf numFmtId="165" fontId="30" fillId="4" borderId="11" xfId="1" applyNumberFormat="1" applyFont="1" applyFill="1" applyBorder="1" applyAlignment="1">
      <alignment horizontal="center"/>
    </xf>
    <xf numFmtId="165" fontId="27" fillId="17" borderId="79" xfId="1" applyNumberFormat="1" applyFont="1" applyFill="1" applyBorder="1"/>
    <xf numFmtId="165" fontId="50" fillId="4" borderId="77" xfId="1" applyNumberFormat="1" applyFont="1" applyFill="1" applyBorder="1" applyAlignment="1">
      <alignment horizontal="center" vertical="top"/>
    </xf>
    <xf numFmtId="165" fontId="50" fillId="4" borderId="79" xfId="1" applyNumberFormat="1" applyFont="1" applyFill="1" applyBorder="1" applyAlignment="1">
      <alignment horizontal="center" vertical="top"/>
    </xf>
    <xf numFmtId="165" fontId="50" fillId="4" borderId="78" xfId="1" applyNumberFormat="1" applyFont="1" applyFill="1" applyBorder="1" applyAlignment="1">
      <alignment horizontal="center" vertical="top"/>
    </xf>
    <xf numFmtId="165" fontId="30" fillId="4" borderId="77" xfId="1" applyNumberFormat="1" applyFont="1" applyFill="1" applyBorder="1" applyAlignment="1">
      <alignment horizontal="center" vertical="top"/>
    </xf>
    <xf numFmtId="165" fontId="30" fillId="4" borderId="79" xfId="1" applyNumberFormat="1" applyFont="1" applyFill="1" applyBorder="1" applyAlignment="1">
      <alignment horizontal="center" vertical="top"/>
    </xf>
    <xf numFmtId="165" fontId="30" fillId="4" borderId="78" xfId="1" applyNumberFormat="1" applyFont="1" applyFill="1" applyBorder="1" applyAlignment="1">
      <alignment horizontal="center" vertical="top"/>
    </xf>
    <xf numFmtId="165" fontId="6" fillId="0" borderId="77" xfId="1" applyNumberFormat="1" applyFont="1" applyFill="1" applyBorder="1" applyAlignment="1">
      <alignment horizontal="center" vertical="center"/>
    </xf>
    <xf numFmtId="165" fontId="6" fillId="0" borderId="78" xfId="1" applyNumberFormat="1" applyFont="1" applyFill="1" applyBorder="1" applyAlignment="1">
      <alignment horizontal="center" vertical="center"/>
    </xf>
    <xf numFmtId="165" fontId="6" fillId="0" borderId="11" xfId="1" applyNumberFormat="1" applyFont="1" applyFill="1" applyBorder="1" applyAlignment="1">
      <alignment horizontal="center" vertical="center"/>
    </xf>
    <xf numFmtId="165" fontId="12" fillId="0" borderId="102" xfId="1" applyNumberFormat="1" applyFont="1" applyBorder="1"/>
    <xf numFmtId="165" fontId="12" fillId="0" borderId="88" xfId="1" applyNumberFormat="1" applyFont="1" applyBorder="1"/>
    <xf numFmtId="165" fontId="12" fillId="0" borderId="103" xfId="1" applyNumberFormat="1" applyFont="1" applyBorder="1"/>
    <xf numFmtId="165" fontId="12" fillId="0" borderId="90" xfId="1" applyNumberFormat="1" applyFont="1" applyBorder="1"/>
    <xf numFmtId="165" fontId="1" fillId="0" borderId="89" xfId="1" applyNumberFormat="1" applyFont="1" applyFill="1" applyBorder="1"/>
    <xf numFmtId="165" fontId="1" fillId="0" borderId="91" xfId="1" applyNumberFormat="1" applyFont="1" applyFill="1" applyBorder="1"/>
    <xf numFmtId="165" fontId="6" fillId="0" borderId="19" xfId="1" applyNumberFormat="1" applyFont="1" applyFill="1" applyBorder="1" applyAlignment="1">
      <alignment horizontal="center" vertical="center"/>
    </xf>
    <xf numFmtId="44" fontId="12" fillId="0" borderId="19" xfId="2" applyFont="1" applyFill="1" applyBorder="1" applyAlignment="1">
      <alignment horizontal="right" wrapText="1"/>
    </xf>
    <xf numFmtId="165" fontId="6" fillId="0" borderId="87" xfId="1" applyNumberFormat="1" applyFont="1" applyFill="1" applyBorder="1" applyAlignment="1">
      <alignment horizontal="center" vertical="center"/>
    </xf>
    <xf numFmtId="165" fontId="6" fillId="0" borderId="79" xfId="1" applyNumberFormat="1" applyFont="1" applyFill="1" applyBorder="1" applyAlignment="1">
      <alignment horizontal="center" vertical="center"/>
    </xf>
    <xf numFmtId="165" fontId="12" fillId="0" borderId="19" xfId="1" applyNumberFormat="1" applyFont="1" applyFill="1" applyBorder="1" applyAlignment="1">
      <alignment horizontal="right"/>
    </xf>
    <xf numFmtId="165" fontId="12" fillId="0" borderId="3" xfId="1" applyNumberFormat="1" applyFont="1" applyBorder="1"/>
    <xf numFmtId="165" fontId="12" fillId="0" borderId="104" xfId="1" applyNumberFormat="1" applyFont="1" applyBorder="1"/>
    <xf numFmtId="165" fontId="12" fillId="0" borderId="106" xfId="1" applyNumberFormat="1" applyFont="1" applyBorder="1"/>
    <xf numFmtId="165" fontId="12" fillId="0" borderId="105" xfId="1" applyNumberFormat="1" applyFont="1" applyBorder="1"/>
    <xf numFmtId="165" fontId="12" fillId="0" borderId="97" xfId="1" applyNumberFormat="1" applyFont="1" applyBorder="1"/>
    <xf numFmtId="165" fontId="12" fillId="0" borderId="100" xfId="1" applyNumberFormat="1" applyFont="1" applyBorder="1"/>
    <xf numFmtId="165" fontId="1" fillId="0" borderId="25" xfId="1" applyNumberFormat="1" applyFont="1" applyFill="1" applyBorder="1"/>
    <xf numFmtId="165" fontId="1" fillId="0" borderId="92" xfId="1" applyNumberFormat="1" applyFont="1" applyFill="1" applyBorder="1"/>
    <xf numFmtId="165" fontId="6" fillId="0" borderId="0" xfId="1" applyNumberFormat="1" applyFont="1" applyFill="1" applyBorder="1" applyAlignment="1">
      <alignment horizontal="center" vertical="center"/>
    </xf>
    <xf numFmtId="165" fontId="6" fillId="0" borderId="8" xfId="1" applyNumberFormat="1" applyFont="1" applyFill="1" applyBorder="1" applyAlignment="1">
      <alignment horizontal="center" vertical="center"/>
    </xf>
    <xf numFmtId="165" fontId="6" fillId="0" borderId="20" xfId="1" applyNumberFormat="1" applyFont="1" applyFill="1" applyBorder="1" applyAlignment="1">
      <alignment horizontal="center" vertical="center"/>
    </xf>
    <xf numFmtId="0" fontId="0" fillId="0" borderId="0" xfId="0" applyFont="1"/>
    <xf numFmtId="0" fontId="51" fillId="0" borderId="34" xfId="0" applyFont="1" applyBorder="1" applyAlignment="1">
      <alignment vertical="top" wrapText="1"/>
    </xf>
    <xf numFmtId="0" fontId="23" fillId="9" borderId="21" xfId="4" applyFill="1" applyBorder="1" applyAlignment="1" applyProtection="1">
      <alignment vertical="center"/>
    </xf>
    <xf numFmtId="3" fontId="12" fillId="0" borderId="82" xfId="0" applyNumberFormat="1" applyFont="1" applyFill="1" applyBorder="1" applyAlignment="1">
      <alignment horizontal="center"/>
    </xf>
    <xf numFmtId="3" fontId="12" fillId="0" borderId="84" xfId="0" applyNumberFormat="1" applyFont="1" applyFill="1" applyBorder="1" applyAlignment="1">
      <alignment horizontal="center"/>
    </xf>
    <xf numFmtId="0" fontId="12" fillId="0" borderId="12" xfId="0" applyFont="1" applyFill="1" applyBorder="1" applyAlignment="1">
      <alignment horizontal="center"/>
    </xf>
    <xf numFmtId="0" fontId="12" fillId="0" borderId="83" xfId="0" applyFont="1" applyFill="1" applyBorder="1" applyAlignment="1">
      <alignment horizontal="center"/>
    </xf>
    <xf numFmtId="0" fontId="12" fillId="0" borderId="84" xfId="0" applyFont="1" applyFill="1" applyBorder="1" applyAlignment="1">
      <alignment horizontal="center"/>
    </xf>
    <xf numFmtId="0" fontId="6" fillId="2" borderId="0" xfId="5" applyFont="1" applyFill="1"/>
    <xf numFmtId="0" fontId="6" fillId="2" borderId="0" xfId="5" applyFont="1" applyFill="1" applyBorder="1" applyAlignment="1">
      <alignment horizontal="right"/>
    </xf>
    <xf numFmtId="164" fontId="6" fillId="2" borderId="0" xfId="5" applyNumberFormat="1" applyFont="1" applyFill="1"/>
    <xf numFmtId="164" fontId="54" fillId="2" borderId="0" xfId="5" applyNumberFormat="1" applyFont="1" applyFill="1"/>
    <xf numFmtId="164" fontId="55" fillId="2" borderId="0" xfId="5" applyNumberFormat="1" applyFont="1" applyFill="1" applyAlignment="1">
      <alignment horizontal="center"/>
    </xf>
    <xf numFmtId="164" fontId="18" fillId="18" borderId="66" xfId="5" applyNumberFormat="1" applyFont="1" applyFill="1" applyBorder="1" applyAlignment="1">
      <alignment vertical="center" wrapText="1"/>
    </xf>
    <xf numFmtId="164" fontId="6" fillId="2" borderId="0" xfId="5" applyNumberFormat="1" applyFont="1" applyFill="1" applyAlignment="1">
      <alignment vertical="center" wrapText="1"/>
    </xf>
    <xf numFmtId="0" fontId="18" fillId="0" borderId="66" xfId="5" applyFont="1" applyFill="1" applyBorder="1" applyAlignment="1">
      <alignment vertical="center"/>
    </xf>
    <xf numFmtId="3" fontId="18" fillId="0" borderId="66" xfId="5" applyNumberFormat="1" applyFont="1" applyFill="1" applyBorder="1" applyAlignment="1">
      <alignment vertical="center"/>
    </xf>
    <xf numFmtId="9" fontId="18" fillId="2" borderId="66" xfId="8" applyFont="1" applyFill="1" applyBorder="1" applyAlignment="1">
      <alignment vertical="center"/>
    </xf>
    <xf numFmtId="3" fontId="18" fillId="2" borderId="66" xfId="5" applyNumberFormat="1" applyFont="1" applyFill="1" applyBorder="1" applyAlignment="1">
      <alignment vertical="center"/>
    </xf>
    <xf numFmtId="164" fontId="6" fillId="2" borderId="66" xfId="5" applyNumberFormat="1" applyFont="1" applyFill="1" applyBorder="1" applyAlignment="1">
      <alignment vertical="center"/>
    </xf>
    <xf numFmtId="164" fontId="57" fillId="2" borderId="0" xfId="5" applyNumberFormat="1" applyFont="1" applyFill="1"/>
    <xf numFmtId="164" fontId="6" fillId="2" borderId="0" xfId="5" applyNumberFormat="1" applyFont="1" applyFill="1" applyBorder="1"/>
    <xf numFmtId="164" fontId="6" fillId="2" borderId="0" xfId="5" applyNumberFormat="1" applyFont="1" applyFill="1" applyBorder="1" applyAlignment="1">
      <alignment wrapText="1"/>
    </xf>
    <xf numFmtId="164" fontId="6" fillId="0" borderId="0" xfId="5" applyNumberFormat="1" applyFont="1" applyFill="1" applyBorder="1"/>
    <xf numFmtId="164" fontId="58" fillId="2" borderId="0" xfId="5" applyNumberFormat="1" applyFont="1" applyFill="1" applyBorder="1" applyAlignment="1">
      <alignment vertical="center"/>
    </xf>
    <xf numFmtId="164" fontId="6" fillId="19" borderId="117" xfId="5" applyNumberFormat="1" applyFont="1" applyFill="1" applyBorder="1" applyAlignment="1">
      <alignment vertical="center"/>
    </xf>
    <xf numFmtId="164" fontId="6" fillId="19" borderId="113" xfId="5" applyNumberFormat="1" applyFont="1" applyFill="1" applyBorder="1" applyAlignment="1">
      <alignment vertical="center"/>
    </xf>
    <xf numFmtId="164" fontId="6" fillId="19" borderId="114" xfId="5" applyNumberFormat="1" applyFont="1" applyFill="1" applyBorder="1" applyAlignment="1">
      <alignment vertical="center"/>
    </xf>
    <xf numFmtId="164" fontId="59" fillId="2" borderId="0" xfId="5" applyNumberFormat="1" applyFont="1" applyFill="1" applyBorder="1"/>
    <xf numFmtId="164" fontId="60" fillId="2" borderId="0" xfId="5" applyNumberFormat="1" applyFont="1" applyFill="1" applyBorder="1" applyAlignment="1">
      <alignment vertical="center"/>
    </xf>
    <xf numFmtId="164" fontId="6" fillId="11" borderId="27" xfId="5" applyNumberFormat="1" applyFont="1" applyFill="1" applyBorder="1" applyAlignment="1">
      <alignment vertical="center"/>
    </xf>
    <xf numFmtId="164" fontId="6" fillId="11" borderId="112" xfId="5" applyNumberFormat="1" applyFont="1" applyFill="1" applyBorder="1" applyAlignment="1">
      <alignment vertical="center"/>
    </xf>
    <xf numFmtId="164" fontId="6" fillId="11" borderId="118" xfId="5" applyNumberFormat="1" applyFont="1" applyFill="1" applyBorder="1" applyAlignment="1">
      <alignment vertical="center"/>
    </xf>
    <xf numFmtId="164" fontId="19" fillId="20" borderId="66" xfId="5" applyNumberFormat="1" applyFont="1" applyFill="1" applyBorder="1"/>
    <xf numFmtId="164" fontId="19" fillId="20" borderId="66" xfId="5" applyNumberFormat="1" applyFont="1" applyFill="1" applyBorder="1" applyAlignment="1">
      <alignment wrapText="1"/>
    </xf>
    <xf numFmtId="164" fontId="61" fillId="2" borderId="0" xfId="5" applyNumberFormat="1" applyFont="1" applyFill="1" applyBorder="1" applyAlignment="1">
      <alignment vertical="center"/>
    </xf>
    <xf numFmtId="164" fontId="62" fillId="11" borderId="66" xfId="5" applyNumberFormat="1" applyFont="1" applyFill="1" applyBorder="1" applyAlignment="1">
      <alignment vertical="center"/>
    </xf>
    <xf numFmtId="164" fontId="19" fillId="23" borderId="117" xfId="5" applyNumberFormat="1" applyFont="1" applyFill="1" applyBorder="1" applyAlignment="1">
      <alignment horizontal="center" vertical="center"/>
    </xf>
    <xf numFmtId="164" fontId="63" fillId="23" borderId="114" xfId="5" applyNumberFormat="1" applyFont="1" applyFill="1" applyBorder="1" applyAlignment="1">
      <alignment vertical="center" wrapText="1"/>
    </xf>
    <xf numFmtId="164" fontId="19" fillId="2" borderId="0" xfId="5" applyNumberFormat="1" applyFont="1" applyFill="1" applyBorder="1" applyAlignment="1">
      <alignment vertical="center"/>
    </xf>
    <xf numFmtId="164" fontId="7" fillId="2" borderId="0" xfId="5" applyNumberFormat="1" applyFont="1" applyFill="1" applyBorder="1"/>
    <xf numFmtId="164" fontId="18" fillId="20" borderId="66" xfId="5" applyNumberFormat="1" applyFont="1" applyFill="1" applyBorder="1" applyAlignment="1">
      <alignment horizontal="center" vertical="center" wrapText="1"/>
    </xf>
    <xf numFmtId="164" fontId="18" fillId="21" borderId="66" xfId="5" applyNumberFormat="1" applyFont="1" applyFill="1" applyBorder="1" applyAlignment="1">
      <alignment horizontal="center" vertical="center" wrapText="1"/>
    </xf>
    <xf numFmtId="164" fontId="18" fillId="11" borderId="66" xfId="5" applyNumberFormat="1" applyFont="1" applyFill="1" applyBorder="1" applyAlignment="1">
      <alignment horizontal="center" vertical="center" wrapText="1"/>
    </xf>
    <xf numFmtId="164" fontId="18" fillId="13" borderId="66" xfId="5" applyNumberFormat="1" applyFont="1" applyFill="1" applyBorder="1" applyAlignment="1">
      <alignment horizontal="center" vertical="center" wrapText="1"/>
    </xf>
    <xf numFmtId="164" fontId="63" fillId="2" borderId="0" xfId="5" applyNumberFormat="1" applyFont="1" applyFill="1" applyBorder="1" applyAlignment="1">
      <alignment vertical="center" wrapText="1"/>
    </xf>
    <xf numFmtId="164" fontId="18" fillId="21" borderId="45" xfId="5" applyNumberFormat="1" applyFont="1" applyFill="1" applyBorder="1" applyAlignment="1">
      <alignment horizontal="center" vertical="center" wrapText="1"/>
    </xf>
    <xf numFmtId="164" fontId="18" fillId="11" borderId="45" xfId="5" applyNumberFormat="1" applyFont="1" applyFill="1" applyBorder="1" applyAlignment="1">
      <alignment horizontal="center" vertical="center" wrapText="1"/>
    </xf>
    <xf numFmtId="164" fontId="18" fillId="11" borderId="27" xfId="5" applyNumberFormat="1" applyFont="1" applyFill="1" applyBorder="1" applyAlignment="1">
      <alignment horizontal="center" vertical="center" wrapText="1"/>
    </xf>
    <xf numFmtId="164" fontId="64" fillId="11" borderId="45" xfId="5" applyNumberFormat="1" applyFont="1" applyFill="1" applyBorder="1" applyAlignment="1">
      <alignment horizontal="center" vertical="center" wrapText="1"/>
    </xf>
    <xf numFmtId="164" fontId="18" fillId="22" borderId="66" xfId="5" applyNumberFormat="1" applyFont="1" applyFill="1" applyBorder="1" applyAlignment="1">
      <alignment horizontal="center" vertical="center" wrapText="1"/>
    </xf>
    <xf numFmtId="164" fontId="18" fillId="23" borderId="66" xfId="5" applyNumberFormat="1" applyFont="1" applyFill="1" applyBorder="1" applyAlignment="1">
      <alignment horizontal="center" vertical="center" wrapText="1"/>
    </xf>
    <xf numFmtId="164" fontId="18" fillId="2" borderId="0" xfId="5" applyNumberFormat="1" applyFont="1" applyFill="1" applyBorder="1" applyAlignment="1">
      <alignment vertical="center" wrapText="1"/>
    </xf>
    <xf numFmtId="164" fontId="6" fillId="2" borderId="0" xfId="5" applyNumberFormat="1" applyFont="1" applyFill="1" applyBorder="1" applyAlignment="1">
      <alignment vertical="center" wrapText="1"/>
    </xf>
    <xf numFmtId="164" fontId="18" fillId="20" borderId="66" xfId="5" applyNumberFormat="1" applyFont="1" applyFill="1" applyBorder="1" applyAlignment="1">
      <alignment wrapText="1"/>
    </xf>
    <xf numFmtId="165" fontId="18" fillId="20" borderId="66" xfId="5" applyNumberFormat="1" applyFont="1" applyFill="1" applyBorder="1" applyAlignment="1">
      <alignment vertical="top" wrapText="1"/>
    </xf>
    <xf numFmtId="164" fontId="18" fillId="21" borderId="66" xfId="5" applyNumberFormat="1" applyFont="1" applyFill="1" applyBorder="1"/>
    <xf numFmtId="164" fontId="18" fillId="11" borderId="66" xfId="5" applyNumberFormat="1" applyFont="1" applyFill="1" applyBorder="1"/>
    <xf numFmtId="164" fontId="18" fillId="13" borderId="66" xfId="5" applyNumberFormat="1" applyFont="1" applyFill="1" applyBorder="1"/>
    <xf numFmtId="164" fontId="63" fillId="2" borderId="0" xfId="5" applyNumberFormat="1" applyFont="1" applyFill="1" applyBorder="1"/>
    <xf numFmtId="3" fontId="18" fillId="21" borderId="66" xfId="5" applyNumberFormat="1" applyFont="1" applyFill="1" applyBorder="1"/>
    <xf numFmtId="164" fontId="64" fillId="11" borderId="66" xfId="5" applyNumberFormat="1" applyFont="1" applyFill="1" applyBorder="1"/>
    <xf numFmtId="164" fontId="18" fillId="2" borderId="0" xfId="5" applyNumberFormat="1" applyFont="1" applyFill="1" applyBorder="1"/>
    <xf numFmtId="164" fontId="18" fillId="22" borderId="45" xfId="5" applyNumberFormat="1" applyFont="1" applyFill="1" applyBorder="1" applyAlignment="1">
      <alignment horizontal="right"/>
    </xf>
    <xf numFmtId="164" fontId="18" fillId="23" borderId="45" xfId="5" applyNumberFormat="1" applyFont="1" applyFill="1" applyBorder="1" applyAlignment="1">
      <alignment horizontal="right"/>
    </xf>
    <xf numFmtId="9" fontId="6" fillId="2" borderId="0" xfId="8" applyNumberFormat="1" applyFont="1" applyFill="1" applyBorder="1"/>
    <xf numFmtId="9" fontId="18" fillId="2" borderId="0" xfId="8" applyFont="1" applyFill="1" applyBorder="1"/>
    <xf numFmtId="164" fontId="63" fillId="20" borderId="66" xfId="5" applyNumberFormat="1" applyFont="1" applyFill="1" applyBorder="1" applyAlignment="1">
      <alignment wrapText="1"/>
    </xf>
    <xf numFmtId="165" fontId="63" fillId="20" borderId="66" xfId="5" applyNumberFormat="1" applyFont="1" applyFill="1" applyBorder="1" applyAlignment="1">
      <alignment vertical="top" wrapText="1"/>
    </xf>
    <xf numFmtId="164" fontId="63" fillId="21" borderId="66" xfId="5" applyNumberFormat="1" applyFont="1" applyFill="1" applyBorder="1"/>
    <xf numFmtId="164" fontId="63" fillId="11" borderId="66" xfId="5" applyNumberFormat="1" applyFont="1" applyFill="1" applyBorder="1"/>
    <xf numFmtId="164" fontId="63" fillId="13" borderId="66" xfId="5" applyNumberFormat="1" applyFont="1" applyFill="1" applyBorder="1"/>
    <xf numFmtId="3" fontId="63" fillId="21" borderId="66" xfId="5" applyNumberFormat="1" applyFont="1" applyFill="1" applyBorder="1"/>
    <xf numFmtId="164" fontId="63" fillId="22" borderId="45" xfId="5" applyNumberFormat="1" applyFont="1" applyFill="1" applyBorder="1" applyAlignment="1">
      <alignment horizontal="right"/>
    </xf>
    <xf numFmtId="164" fontId="63" fillId="23" borderId="45" xfId="5" applyNumberFormat="1" applyFont="1" applyFill="1" applyBorder="1" applyAlignment="1">
      <alignment horizontal="right"/>
    </xf>
    <xf numFmtId="164" fontId="18" fillId="0" borderId="0" xfId="5" applyNumberFormat="1" applyFont="1" applyFill="1" applyBorder="1"/>
    <xf numFmtId="49" fontId="18" fillId="20" borderId="66" xfId="5" applyNumberFormat="1" applyFont="1" applyFill="1" applyBorder="1" applyAlignment="1">
      <alignment vertical="top" wrapText="1"/>
    </xf>
    <xf numFmtId="164" fontId="6" fillId="24" borderId="0" xfId="5" applyNumberFormat="1" applyFont="1" applyFill="1" applyBorder="1"/>
    <xf numFmtId="164" fontId="63" fillId="0" borderId="0" xfId="5" applyNumberFormat="1" applyFont="1" applyFill="1" applyBorder="1"/>
    <xf numFmtId="164" fontId="59" fillId="0" borderId="0" xfId="5" applyNumberFormat="1" applyFont="1" applyFill="1" applyBorder="1"/>
    <xf numFmtId="164" fontId="65" fillId="2" borderId="0" xfId="5" applyNumberFormat="1" applyFont="1" applyFill="1" applyBorder="1"/>
    <xf numFmtId="164" fontId="65" fillId="2" borderId="0" xfId="5" applyNumberFormat="1" applyFont="1" applyFill="1" applyBorder="1" applyAlignment="1">
      <alignment wrapText="1"/>
    </xf>
    <xf numFmtId="164" fontId="66" fillId="2" borderId="0" xfId="5" applyNumberFormat="1" applyFont="1" applyFill="1" applyBorder="1"/>
    <xf numFmtId="49" fontId="63" fillId="20" borderId="66" xfId="5" applyNumberFormat="1" applyFont="1" applyFill="1" applyBorder="1" applyAlignment="1">
      <alignment vertical="top" wrapText="1"/>
    </xf>
    <xf numFmtId="164" fontId="57" fillId="0" borderId="0" xfId="5" applyNumberFormat="1" applyFont="1" applyFill="1" applyBorder="1"/>
    <xf numFmtId="0" fontId="53" fillId="8" borderId="21" xfId="0" applyFont="1" applyFill="1" applyBorder="1" applyAlignment="1" applyProtection="1">
      <alignment vertical="center"/>
    </xf>
    <xf numFmtId="0" fontId="23" fillId="8" borderId="21" xfId="4" applyFill="1" applyBorder="1" applyAlignment="1" applyProtection="1">
      <alignment vertical="center"/>
    </xf>
    <xf numFmtId="0" fontId="51" fillId="0" borderId="0" xfId="0" applyFont="1" applyFill="1" applyAlignment="1">
      <alignment vertical="center"/>
    </xf>
    <xf numFmtId="0" fontId="0" fillId="0" borderId="0" xfId="0" applyFont="1" applyFill="1" applyAlignment="1">
      <alignment vertical="center"/>
    </xf>
    <xf numFmtId="0" fontId="53" fillId="0" borderId="15" xfId="0" applyFont="1" applyFill="1" applyBorder="1" applyAlignment="1" applyProtection="1">
      <alignment vertical="center"/>
    </xf>
    <xf numFmtId="0" fontId="51" fillId="0" borderId="18" xfId="0" applyFont="1" applyBorder="1" applyAlignment="1">
      <alignment vertical="center" wrapText="1"/>
    </xf>
    <xf numFmtId="0" fontId="53" fillId="8" borderId="48" xfId="0" applyFont="1" applyFill="1" applyBorder="1" applyAlignment="1" applyProtection="1">
      <alignment vertical="center"/>
    </xf>
    <xf numFmtId="0" fontId="51" fillId="0" borderId="45" xfId="0" applyFont="1" applyBorder="1" applyAlignment="1">
      <alignment vertical="top" wrapText="1"/>
    </xf>
    <xf numFmtId="0" fontId="51" fillId="0" borderId="49" xfId="0" applyFont="1" applyBorder="1" applyAlignment="1">
      <alignment vertical="top"/>
    </xf>
    <xf numFmtId="0" fontId="51" fillId="0" borderId="119" xfId="0" applyFont="1" applyBorder="1" applyAlignment="1">
      <alignment vertical="center" wrapText="1"/>
    </xf>
    <xf numFmtId="0" fontId="67" fillId="25" borderId="120" xfId="4" applyFont="1" applyFill="1" applyBorder="1" applyAlignment="1">
      <alignment vertical="center"/>
    </xf>
    <xf numFmtId="0" fontId="51" fillId="0" borderId="18" xfId="0" applyFont="1" applyBorder="1" applyAlignment="1">
      <alignment horizontal="left" vertical="center" wrapText="1"/>
    </xf>
    <xf numFmtId="0" fontId="23" fillId="26" borderId="15" xfId="4" applyFont="1" applyFill="1" applyBorder="1" applyAlignment="1" applyProtection="1">
      <alignment vertical="center"/>
    </xf>
    <xf numFmtId="0" fontId="51" fillId="0" borderId="46" xfId="0" applyFont="1" applyBorder="1" applyAlignment="1">
      <alignment horizontal="left" vertical="top" wrapText="1"/>
    </xf>
    <xf numFmtId="0" fontId="51" fillId="0" borderId="20" xfId="0" applyFont="1" applyBorder="1" applyAlignment="1">
      <alignment vertical="center" wrapText="1"/>
    </xf>
    <xf numFmtId="0" fontId="51" fillId="0" borderId="121" xfId="0" applyFont="1" applyBorder="1" applyAlignment="1">
      <alignment vertical="center" wrapText="1"/>
    </xf>
    <xf numFmtId="0" fontId="23" fillId="27" borderId="21" xfId="4" quotePrefix="1" applyFill="1" applyBorder="1" applyAlignment="1" applyProtection="1">
      <alignment vertical="center"/>
    </xf>
    <xf numFmtId="0" fontId="23" fillId="9" borderId="17" xfId="4" quotePrefix="1" applyFont="1" applyFill="1" applyBorder="1" applyAlignment="1" applyProtection="1">
      <alignment vertical="center"/>
    </xf>
    <xf numFmtId="0" fontId="51" fillId="0" borderId="35" xfId="5" applyFont="1" applyBorder="1" applyAlignment="1">
      <alignment vertical="top" wrapText="1"/>
    </xf>
    <xf numFmtId="0" fontId="51" fillId="0" borderId="47" xfId="0" applyFont="1" applyBorder="1" applyAlignment="1">
      <alignment horizontal="left" vertical="top"/>
    </xf>
    <xf numFmtId="0" fontId="0" fillId="0" borderId="30" xfId="0" applyFont="1" applyBorder="1" applyAlignment="1">
      <alignment vertical="center" wrapText="1"/>
    </xf>
    <xf numFmtId="0" fontId="0" fillId="0" borderId="11" xfId="0" applyFont="1" applyBorder="1" applyAlignment="1">
      <alignment vertical="center" wrapText="1"/>
    </xf>
    <xf numFmtId="0" fontId="14" fillId="11" borderId="12" xfId="0" applyFont="1" applyFill="1" applyBorder="1" applyAlignment="1">
      <alignment horizontal="center" vertical="center"/>
    </xf>
    <xf numFmtId="0" fontId="14" fillId="0" borderId="19" xfId="0" applyFont="1" applyBorder="1" applyAlignment="1">
      <alignment horizontal="center" vertical="center"/>
    </xf>
    <xf numFmtId="0" fontId="14" fillId="0" borderId="25" xfId="0" applyFont="1" applyBorder="1" applyAlignment="1">
      <alignment horizontal="center" vertical="center"/>
    </xf>
    <xf numFmtId="0" fontId="14" fillId="11" borderId="5" xfId="0" applyFont="1" applyFill="1" applyBorder="1" applyAlignment="1">
      <alignment horizontal="center"/>
    </xf>
    <xf numFmtId="0" fontId="14" fillId="11" borderId="6" xfId="0" applyFont="1" applyFill="1" applyBorder="1" applyAlignment="1">
      <alignment horizontal="center"/>
    </xf>
    <xf numFmtId="0" fontId="14" fillId="11" borderId="7" xfId="0" applyFont="1" applyFill="1" applyBorder="1" applyAlignment="1">
      <alignment horizontal="center"/>
    </xf>
    <xf numFmtId="0" fontId="14" fillId="11" borderId="5"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7" xfId="0" applyFont="1" applyFill="1" applyBorder="1" applyAlignment="1">
      <alignment horizontal="center" vertical="center" wrapText="1"/>
    </xf>
    <xf numFmtId="0" fontId="20" fillId="13" borderId="5" xfId="0" applyFont="1" applyFill="1" applyBorder="1" applyAlignment="1">
      <alignment horizontal="center" vertical="center" wrapText="1"/>
    </xf>
    <xf numFmtId="0" fontId="20" fillId="13" borderId="6" xfId="0" applyFont="1" applyFill="1" applyBorder="1" applyAlignment="1">
      <alignment horizontal="center" vertical="center" wrapText="1"/>
    </xf>
    <xf numFmtId="0" fontId="20" fillId="13" borderId="7" xfId="0" applyFont="1" applyFill="1" applyBorder="1" applyAlignment="1">
      <alignment horizontal="center" vertical="center" wrapText="1"/>
    </xf>
    <xf numFmtId="164" fontId="19" fillId="11" borderId="4" xfId="5" applyNumberFormat="1" applyFont="1" applyFill="1" applyBorder="1" applyAlignment="1">
      <alignment horizontal="center" vertical="center" wrapText="1"/>
    </xf>
    <xf numFmtId="164" fontId="56" fillId="2" borderId="8" xfId="5" applyNumberFormat="1" applyFont="1" applyFill="1" applyBorder="1" applyAlignment="1">
      <alignment horizontal="center" vertical="center"/>
    </xf>
    <xf numFmtId="164" fontId="56" fillId="2" borderId="31" xfId="5" applyNumberFormat="1" applyFont="1" applyFill="1" applyBorder="1" applyAlignment="1">
      <alignment horizontal="center" vertical="center"/>
    </xf>
    <xf numFmtId="164" fontId="56" fillId="2" borderId="85" xfId="5" applyNumberFormat="1" applyFont="1" applyFill="1" applyBorder="1" applyAlignment="1">
      <alignment horizontal="center" vertical="center"/>
    </xf>
    <xf numFmtId="164" fontId="19" fillId="22" borderId="66" xfId="5" applyNumberFormat="1" applyFont="1" applyFill="1" applyBorder="1" applyAlignment="1">
      <alignment horizontal="center" vertical="center"/>
    </xf>
    <xf numFmtId="164" fontId="19" fillId="21" borderId="66" xfId="5" applyNumberFormat="1" applyFont="1" applyFill="1" applyBorder="1" applyAlignment="1">
      <alignment horizontal="center" vertical="center"/>
    </xf>
    <xf numFmtId="164" fontId="19" fillId="11" borderId="66" xfId="5" applyNumberFormat="1" applyFont="1" applyFill="1" applyBorder="1" applyAlignment="1">
      <alignment horizontal="center" vertical="center"/>
    </xf>
    <xf numFmtId="164" fontId="19" fillId="13" borderId="66" xfId="5" applyNumberFormat="1" applyFont="1" applyFill="1" applyBorder="1" applyAlignment="1">
      <alignment horizontal="center" vertical="center"/>
    </xf>
    <xf numFmtId="0" fontId="46" fillId="0" borderId="5" xfId="0" applyFont="1" applyBorder="1" applyAlignment="1">
      <alignment horizontal="center"/>
    </xf>
    <xf numFmtId="0" fontId="46" fillId="0" borderId="6" xfId="0" applyFont="1" applyBorder="1" applyAlignment="1">
      <alignment horizontal="center"/>
    </xf>
    <xf numFmtId="0" fontId="46" fillId="0" borderId="7" xfId="0" applyFont="1" applyBorder="1" applyAlignment="1">
      <alignment horizontal="center"/>
    </xf>
    <xf numFmtId="0" fontId="0" fillId="5" borderId="5" xfId="0" applyFill="1" applyBorder="1" applyAlignment="1">
      <alignment horizontal="center"/>
    </xf>
    <xf numFmtId="0" fontId="0" fillId="5" borderId="7" xfId="0" applyFill="1" applyBorder="1" applyAlignment="1">
      <alignment horizontal="center"/>
    </xf>
    <xf numFmtId="0" fontId="0" fillId="5" borderId="6" xfId="0" applyFill="1" applyBorder="1" applyAlignment="1">
      <alignment horizontal="center"/>
    </xf>
  </cellXfs>
  <cellStyles count="9">
    <cellStyle name="Comma" xfId="1" builtinId="3"/>
    <cellStyle name="Currency" xfId="2" builtinId="4"/>
    <cellStyle name="Hyperlink" xfId="4" builtinId="8"/>
    <cellStyle name="Normal" xfId="0" builtinId="0"/>
    <cellStyle name="Normal 2" xfId="5"/>
    <cellStyle name="Normal 2 2" xfId="6"/>
    <cellStyle name="Normal 9" xfId="7"/>
    <cellStyle name="Percent" xfId="3" builtinId="5"/>
    <cellStyle name="Percent 2" xfId="8"/>
  </cellStyles>
  <dxfs count="4">
    <dxf>
      <font>
        <strike/>
      </font>
    </dxf>
    <dxf>
      <font>
        <strike/>
      </font>
    </dxf>
    <dxf>
      <font>
        <strike/>
      </font>
    </dxf>
    <dxf>
      <font>
        <strike/>
      </font>
    </dxf>
  </dxfs>
  <tableStyles count="0" defaultTableStyle="TableStyleMedium2" defaultPivotStyle="PivotStyleLight16"/>
  <colors>
    <mruColors>
      <color rgb="FFC0504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14</xdr:row>
      <xdr:rowOff>0</xdr:rowOff>
    </xdr:from>
    <xdr:to>
      <xdr:col>12</xdr:col>
      <xdr:colOff>28575</xdr:colOff>
      <xdr:row>21</xdr:row>
      <xdr:rowOff>66675</xdr:rowOff>
    </xdr:to>
    <xdr:sp macro="" textlink="">
      <xdr:nvSpPr>
        <xdr:cNvPr id="5" name="TextBox 4"/>
        <xdr:cNvSpPr txBox="1"/>
      </xdr:nvSpPr>
      <xdr:spPr>
        <a:xfrm>
          <a:off x="295275" y="1333500"/>
          <a:ext cx="6734175" cy="1400175"/>
        </a:xfrm>
        <a:prstGeom prst="rect">
          <a:avLst/>
        </a:prstGeom>
        <a:solidFill>
          <a:schemeClr val="bg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“This model is published by Monitor for the purposes of the engagement on the proposals for the National Tariff for 2016/17, to provide stakeholders with information about the proposed method for calculating national prices for that year and to enable stakeholders to respond to those proposals.  The model, and the draft prices derived from this model, are illustrative only; in particular, there may be changes to the model and to the prices which appear in the final proposals to be published in Autumn for the purposes of the statutory consultation.  Monitor shall not accept any responsibility or liability in respect of the contents or use of the model or the draft prices.”</a:t>
          </a:r>
          <a:endParaRPr lang="en-GB">
            <a:effectLst/>
          </a:endParaRPr>
        </a:p>
      </xdr:txBody>
    </xdr:sp>
    <xdr:clientData/>
  </xdr:twoCellAnchor>
  <xdr:oneCellAnchor>
    <xdr:from>
      <xdr:col>0</xdr:col>
      <xdr:colOff>0</xdr:colOff>
      <xdr:row>0</xdr:row>
      <xdr:rowOff>0</xdr:rowOff>
    </xdr:from>
    <xdr:ext cx="1895762" cy="1217635"/>
    <xdr:pic>
      <xdr:nvPicPr>
        <xdr:cNvPr id="3" name="Picture 2" descr="http://www.nhs.uk/NHSEngland/thenhs/healthregulators/PublishingImages/2013/monitor_328x212.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895762" cy="121763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Monitor">
      <a:dk1>
        <a:sysClr val="windowText" lastClr="000000"/>
      </a:dk1>
      <a:lt1>
        <a:sysClr val="window" lastClr="FFFFFF"/>
      </a:lt1>
      <a:dk2>
        <a:srgbClr val="272D80"/>
      </a:dk2>
      <a:lt2>
        <a:srgbClr val="0072C6"/>
      </a:lt2>
      <a:accent1>
        <a:srgbClr val="009FCE"/>
      </a:accent1>
      <a:accent2>
        <a:srgbClr val="9BCCE0"/>
      </a:accent2>
      <a:accent3>
        <a:srgbClr val="6B003F"/>
      </a:accent3>
      <a:accent4>
        <a:srgbClr val="E05206"/>
      </a:accent4>
      <a:accent5>
        <a:srgbClr val="7F9247"/>
      </a:accent5>
      <a:accent6>
        <a:srgbClr val="DDDC4C"/>
      </a:accent6>
      <a:hlink>
        <a:srgbClr val="0000FF"/>
      </a:hlink>
      <a:folHlink>
        <a:srgbClr val="6B003F"/>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www.gov.uk/government/uploads/system/uploads/attachment_data/file/379578/Annex_5a.xlsx" TargetMode="External"/><Relationship Id="rId1" Type="http://schemas.openxmlformats.org/officeDocument/2006/relationships/hyperlink" Target="https://www.gov.uk/government/uploads/system/uploads/attachment_data/file/379585/Annex_5j.xlsx"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hyperlink" Target="http://www.monitor.gov.uk/sites/all/modules/fckeditor/plugins/ktbrowser/_openTKFile.php?id=4570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0"/>
  <sheetViews>
    <sheetView tabSelected="1" workbookViewId="0">
      <selection activeCell="T14" sqref="T14"/>
    </sheetView>
  </sheetViews>
  <sheetFormatPr defaultRowHeight="15" x14ac:dyDescent="0.25"/>
  <cols>
    <col min="1" max="1" width="4.42578125" customWidth="1"/>
  </cols>
  <sheetData>
    <row r="10" spans="2:2" x14ac:dyDescent="0.25">
      <c r="B10" s="129" t="s">
        <v>2532</v>
      </c>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M44"/>
  <sheetViews>
    <sheetView zoomScaleNormal="100" workbookViewId="0"/>
  </sheetViews>
  <sheetFormatPr defaultColWidth="9.140625" defaultRowHeight="15" x14ac:dyDescent="0.25"/>
  <cols>
    <col min="1" max="1" width="9.5703125" style="14" customWidth="1"/>
    <col min="2" max="2" width="47.85546875" style="14" bestFit="1" customWidth="1"/>
    <col min="3" max="3" width="16.5703125" style="14" customWidth="1"/>
    <col min="4" max="16384" width="9.140625" style="14"/>
  </cols>
  <sheetData>
    <row r="1" spans="1:6" ht="12.75" customHeight="1" x14ac:dyDescent="0.25">
      <c r="A1" s="12" t="s">
        <v>147</v>
      </c>
      <c r="B1" s="13"/>
    </row>
    <row r="2" spans="1:6" ht="12.75" customHeight="1" x14ac:dyDescent="0.25">
      <c r="A2" s="245" t="s">
        <v>148</v>
      </c>
      <c r="B2" s="79"/>
    </row>
    <row r="3" spans="1:6" ht="11.25" customHeight="1" x14ac:dyDescent="0.25">
      <c r="A3" s="195" t="s">
        <v>31</v>
      </c>
      <c r="B3" s="15" t="s">
        <v>146</v>
      </c>
    </row>
    <row r="4" spans="1:6" x14ac:dyDescent="0.25">
      <c r="A4" s="51">
        <v>1</v>
      </c>
      <c r="B4" s="52" t="s">
        <v>0</v>
      </c>
      <c r="C4" s="53"/>
    </row>
    <row r="5" spans="1:6" ht="15.75" thickBot="1" x14ac:dyDescent="0.3"/>
    <row r="6" spans="1:6" s="39" customFormat="1" ht="15.75" thickBot="1" x14ac:dyDescent="0.3">
      <c r="A6" s="23" t="s">
        <v>1</v>
      </c>
      <c r="B6" s="24" t="s">
        <v>2</v>
      </c>
      <c r="C6" s="25" t="s">
        <v>3</v>
      </c>
    </row>
    <row r="7" spans="1:6" ht="15.75" thickBot="1" x14ac:dyDescent="0.3">
      <c r="A7" s="26" t="s">
        <v>4</v>
      </c>
      <c r="B7" s="27"/>
      <c r="C7" s="177"/>
    </row>
    <row r="8" spans="1:6" ht="15.75" thickBot="1" x14ac:dyDescent="0.3">
      <c r="A8" s="178" t="s">
        <v>5</v>
      </c>
      <c r="B8" s="28" t="s">
        <v>84</v>
      </c>
      <c r="C8" s="179">
        <v>305</v>
      </c>
    </row>
    <row r="9" spans="1:6" ht="15.75" thickBot="1" x14ac:dyDescent="0.3">
      <c r="A9" s="180" t="s">
        <v>7</v>
      </c>
      <c r="B9" s="28" t="s">
        <v>85</v>
      </c>
      <c r="C9" s="181">
        <v>330</v>
      </c>
    </row>
    <row r="10" spans="1:6" ht="15.75" thickBot="1" x14ac:dyDescent="0.3">
      <c r="A10" s="26" t="s">
        <v>9</v>
      </c>
      <c r="B10" s="48"/>
      <c r="C10" s="182"/>
    </row>
    <row r="11" spans="1:6" ht="15.75" thickBot="1" x14ac:dyDescent="0.3">
      <c r="A11" s="178" t="s">
        <v>10</v>
      </c>
      <c r="B11" s="28" t="s">
        <v>11</v>
      </c>
      <c r="C11" s="179">
        <v>70</v>
      </c>
      <c r="F11" s="128"/>
    </row>
    <row r="12" spans="1:6" ht="15.75" thickBot="1" x14ac:dyDescent="0.3">
      <c r="A12" s="180" t="s">
        <v>12</v>
      </c>
      <c r="B12" s="28" t="s">
        <v>13</v>
      </c>
      <c r="C12" s="181">
        <v>36</v>
      </c>
    </row>
    <row r="13" spans="1:6" ht="15.75" thickBot="1" x14ac:dyDescent="0.3">
      <c r="A13" s="29"/>
      <c r="B13" s="29"/>
      <c r="C13" s="183"/>
    </row>
    <row r="14" spans="1:6" x14ac:dyDescent="0.25">
      <c r="C14" s="184"/>
    </row>
    <row r="15" spans="1:6" x14ac:dyDescent="0.25">
      <c r="A15" s="21">
        <v>2</v>
      </c>
      <c r="B15" s="22" t="s">
        <v>14</v>
      </c>
      <c r="C15" s="184"/>
    </row>
    <row r="16" spans="1:6" ht="15.75" thickBot="1" x14ac:dyDescent="0.3">
      <c r="C16" s="184"/>
    </row>
    <row r="17" spans="1:13" ht="15.75" thickBot="1" x14ac:dyDescent="0.3">
      <c r="A17" s="31"/>
      <c r="B17" s="32" t="s">
        <v>15</v>
      </c>
      <c r="C17" s="96" t="s">
        <v>3</v>
      </c>
    </row>
    <row r="18" spans="1:13" x14ac:dyDescent="0.25">
      <c r="A18" s="33"/>
      <c r="B18" s="34" t="s">
        <v>16</v>
      </c>
      <c r="C18" s="185">
        <v>554</v>
      </c>
    </row>
    <row r="19" spans="1:13" x14ac:dyDescent="0.25">
      <c r="A19" s="33"/>
      <c r="B19" s="36" t="s">
        <v>17</v>
      </c>
      <c r="C19" s="186">
        <v>465</v>
      </c>
    </row>
    <row r="20" spans="1:13" x14ac:dyDescent="0.25">
      <c r="A20" s="33"/>
      <c r="B20" s="36" t="s">
        <v>18</v>
      </c>
      <c r="C20" s="186">
        <v>445</v>
      </c>
    </row>
    <row r="21" spans="1:13" ht="15.75" thickBot="1" x14ac:dyDescent="0.3">
      <c r="A21" s="33"/>
      <c r="B21" s="37" t="s">
        <v>19</v>
      </c>
      <c r="C21" s="187">
        <v>302</v>
      </c>
    </row>
    <row r="22" spans="1:13" ht="15.75" thickBot="1" x14ac:dyDescent="0.3">
      <c r="A22" s="38"/>
      <c r="B22" s="38"/>
      <c r="C22" s="188"/>
    </row>
    <row r="23" spans="1:13" x14ac:dyDescent="0.25">
      <c r="C23" s="189"/>
    </row>
    <row r="24" spans="1:13" x14ac:dyDescent="0.25">
      <c r="A24" s="21">
        <v>3</v>
      </c>
      <c r="B24" s="22" t="s">
        <v>20</v>
      </c>
      <c r="C24" s="184"/>
    </row>
    <row r="25" spans="1:13" ht="15.75" thickBot="1" x14ac:dyDescent="0.3">
      <c r="C25" s="189"/>
    </row>
    <row r="26" spans="1:13" s="39" customFormat="1" ht="15.75" thickBot="1" x14ac:dyDescent="0.3">
      <c r="B26" s="45" t="s">
        <v>21</v>
      </c>
      <c r="C26" s="103" t="s">
        <v>3</v>
      </c>
      <c r="H26" s="14"/>
      <c r="I26" s="14"/>
      <c r="J26" s="14"/>
      <c r="K26" s="14"/>
      <c r="L26" s="14"/>
      <c r="M26" s="14"/>
    </row>
    <row r="27" spans="1:13" x14ac:dyDescent="0.25">
      <c r="B27" s="40">
        <v>1</v>
      </c>
      <c r="C27" s="179">
        <v>4966</v>
      </c>
    </row>
    <row r="28" spans="1:13" x14ac:dyDescent="0.25">
      <c r="B28" s="42" t="s">
        <v>22</v>
      </c>
      <c r="C28" s="190">
        <v>7347</v>
      </c>
    </row>
    <row r="29" spans="1:13" x14ac:dyDescent="0.25">
      <c r="B29" s="42">
        <v>2</v>
      </c>
      <c r="C29" s="190">
        <v>7347</v>
      </c>
    </row>
    <row r="30" spans="1:13" x14ac:dyDescent="0.25">
      <c r="B30" s="42" t="s">
        <v>23</v>
      </c>
      <c r="C30" s="190">
        <v>11875</v>
      </c>
      <c r="G30" s="39"/>
    </row>
    <row r="31" spans="1:13" x14ac:dyDescent="0.25">
      <c r="B31" s="42">
        <v>3</v>
      </c>
      <c r="C31" s="190">
        <v>18176</v>
      </c>
    </row>
    <row r="32" spans="1:13" x14ac:dyDescent="0.25">
      <c r="B32" s="42">
        <v>4</v>
      </c>
      <c r="C32" s="190">
        <v>32781</v>
      </c>
    </row>
    <row r="33" spans="1:10" ht="15.75" thickBot="1" x14ac:dyDescent="0.3">
      <c r="B33" s="43">
        <v>5</v>
      </c>
      <c r="C33" s="181">
        <v>39520</v>
      </c>
    </row>
    <row r="34" spans="1:10" ht="15.75" thickBot="1" x14ac:dyDescent="0.3">
      <c r="A34" s="38"/>
      <c r="B34" s="38"/>
      <c r="C34" s="188"/>
      <c r="D34" s="58"/>
      <c r="E34" s="58"/>
      <c r="F34" s="58"/>
      <c r="G34" s="58"/>
      <c r="H34" s="58"/>
    </row>
    <row r="35" spans="1:10" s="44" customFormat="1" ht="11.25" x14ac:dyDescent="0.25">
      <c r="A35" s="33"/>
      <c r="B35" s="33"/>
      <c r="C35" s="191"/>
      <c r="D35" s="60"/>
      <c r="E35" s="61"/>
      <c r="F35" s="33"/>
      <c r="G35" s="33"/>
      <c r="H35" s="62"/>
      <c r="I35" s="63"/>
      <c r="J35" s="63"/>
    </row>
    <row r="36" spans="1:10" s="44" customFormat="1" ht="11.25" x14ac:dyDescent="0.25">
      <c r="A36" s="64">
        <v>4</v>
      </c>
      <c r="B36" s="65" t="s">
        <v>25</v>
      </c>
      <c r="C36" s="191"/>
      <c r="D36" s="60"/>
      <c r="E36" s="61"/>
      <c r="F36" s="33"/>
      <c r="G36" s="192"/>
      <c r="H36" s="62"/>
      <c r="I36" s="63"/>
      <c r="J36" s="63"/>
    </row>
    <row r="37" spans="1:10" s="44" customFormat="1" ht="12" thickBot="1" x14ac:dyDescent="0.3">
      <c r="A37" s="33"/>
      <c r="B37" s="33"/>
      <c r="C37" s="191"/>
      <c r="D37" s="60"/>
      <c r="E37" s="61"/>
      <c r="F37" s="33"/>
      <c r="G37" s="33"/>
      <c r="H37" s="62"/>
      <c r="I37" s="63"/>
      <c r="J37" s="63"/>
    </row>
    <row r="38" spans="1:10" s="44" customFormat="1" ht="12" thickBot="1" x14ac:dyDescent="0.3">
      <c r="A38" s="33"/>
      <c r="B38" s="66" t="s">
        <v>26</v>
      </c>
      <c r="C38" s="84" t="s">
        <v>3</v>
      </c>
      <c r="D38" s="60"/>
      <c r="E38" s="61"/>
      <c r="F38" s="33"/>
      <c r="G38" s="33"/>
      <c r="H38" s="62"/>
      <c r="I38" s="63"/>
      <c r="J38" s="63"/>
    </row>
    <row r="39" spans="1:10" s="44" customFormat="1" ht="11.25" x14ac:dyDescent="0.25">
      <c r="A39" s="33"/>
      <c r="B39" s="67" t="s">
        <v>27</v>
      </c>
      <c r="C39" s="185">
        <v>405</v>
      </c>
      <c r="D39" s="60"/>
      <c r="E39" s="61"/>
      <c r="F39" s="33"/>
      <c r="G39" s="33"/>
      <c r="H39" s="62"/>
      <c r="I39" s="63"/>
      <c r="J39" s="63"/>
    </row>
    <row r="40" spans="1:10" s="44" customFormat="1" ht="11.25" x14ac:dyDescent="0.25">
      <c r="A40" s="33"/>
      <c r="B40" s="193" t="s">
        <v>28</v>
      </c>
      <c r="C40" s="186">
        <v>208</v>
      </c>
      <c r="D40" s="60"/>
      <c r="E40" s="61"/>
      <c r="F40" s="33"/>
      <c r="G40" s="33"/>
      <c r="H40" s="62"/>
      <c r="I40" s="63"/>
      <c r="J40" s="63"/>
    </row>
    <row r="41" spans="1:10" s="44" customFormat="1" ht="11.25" x14ac:dyDescent="0.25">
      <c r="A41" s="33"/>
      <c r="B41" s="193" t="s">
        <v>29</v>
      </c>
      <c r="C41" s="186">
        <v>434</v>
      </c>
      <c r="D41" s="60"/>
      <c r="E41" s="61"/>
      <c r="F41" s="33"/>
      <c r="G41" s="33"/>
      <c r="H41" s="62"/>
      <c r="I41" s="63"/>
      <c r="J41" s="63"/>
    </row>
    <row r="42" spans="1:10" s="44" customFormat="1" ht="12" thickBot="1" x14ac:dyDescent="0.3">
      <c r="A42" s="33"/>
      <c r="B42" s="194" t="s">
        <v>30</v>
      </c>
      <c r="C42" s="187">
        <v>253</v>
      </c>
      <c r="D42" s="60"/>
      <c r="E42" s="61"/>
      <c r="F42" s="33"/>
      <c r="G42" s="33"/>
      <c r="H42" s="62"/>
      <c r="I42" s="63"/>
      <c r="J42" s="63"/>
    </row>
    <row r="43" spans="1:10" s="44" customFormat="1" ht="12" thickBot="1" x14ac:dyDescent="0.3">
      <c r="A43" s="19"/>
      <c r="B43" s="18"/>
      <c r="C43" s="71"/>
      <c r="D43" s="72"/>
      <c r="E43" s="72"/>
      <c r="F43" s="33"/>
      <c r="G43" s="72"/>
      <c r="H43" s="62"/>
      <c r="I43" s="63"/>
      <c r="J43" s="63"/>
    </row>
    <row r="44" spans="1:10" x14ac:dyDescent="0.25">
      <c r="D44" s="58"/>
      <c r="E44" s="58"/>
      <c r="F44" s="58"/>
      <c r="G44" s="58"/>
      <c r="H44" s="58"/>
    </row>
  </sheetData>
  <hyperlinks>
    <hyperlink ref="D1" r:id="rId1" display="https://www.gov.uk/government/uploads/system/uploads/attachment_data/file/379585/Annex_5j.xlsx"/>
    <hyperlink ref="B3" r:id="rId2"/>
    <hyperlink ref="A2" location="Navigation!A1" display="Home"/>
  </hyperlinks>
  <pageMargins left="0.7" right="0.7" top="0.75" bottom="0.75" header="0.3" footer="0.3"/>
  <pageSetup paperSize="9" orientation="portrait" verticalDpi="0"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50"/>
  </sheetPr>
  <dimension ref="A1:P59"/>
  <sheetViews>
    <sheetView zoomScaleNormal="100" workbookViewId="0"/>
  </sheetViews>
  <sheetFormatPr defaultRowHeight="15" x14ac:dyDescent="0.25"/>
  <cols>
    <col min="1" max="1" width="1.140625" style="11" customWidth="1"/>
    <col min="2" max="2" width="13.140625" style="9" customWidth="1"/>
    <col min="3" max="3" width="47.42578125" style="9" bestFit="1" customWidth="1"/>
    <col min="4" max="6" width="13.28515625" style="9" bestFit="1" customWidth="1"/>
    <col min="7" max="7" width="1.85546875" style="9" customWidth="1"/>
    <col min="8" max="10" width="13.28515625" style="9" bestFit="1" customWidth="1"/>
    <col min="11" max="11" width="2.28515625" style="9" customWidth="1"/>
    <col min="12" max="12" width="9.5703125" style="9" bestFit="1" customWidth="1"/>
    <col min="13" max="13" width="11.7109375" customWidth="1"/>
    <col min="14" max="14" width="1.140625" style="73" customWidth="1"/>
    <col min="15" max="15" width="11.28515625" customWidth="1"/>
    <col min="16" max="16" width="1.140625" customWidth="1"/>
    <col min="17" max="18" width="12.5703125" customWidth="1"/>
    <col min="19" max="19" width="17.42578125" customWidth="1"/>
    <col min="20" max="20" width="18.7109375" customWidth="1"/>
    <col min="22" max="22" width="57.5703125" customWidth="1"/>
    <col min="23" max="23" width="11.42578125" customWidth="1"/>
    <col min="24" max="24" width="24.140625" customWidth="1"/>
    <col min="26" max="26" width="16.28515625" customWidth="1"/>
  </cols>
  <sheetData>
    <row r="1" spans="1:16" x14ac:dyDescent="0.25">
      <c r="B1" s="10" t="s">
        <v>148</v>
      </c>
    </row>
    <row r="2" spans="1:16" ht="18.75" x14ac:dyDescent="0.25">
      <c r="B2" s="196" t="s">
        <v>149</v>
      </c>
      <c r="C2" s="196"/>
      <c r="D2" s="196"/>
      <c r="E2" s="196"/>
      <c r="F2"/>
      <c r="G2"/>
      <c r="H2"/>
      <c r="I2"/>
      <c r="J2"/>
      <c r="K2"/>
      <c r="L2"/>
    </row>
    <row r="3" spans="1:16" x14ac:dyDescent="0.25">
      <c r="B3" s="8"/>
      <c r="F3"/>
      <c r="G3"/>
      <c r="H3"/>
      <c r="I3"/>
      <c r="J3"/>
      <c r="K3"/>
      <c r="L3"/>
    </row>
    <row r="4" spans="1:16" ht="12" customHeight="1" x14ac:dyDescent="0.25">
      <c r="A4" s="47"/>
      <c r="B4" s="197" t="s">
        <v>31</v>
      </c>
      <c r="C4" s="198" t="s">
        <v>32</v>
      </c>
      <c r="D4" s="198"/>
      <c r="E4" s="198"/>
      <c r="F4" s="47"/>
      <c r="G4" s="47"/>
      <c r="H4" s="47"/>
      <c r="I4" s="47"/>
      <c r="J4" s="47"/>
      <c r="K4" s="47"/>
      <c r="L4" s="47"/>
      <c r="M4" s="47"/>
      <c r="O4" s="47"/>
    </row>
    <row r="5" spans="1:16" ht="12" customHeight="1" x14ac:dyDescent="0.25">
      <c r="A5" s="47"/>
      <c r="B5" s="197" t="s">
        <v>150</v>
      </c>
      <c r="C5" s="198" t="s">
        <v>151</v>
      </c>
      <c r="D5" s="198"/>
      <c r="E5" s="198"/>
      <c r="F5" s="47"/>
      <c r="G5" s="47"/>
      <c r="H5" s="47"/>
      <c r="I5" s="47"/>
      <c r="J5" s="47"/>
      <c r="K5" s="47"/>
      <c r="L5" s="47"/>
      <c r="M5" s="47"/>
      <c r="O5" s="47"/>
    </row>
    <row r="6" spans="1:16" ht="15.75" thickBot="1" x14ac:dyDescent="0.3">
      <c r="A6" s="210"/>
      <c r="B6" s="210"/>
      <c r="C6" s="210"/>
      <c r="D6" s="210"/>
      <c r="E6" s="210"/>
      <c r="F6" s="210"/>
      <c r="G6" s="210"/>
      <c r="H6" s="210"/>
      <c r="I6" s="210"/>
      <c r="J6" s="210"/>
      <c r="K6" s="210"/>
      <c r="L6" s="210"/>
      <c r="M6" s="210"/>
      <c r="N6" s="221"/>
      <c r="O6" s="210"/>
    </row>
    <row r="7" spans="1:16" ht="30.75" thickBot="1" x14ac:dyDescent="0.3">
      <c r="A7" s="14"/>
      <c r="B7" s="199" t="str">
        <f>'Price Adjustments'!B3</f>
        <v>Adjustment Type</v>
      </c>
      <c r="C7" s="200" t="str">
        <f>'Price Adjustments'!D3</f>
        <v>2014/15</v>
      </c>
      <c r="D7" s="75" t="str">
        <f>'Price Adjustments'!E3</f>
        <v>2015/16</v>
      </c>
      <c r="E7" s="75" t="str">
        <f>'Price Adjustments'!F3</f>
        <v>2016/17</v>
      </c>
      <c r="F7" s="47"/>
      <c r="G7" s="47"/>
      <c r="H7" s="47"/>
      <c r="I7" s="47"/>
      <c r="J7" s="47"/>
      <c r="K7" s="47"/>
      <c r="L7" s="47"/>
      <c r="M7" s="47"/>
      <c r="O7" s="47"/>
    </row>
    <row r="8" spans="1:16" ht="12" customHeight="1" x14ac:dyDescent="0.25">
      <c r="A8" s="14"/>
      <c r="B8" s="201" t="str">
        <f>'Price Adjustments'!B4</f>
        <v>Inflation</v>
      </c>
      <c r="C8" s="202">
        <f>'Price Adjustments'!D4</f>
        <v>2.5000000000000001E-2</v>
      </c>
      <c r="D8" s="203">
        <f>'Price Adjustments'!E4</f>
        <v>1.92529689878824E-2</v>
      </c>
      <c r="E8" s="204">
        <f>Inflation_1617</f>
        <v>0</v>
      </c>
      <c r="F8" s="47"/>
      <c r="G8" s="47"/>
      <c r="H8" s="47"/>
      <c r="I8" s="47"/>
      <c r="J8" s="47"/>
      <c r="K8" s="47"/>
      <c r="L8" s="47"/>
      <c r="M8" s="47"/>
      <c r="O8" s="47"/>
    </row>
    <row r="9" spans="1:16" ht="12" customHeight="1" x14ac:dyDescent="0.25">
      <c r="A9" s="14"/>
      <c r="B9" s="201" t="str">
        <f>'Price Adjustments'!B5</f>
        <v>Efficiency*</v>
      </c>
      <c r="C9" s="202">
        <f>'Price Adjustments'!D5</f>
        <v>-0.04</v>
      </c>
      <c r="D9" s="203">
        <f>'Price Adjustments'!E5</f>
        <v>-3.5000000000000003E-2</v>
      </c>
      <c r="E9" s="204">
        <f>Efficiency_1617</f>
        <v>0</v>
      </c>
      <c r="F9" s="47"/>
      <c r="G9" s="47"/>
      <c r="H9" s="47"/>
      <c r="I9" s="47"/>
      <c r="J9" s="47"/>
      <c r="K9" s="47"/>
      <c r="L9" s="47"/>
      <c r="M9" s="47"/>
      <c r="O9" s="47"/>
    </row>
    <row r="10" spans="1:16" ht="39" customHeight="1" x14ac:dyDescent="0.25">
      <c r="A10" s="14"/>
      <c r="B10" s="205" t="str">
        <f>'Price Adjustments'!B6</f>
        <v>Inflation and Efficiency (total adjustment)</v>
      </c>
      <c r="C10" s="202">
        <f>'Price Adjustments'!D6</f>
        <v>-1.4999999999999999E-2</v>
      </c>
      <c r="D10" s="202">
        <f>'Price Adjustments'!E6</f>
        <v>-1.6420884926693469E-2</v>
      </c>
      <c r="E10" s="206">
        <f>(1+E8)*(1+E9)-1</f>
        <v>0</v>
      </c>
      <c r="F10" s="371"/>
      <c r="G10" s="47"/>
      <c r="H10" s="47"/>
      <c r="I10" s="47"/>
      <c r="J10" s="47"/>
      <c r="K10" s="47"/>
      <c r="L10" s="47"/>
      <c r="M10" s="47"/>
      <c r="O10" s="47"/>
    </row>
    <row r="11" spans="1:16" ht="12" customHeight="1" thickBot="1" x14ac:dyDescent="0.3">
      <c r="A11" s="14"/>
      <c r="B11" s="207"/>
      <c r="C11" s="208"/>
      <c r="D11" s="430"/>
      <c r="E11" s="209"/>
      <c r="F11" s="47"/>
      <c r="G11" s="47"/>
      <c r="H11" s="47"/>
      <c r="I11" s="47"/>
      <c r="J11" s="47"/>
      <c r="K11" s="47"/>
      <c r="L11" s="47"/>
      <c r="M11" s="47"/>
      <c r="O11" s="47"/>
    </row>
    <row r="12" spans="1:16" ht="12" customHeight="1" x14ac:dyDescent="0.25">
      <c r="A12" s="14"/>
      <c r="B12" s="435" t="s">
        <v>271</v>
      </c>
      <c r="C12" s="432"/>
      <c r="D12" s="433"/>
      <c r="E12" s="434"/>
      <c r="F12" s="47"/>
      <c r="G12" s="47"/>
      <c r="H12" s="47"/>
      <c r="I12" s="47"/>
      <c r="J12" s="47"/>
      <c r="K12" s="47"/>
      <c r="L12" s="47"/>
      <c r="M12" s="47"/>
      <c r="O12" s="47"/>
    </row>
    <row r="13" spans="1:16" ht="12" customHeight="1" x14ac:dyDescent="0.25">
      <c r="A13" s="14"/>
      <c r="B13" s="436" t="s">
        <v>378</v>
      </c>
      <c r="C13" s="432"/>
      <c r="D13" s="433"/>
      <c r="E13" s="434"/>
      <c r="F13" s="47"/>
      <c r="G13" s="47"/>
      <c r="H13" s="47"/>
      <c r="I13" s="47"/>
      <c r="J13" s="47"/>
      <c r="K13" s="47"/>
      <c r="L13" s="47"/>
      <c r="M13" s="47"/>
      <c r="O13" s="47"/>
    </row>
    <row r="14" spans="1:16" x14ac:dyDescent="0.25">
      <c r="B14" s="344">
        <v>1</v>
      </c>
      <c r="C14" s="344">
        <v>2</v>
      </c>
      <c r="D14" s="344">
        <v>3</v>
      </c>
      <c r="E14" s="344">
        <v>4</v>
      </c>
      <c r="F14" s="344">
        <v>5</v>
      </c>
      <c r="G14" s="344">
        <v>6</v>
      </c>
      <c r="H14" s="344">
        <v>7</v>
      </c>
      <c r="I14" s="344">
        <v>8</v>
      </c>
      <c r="J14" s="344">
        <v>9</v>
      </c>
      <c r="K14" s="344">
        <v>10</v>
      </c>
      <c r="L14" s="344">
        <v>11</v>
      </c>
      <c r="M14" s="344">
        <v>12</v>
      </c>
      <c r="N14" s="344">
        <v>13</v>
      </c>
      <c r="O14" s="344">
        <v>14</v>
      </c>
    </row>
    <row r="15" spans="1:16" ht="18" customHeight="1" thickBot="1" x14ac:dyDescent="0.35">
      <c r="A15" s="341"/>
      <c r="B15" s="341" t="s">
        <v>273</v>
      </c>
      <c r="C15"/>
      <c r="D15"/>
      <c r="E15"/>
      <c r="F15" s="47"/>
      <c r="G15" s="47"/>
      <c r="H15" s="6"/>
      <c r="I15" s="6"/>
      <c r="J15" s="6"/>
      <c r="K15" s="429"/>
      <c r="L15" s="47"/>
      <c r="M15" s="47"/>
      <c r="N15" s="47"/>
      <c r="O15" s="47"/>
    </row>
    <row r="16" spans="1:16" x14ac:dyDescent="0.25">
      <c r="A16" s="406"/>
      <c r="B16" s="232"/>
      <c r="C16" s="232"/>
      <c r="D16" s="232"/>
      <c r="E16" s="232"/>
      <c r="F16" s="232"/>
      <c r="G16" s="232"/>
      <c r="H16" s="232"/>
      <c r="I16" s="232"/>
      <c r="J16" s="232"/>
      <c r="K16" s="232"/>
      <c r="L16" s="239"/>
      <c r="M16" s="418"/>
      <c r="N16" s="418"/>
      <c r="O16" s="418"/>
      <c r="P16" s="419"/>
    </row>
    <row r="17" spans="1:16" x14ac:dyDescent="0.25">
      <c r="A17" s="407"/>
      <c r="B17" s="235">
        <v>1</v>
      </c>
      <c r="C17" s="236" t="s">
        <v>155</v>
      </c>
      <c r="D17" s="236"/>
      <c r="E17" s="236"/>
      <c r="F17" s="236"/>
      <c r="G17" s="236"/>
      <c r="H17" s="236"/>
      <c r="I17" s="236"/>
      <c r="J17" s="236"/>
      <c r="K17" s="236"/>
      <c r="L17" s="420"/>
      <c r="M17" s="412"/>
      <c r="N17" s="412"/>
      <c r="O17" s="412"/>
      <c r="P17" s="417"/>
    </row>
    <row r="18" spans="1:16" ht="15.75" thickBot="1" x14ac:dyDescent="0.3">
      <c r="A18" s="407"/>
      <c r="B18" s="7"/>
      <c r="C18" s="7"/>
      <c r="D18" s="7"/>
      <c r="E18" s="7"/>
      <c r="F18" s="7"/>
      <c r="G18" s="7"/>
      <c r="H18" s="7"/>
      <c r="I18" s="7"/>
      <c r="J18" s="7"/>
      <c r="K18" s="7"/>
      <c r="L18" s="242"/>
      <c r="M18" s="412"/>
      <c r="N18" s="412"/>
      <c r="O18" s="412"/>
      <c r="P18" s="417"/>
    </row>
    <row r="19" spans="1:16" ht="15.75" thickBot="1" x14ac:dyDescent="0.3">
      <c r="A19" s="407"/>
      <c r="B19" s="86" t="s">
        <v>4</v>
      </c>
      <c r="C19" s="87"/>
      <c r="D19" s="234"/>
      <c r="E19" s="431"/>
      <c r="F19" s="412"/>
      <c r="G19" s="412"/>
      <c r="H19" s="412"/>
      <c r="I19" s="412"/>
      <c r="J19" s="412"/>
      <c r="K19" s="414"/>
      <c r="L19" s="427"/>
      <c r="M19" s="427"/>
      <c r="N19" s="421"/>
      <c r="O19" s="240"/>
      <c r="P19" s="417"/>
    </row>
    <row r="20" spans="1:16" ht="34.5" thickBot="1" x14ac:dyDescent="0.3">
      <c r="A20" s="407"/>
      <c r="B20" s="217" t="s">
        <v>153</v>
      </c>
      <c r="C20" s="218" t="s">
        <v>154</v>
      </c>
      <c r="D20" s="347" t="s">
        <v>379</v>
      </c>
      <c r="E20" s="431"/>
      <c r="F20" s="412"/>
      <c r="G20" s="412"/>
      <c r="H20" s="412"/>
      <c r="I20" s="412"/>
      <c r="J20" s="412"/>
      <c r="K20" s="412"/>
      <c r="L20" s="412"/>
      <c r="M20" s="412"/>
      <c r="N20" s="412"/>
      <c r="O20" s="412"/>
      <c r="P20" s="417"/>
    </row>
    <row r="21" spans="1:16" x14ac:dyDescent="0.25">
      <c r="A21" s="407"/>
      <c r="B21" s="212" t="s">
        <v>5</v>
      </c>
      <c r="C21" s="213" t="s">
        <v>84</v>
      </c>
      <c r="D21" s="437">
        <f>INDEX('APC Output for BPT'!$B$6:$O$1900,MATCH($B21,'APC Output for BPT'!$A$6:$A$1900,0),1)</f>
        <v>147.9798210385546</v>
      </c>
      <c r="E21" s="431"/>
      <c r="F21" s="412"/>
      <c r="G21" s="412"/>
      <c r="H21" s="412"/>
      <c r="I21" s="412"/>
      <c r="J21" s="412"/>
      <c r="K21" s="412"/>
      <c r="L21" s="412"/>
      <c r="M21" s="412"/>
      <c r="N21" s="412"/>
      <c r="O21" s="412"/>
      <c r="P21" s="417"/>
    </row>
    <row r="22" spans="1:16" ht="15.75" thickBot="1" x14ac:dyDescent="0.3">
      <c r="A22" s="407"/>
      <c r="B22" s="214" t="s">
        <v>7</v>
      </c>
      <c r="C22" s="215" t="s">
        <v>86</v>
      </c>
      <c r="D22" s="438">
        <f>INDEX('APC Output for BPT'!$B$6:$O$1900,MATCH($B22,'APC Output for BPT'!$A$6:$A$1900,0),1)</f>
        <v>182.42688688627334</v>
      </c>
      <c r="E22" s="431"/>
      <c r="F22" s="412"/>
      <c r="G22" s="412"/>
      <c r="H22" s="412"/>
      <c r="I22" s="412"/>
      <c r="J22" s="412"/>
      <c r="K22" s="412"/>
      <c r="L22" s="412"/>
      <c r="M22" s="412"/>
      <c r="N22" s="412"/>
      <c r="O22" s="412"/>
      <c r="P22" s="417"/>
    </row>
    <row r="23" spans="1:16" ht="15.75" thickBot="1" x14ac:dyDescent="0.3">
      <c r="A23" s="407"/>
      <c r="B23" s="409"/>
      <c r="C23" s="410"/>
      <c r="D23" s="411"/>
      <c r="E23" s="412"/>
      <c r="F23" s="412"/>
      <c r="G23" s="412"/>
      <c r="H23" s="413"/>
      <c r="I23" s="413"/>
      <c r="J23" s="413"/>
      <c r="K23" s="414"/>
      <c r="L23" s="422"/>
      <c r="M23" s="415"/>
      <c r="N23" s="415"/>
      <c r="O23" s="416"/>
      <c r="P23" s="417"/>
    </row>
    <row r="24" spans="1:16" ht="15.75" thickBot="1" x14ac:dyDescent="0.3">
      <c r="A24" s="407"/>
      <c r="B24" s="86" t="s">
        <v>9</v>
      </c>
      <c r="C24" s="87"/>
      <c r="D24" s="608" t="s">
        <v>274</v>
      </c>
      <c r="E24" s="610"/>
      <c r="F24" s="342" t="s">
        <v>275</v>
      </c>
      <c r="G24" s="97"/>
      <c r="H24" s="608" t="s">
        <v>276</v>
      </c>
      <c r="I24" s="609"/>
      <c r="J24" s="610"/>
      <c r="K24" s="343"/>
      <c r="L24" s="116"/>
      <c r="M24" s="116"/>
      <c r="N24" s="211"/>
      <c r="O24" s="240"/>
      <c r="P24" s="417"/>
    </row>
    <row r="25" spans="1:16" ht="64.5" thickBot="1" x14ac:dyDescent="0.3">
      <c r="A25" s="407"/>
      <c r="B25" s="217" t="s">
        <v>153</v>
      </c>
      <c r="C25" s="218" t="s">
        <v>154</v>
      </c>
      <c r="D25" s="345" t="s">
        <v>277</v>
      </c>
      <c r="E25" s="346" t="s">
        <v>380</v>
      </c>
      <c r="F25" s="347" t="s">
        <v>381</v>
      </c>
      <c r="G25" s="220"/>
      <c r="H25" s="348" t="s">
        <v>278</v>
      </c>
      <c r="I25" s="349" t="s">
        <v>279</v>
      </c>
      <c r="J25" s="350" t="s">
        <v>280</v>
      </c>
      <c r="K25" s="343"/>
      <c r="L25" s="351" t="s">
        <v>382</v>
      </c>
      <c r="M25" s="368" t="s">
        <v>152</v>
      </c>
      <c r="N25" s="222"/>
      <c r="O25" s="224" t="s">
        <v>402</v>
      </c>
      <c r="P25" s="417"/>
    </row>
    <row r="26" spans="1:16" x14ac:dyDescent="0.25">
      <c r="A26" s="407"/>
      <c r="B26" s="212" t="s">
        <v>269</v>
      </c>
      <c r="C26" s="425" t="s">
        <v>377</v>
      </c>
      <c r="D26" s="439">
        <f>VLOOKUP($B26,'Input_Direct Access'!$D$8:$G$78,D$14-1,FALSE)</f>
        <v>2424</v>
      </c>
      <c r="E26" s="440">
        <f>VLOOKUP($B26,'Input_Direct Access'!$D$8:$G$78,E$14-1,FALSE)</f>
        <v>71119.276669814499</v>
      </c>
      <c r="F26" s="441">
        <f t="shared" ref="F26:F27" si="0">E26/D26</f>
        <v>29.339635589857465</v>
      </c>
      <c r="G26" s="402"/>
      <c r="H26" s="352">
        <f>(1+$C$10)*(1+$D$10)-1</f>
        <v>-3.1174571652793026E-2</v>
      </c>
      <c r="I26" s="353"/>
      <c r="J26" s="354">
        <f>(1+H26)*(1+I26)-1</f>
        <v>-3.1174571652793026E-2</v>
      </c>
      <c r="K26" s="402"/>
      <c r="L26" s="445">
        <f t="shared" ref="L26:L27" si="1">F26*(1+J26)</f>
        <v>28.424985017894617</v>
      </c>
      <c r="M26" s="366">
        <f>QR1_Other_Mandatory</f>
        <v>0</v>
      </c>
      <c r="N26" s="423"/>
      <c r="O26" s="447">
        <f>L26*(1+M26)</f>
        <v>28.424985017894617</v>
      </c>
      <c r="P26" s="417"/>
    </row>
    <row r="27" spans="1:16" ht="15.75" thickBot="1" x14ac:dyDescent="0.3">
      <c r="A27" s="407"/>
      <c r="B27" s="214" t="s">
        <v>270</v>
      </c>
      <c r="C27" s="426" t="s">
        <v>9</v>
      </c>
      <c r="D27" s="442">
        <f>VLOOKUP($B27,'Input_Direct Access'!$D$8:$G$78,D$14-1,FALSE)</f>
        <v>1540</v>
      </c>
      <c r="E27" s="443">
        <f>VLOOKUP($B27,'Input_Direct Access'!$D$8:$G$78,E$14-1,FALSE)</f>
        <v>64847.615147055098</v>
      </c>
      <c r="F27" s="444">
        <f t="shared" si="0"/>
        <v>42.10884100458123</v>
      </c>
      <c r="G27" s="402"/>
      <c r="H27" s="355">
        <f>(1+$C$10)*(1+$D$10)-1</f>
        <v>-3.1174571652793026E-2</v>
      </c>
      <c r="I27" s="356"/>
      <c r="J27" s="357">
        <f t="shared" ref="J27" si="2">(1+H27)*(1+I27)-1</f>
        <v>-3.1174571652793026E-2</v>
      </c>
      <c r="K27" s="402"/>
      <c r="L27" s="446">
        <f t="shared" si="1"/>
        <v>40.796115923467845</v>
      </c>
      <c r="M27" s="367">
        <f>QR1_Other_Mandatory</f>
        <v>0</v>
      </c>
      <c r="N27" s="423"/>
      <c r="O27" s="448">
        <f>L27*(1+M27)</f>
        <v>40.796115923467845</v>
      </c>
      <c r="P27" s="417"/>
    </row>
    <row r="28" spans="1:16" ht="15.75" thickBot="1" x14ac:dyDescent="0.3">
      <c r="A28" s="408"/>
      <c r="B28" s="5"/>
      <c r="C28" s="5"/>
      <c r="D28" s="5"/>
      <c r="E28" s="5"/>
      <c r="F28" s="5"/>
      <c r="G28" s="3"/>
      <c r="H28" s="5"/>
      <c r="I28" s="5"/>
      <c r="J28" s="5"/>
      <c r="K28" s="3"/>
      <c r="L28" s="5"/>
      <c r="M28" s="237"/>
      <c r="N28" s="237"/>
      <c r="O28" s="238"/>
      <c r="P28" s="424"/>
    </row>
    <row r="29" spans="1:16" x14ac:dyDescent="0.25">
      <c r="A29" s="406"/>
      <c r="B29" s="232"/>
      <c r="C29" s="232"/>
      <c r="D29" s="232"/>
      <c r="E29" s="232"/>
      <c r="F29" s="232"/>
      <c r="G29" s="232"/>
      <c r="H29" s="232"/>
      <c r="I29" s="232"/>
      <c r="J29" s="232"/>
      <c r="K29" s="232"/>
      <c r="L29" s="239"/>
      <c r="M29" s="239"/>
      <c r="N29" s="239"/>
      <c r="O29" s="239"/>
      <c r="P29" s="419"/>
    </row>
    <row r="30" spans="1:16" ht="15.75" thickBot="1" x14ac:dyDescent="0.3">
      <c r="A30" s="407"/>
      <c r="B30" s="235">
        <v>2</v>
      </c>
      <c r="C30" s="236" t="s">
        <v>157</v>
      </c>
      <c r="D30" s="236"/>
      <c r="E30" s="236"/>
      <c r="F30" s="236"/>
      <c r="G30" s="236"/>
      <c r="H30" s="236"/>
      <c r="I30" s="236"/>
      <c r="J30" s="236"/>
      <c r="K30" s="236"/>
      <c r="L30" s="420"/>
      <c r="M30" s="240"/>
      <c r="N30" s="240"/>
      <c r="O30" s="240"/>
      <c r="P30" s="417"/>
    </row>
    <row r="31" spans="1:16" ht="15.75" thickBot="1" x14ac:dyDescent="0.3">
      <c r="A31" s="407"/>
      <c r="B31" s="7"/>
      <c r="C31" s="7"/>
      <c r="D31" s="7"/>
      <c r="E31" s="7"/>
      <c r="F31" s="7"/>
      <c r="G31" s="7"/>
      <c r="H31" s="608" t="s">
        <v>276</v>
      </c>
      <c r="I31" s="609"/>
      <c r="J31" s="610"/>
      <c r="K31" s="7"/>
      <c r="L31" s="242"/>
      <c r="M31" s="240"/>
      <c r="N31" s="240"/>
      <c r="O31" s="240"/>
      <c r="P31" s="417"/>
    </row>
    <row r="32" spans="1:16" ht="51.75" thickBot="1" x14ac:dyDescent="0.3">
      <c r="A32" s="407"/>
      <c r="B32" s="94"/>
      <c r="C32" s="231" t="s">
        <v>15</v>
      </c>
      <c r="D32" s="223" t="s">
        <v>383</v>
      </c>
      <c r="E32"/>
      <c r="G32"/>
      <c r="H32" s="348" t="s">
        <v>375</v>
      </c>
      <c r="I32" s="349" t="s">
        <v>376</v>
      </c>
      <c r="J32" s="350" t="s">
        <v>280</v>
      </c>
      <c r="K32" s="343"/>
      <c r="L32" s="351" t="s">
        <v>382</v>
      </c>
      <c r="M32" s="368" t="s">
        <v>152</v>
      </c>
      <c r="N32" s="222"/>
      <c r="O32" s="224" t="s">
        <v>402</v>
      </c>
      <c r="P32" s="417"/>
    </row>
    <row r="33" spans="1:16" x14ac:dyDescent="0.25">
      <c r="A33" s="407"/>
      <c r="B33" s="97"/>
      <c r="C33" s="225" t="s">
        <v>16</v>
      </c>
      <c r="D33" s="441">
        <f>+'14-15 Other Mandatory tariff'!C17</f>
        <v>565</v>
      </c>
      <c r="E33" s="403"/>
      <c r="F33" s="404"/>
      <c r="G33" s="405"/>
      <c r="H33" s="352">
        <f>(1+$D$10)-1</f>
        <v>-1.6420884926693469E-2</v>
      </c>
      <c r="I33" s="353"/>
      <c r="J33" s="354">
        <f>(1+H33)*(1+I33)-1</f>
        <v>-1.6420884926693469E-2</v>
      </c>
      <c r="K33" s="402"/>
      <c r="L33" s="450">
        <f>D33*(1+J33)</f>
        <v>555.72220001641824</v>
      </c>
      <c r="M33" s="363">
        <f>QR1_Other_Mandatory</f>
        <v>0</v>
      </c>
      <c r="N33" s="423"/>
      <c r="O33" s="453">
        <f>L33*(1+M33)</f>
        <v>555.72220001641824</v>
      </c>
      <c r="P33" s="417"/>
    </row>
    <row r="34" spans="1:16" x14ac:dyDescent="0.25">
      <c r="A34" s="407"/>
      <c r="B34" s="97"/>
      <c r="C34" s="226" t="s">
        <v>17</v>
      </c>
      <c r="D34" s="449">
        <f>'14-15 Other Mandatory tariff'!C18</f>
        <v>474</v>
      </c>
      <c r="E34" s="403"/>
      <c r="F34" s="404"/>
      <c r="G34" s="405"/>
      <c r="H34" s="359">
        <f t="shared" ref="H34" si="3">(1+$D$10)-1</f>
        <v>-1.6420884926693469E-2</v>
      </c>
      <c r="I34" s="360"/>
      <c r="J34" s="361">
        <f t="shared" ref="J34:J36" si="4">(1+H34)*(1+I34)-1</f>
        <v>-1.6420884926693469E-2</v>
      </c>
      <c r="K34" s="402"/>
      <c r="L34" s="451">
        <f>D34*(1+J34)</f>
        <v>466.2165005447473</v>
      </c>
      <c r="M34" s="364">
        <f>QR1_Other_Mandatory</f>
        <v>0</v>
      </c>
      <c r="N34" s="423"/>
      <c r="O34" s="454">
        <f>L34*(1+M34)</f>
        <v>466.2165005447473</v>
      </c>
      <c r="P34" s="417"/>
    </row>
    <row r="35" spans="1:16" x14ac:dyDescent="0.25">
      <c r="A35" s="407"/>
      <c r="B35" s="97"/>
      <c r="C35" s="226" t="s">
        <v>18</v>
      </c>
      <c r="D35" s="449">
        <f>'14-15 Other Mandatory tariff'!C19</f>
        <v>454</v>
      </c>
      <c r="E35" s="403"/>
      <c r="F35" s="404"/>
      <c r="G35" s="405"/>
      <c r="H35" s="359">
        <f>(1+$D$10)-1</f>
        <v>-1.6420884926693469E-2</v>
      </c>
      <c r="I35" s="360"/>
      <c r="J35" s="361">
        <f t="shared" si="4"/>
        <v>-1.6420884926693469E-2</v>
      </c>
      <c r="K35" s="402"/>
      <c r="L35" s="451">
        <f>D35*(1+J35)</f>
        <v>446.54491824328119</v>
      </c>
      <c r="M35" s="364">
        <f>QR1_Other_Mandatory</f>
        <v>0</v>
      </c>
      <c r="N35" s="423"/>
      <c r="O35" s="454">
        <f>L35*(1+M35)</f>
        <v>446.54491824328119</v>
      </c>
      <c r="P35" s="417"/>
    </row>
    <row r="36" spans="1:16" ht="15.75" thickBot="1" x14ac:dyDescent="0.3">
      <c r="A36" s="407"/>
      <c r="B36" s="97"/>
      <c r="C36" s="227" t="s">
        <v>19</v>
      </c>
      <c r="D36" s="444">
        <f>'14-15 Other Mandatory tariff'!C20</f>
        <v>308</v>
      </c>
      <c r="E36" s="403"/>
      <c r="F36" s="404"/>
      <c r="G36" s="405"/>
      <c r="H36" s="355">
        <f>(1+$D$10)-1</f>
        <v>-1.6420884926693469E-2</v>
      </c>
      <c r="I36" s="356"/>
      <c r="J36" s="357">
        <f t="shared" si="4"/>
        <v>-1.6420884926693469E-2</v>
      </c>
      <c r="K36" s="402"/>
      <c r="L36" s="452">
        <f>D36*(1+J36)</f>
        <v>302.94236744257842</v>
      </c>
      <c r="M36" s="365">
        <f>QR1_Other_Mandatory</f>
        <v>0</v>
      </c>
      <c r="N36" s="423"/>
      <c r="O36" s="455">
        <f>L36*(1+M36)</f>
        <v>302.94236744257842</v>
      </c>
      <c r="P36" s="417"/>
    </row>
    <row r="37" spans="1:16" ht="15.75" thickBot="1" x14ac:dyDescent="0.3">
      <c r="A37" s="408"/>
      <c r="B37" s="3"/>
      <c r="C37" s="3"/>
      <c r="D37" s="372"/>
      <c r="E37" s="3"/>
      <c r="F37" s="372"/>
      <c r="G37" s="3"/>
      <c r="H37" s="3"/>
      <c r="I37" s="3"/>
      <c r="J37" s="3"/>
      <c r="K37" s="3"/>
      <c r="L37" s="3"/>
      <c r="M37" s="237"/>
      <c r="N37" s="237"/>
      <c r="O37" s="238"/>
      <c r="P37" s="424"/>
    </row>
    <row r="38" spans="1:16" x14ac:dyDescent="0.25">
      <c r="A38" s="406"/>
      <c r="B38" s="232"/>
      <c r="C38" s="232"/>
      <c r="D38" s="232"/>
      <c r="E38" s="232"/>
      <c r="F38" s="232"/>
      <c r="G38" s="232"/>
      <c r="H38" s="232"/>
      <c r="I38" s="232"/>
      <c r="J38" s="232"/>
      <c r="K38" s="232"/>
      <c r="L38" s="239"/>
      <c r="M38" s="241"/>
      <c r="N38" s="241"/>
      <c r="O38" s="241"/>
      <c r="P38" s="419"/>
    </row>
    <row r="39" spans="1:16" ht="15.75" thickBot="1" x14ac:dyDescent="0.3">
      <c r="A39" s="407"/>
      <c r="B39" s="235">
        <v>3</v>
      </c>
      <c r="C39" s="236" t="s">
        <v>156</v>
      </c>
      <c r="D39" s="236"/>
      <c r="E39" s="236"/>
      <c r="F39" s="236"/>
      <c r="G39" s="236"/>
      <c r="H39" s="236"/>
      <c r="I39" s="236"/>
      <c r="J39" s="236"/>
      <c r="K39" s="236"/>
      <c r="L39" s="420"/>
      <c r="M39" s="242"/>
      <c r="N39" s="242"/>
      <c r="O39" s="242"/>
      <c r="P39" s="417"/>
    </row>
    <row r="40" spans="1:16" ht="15.75" thickBot="1" x14ac:dyDescent="0.3">
      <c r="A40" s="407"/>
      <c r="B40" s="7"/>
      <c r="C40" s="7"/>
      <c r="D40" s="7"/>
      <c r="E40" s="7"/>
      <c r="F40" s="7"/>
      <c r="G40" s="7"/>
      <c r="H40" s="608" t="s">
        <v>276</v>
      </c>
      <c r="I40" s="609"/>
      <c r="J40" s="610"/>
      <c r="K40" s="7"/>
      <c r="L40" s="242"/>
      <c r="M40" s="74"/>
      <c r="N40" s="74"/>
      <c r="O40" s="74"/>
      <c r="P40" s="417"/>
    </row>
    <row r="41" spans="1:16" ht="51.75" thickBot="1" x14ac:dyDescent="0.3">
      <c r="A41" s="407"/>
      <c r="B41" s="7"/>
      <c r="C41" s="216" t="s">
        <v>21</v>
      </c>
      <c r="D41" s="223" t="s">
        <v>383</v>
      </c>
      <c r="E41"/>
      <c r="G41"/>
      <c r="H41" s="348" t="s">
        <v>375</v>
      </c>
      <c r="I41" s="349" t="s">
        <v>376</v>
      </c>
      <c r="J41" s="350" t="s">
        <v>280</v>
      </c>
      <c r="K41" s="343"/>
      <c r="L41" s="351" t="s">
        <v>382</v>
      </c>
      <c r="M41" s="368" t="s">
        <v>152</v>
      </c>
      <c r="N41" s="222"/>
      <c r="O41" s="224" t="s">
        <v>402</v>
      </c>
      <c r="P41" s="417"/>
    </row>
    <row r="42" spans="1:16" x14ac:dyDescent="0.25">
      <c r="A42" s="407"/>
      <c r="B42" s="7"/>
      <c r="C42" s="228">
        <v>1</v>
      </c>
      <c r="D42" s="441">
        <f>'14-15 Other Mandatory tariff'!C26</f>
        <v>5065</v>
      </c>
      <c r="E42" s="399"/>
      <c r="F42" s="400"/>
      <c r="G42" s="401"/>
      <c r="H42" s="352">
        <f t="shared" ref="H42:H48" si="5">(1+$D$10)-1</f>
        <v>-1.6420884926693469E-2</v>
      </c>
      <c r="I42" s="353"/>
      <c r="J42" s="354">
        <f>(1+H42)*(1+I42)-1</f>
        <v>-1.6420884926693469E-2</v>
      </c>
      <c r="K42" s="402"/>
      <c r="L42" s="450">
        <f t="shared" ref="L42:L48" si="6">D42*(1+J42)</f>
        <v>4981.8282178462978</v>
      </c>
      <c r="M42" s="363">
        <f t="shared" ref="M42:M48" si="7">QR1_Other_Mandatory</f>
        <v>0</v>
      </c>
      <c r="N42" s="423"/>
      <c r="O42" s="453">
        <f t="shared" ref="O42:O48" si="8">L42*(1+M42)</f>
        <v>4981.8282178462978</v>
      </c>
      <c r="P42" s="417"/>
    </row>
    <row r="43" spans="1:16" x14ac:dyDescent="0.25">
      <c r="A43" s="407"/>
      <c r="B43" s="7"/>
      <c r="C43" s="229" t="s">
        <v>22</v>
      </c>
      <c r="D43" s="449">
        <f>'14-15 Other Mandatory tariff'!C27</f>
        <v>7493</v>
      </c>
      <c r="E43" s="399"/>
      <c r="F43" s="400"/>
      <c r="G43" s="401"/>
      <c r="H43" s="359">
        <f t="shared" si="5"/>
        <v>-1.6420884926693469E-2</v>
      </c>
      <c r="I43" s="360"/>
      <c r="J43" s="361">
        <f t="shared" ref="J43:J48" si="9">(1+H43)*(1+I43)-1</f>
        <v>-1.6420884926693469E-2</v>
      </c>
      <c r="K43" s="402"/>
      <c r="L43" s="451">
        <f t="shared" si="6"/>
        <v>7369.9583092442863</v>
      </c>
      <c r="M43" s="364">
        <f t="shared" si="7"/>
        <v>0</v>
      </c>
      <c r="N43" s="423"/>
      <c r="O43" s="454">
        <f t="shared" si="8"/>
        <v>7369.9583092442863</v>
      </c>
      <c r="P43" s="417"/>
    </row>
    <row r="44" spans="1:16" x14ac:dyDescent="0.25">
      <c r="A44" s="407"/>
      <c r="B44" s="7"/>
      <c r="C44" s="229">
        <v>2</v>
      </c>
      <c r="D44" s="449">
        <f>'14-15 Other Mandatory tariff'!C28</f>
        <v>7493</v>
      </c>
      <c r="E44" s="399"/>
      <c r="F44" s="400"/>
      <c r="G44" s="401"/>
      <c r="H44" s="359">
        <f t="shared" si="5"/>
        <v>-1.6420884926693469E-2</v>
      </c>
      <c r="I44" s="360"/>
      <c r="J44" s="361">
        <f t="shared" si="9"/>
        <v>-1.6420884926693469E-2</v>
      </c>
      <c r="K44" s="402"/>
      <c r="L44" s="451">
        <f t="shared" si="6"/>
        <v>7369.9583092442863</v>
      </c>
      <c r="M44" s="364">
        <f t="shared" si="7"/>
        <v>0</v>
      </c>
      <c r="N44" s="423"/>
      <c r="O44" s="454">
        <f t="shared" si="8"/>
        <v>7369.9583092442863</v>
      </c>
      <c r="P44" s="417"/>
    </row>
    <row r="45" spans="1:16" x14ac:dyDescent="0.25">
      <c r="A45" s="407"/>
      <c r="B45" s="7"/>
      <c r="C45" s="229" t="s">
        <v>23</v>
      </c>
      <c r="D45" s="449">
        <f>'14-15 Other Mandatory tariff'!C29</f>
        <v>12111</v>
      </c>
      <c r="E45" s="399"/>
      <c r="F45" s="400"/>
      <c r="G45" s="401"/>
      <c r="H45" s="359">
        <f t="shared" si="5"/>
        <v>-1.6420884926693469E-2</v>
      </c>
      <c r="I45" s="360"/>
      <c r="J45" s="361">
        <f t="shared" si="9"/>
        <v>-1.6420884926693469E-2</v>
      </c>
      <c r="K45" s="402"/>
      <c r="L45" s="451">
        <f t="shared" si="6"/>
        <v>11912.126662652816</v>
      </c>
      <c r="M45" s="364">
        <f t="shared" si="7"/>
        <v>0</v>
      </c>
      <c r="N45" s="423"/>
      <c r="O45" s="454">
        <f t="shared" si="8"/>
        <v>11912.126662652816</v>
      </c>
      <c r="P45" s="417"/>
    </row>
    <row r="46" spans="1:16" x14ac:dyDescent="0.25">
      <c r="A46" s="407"/>
      <c r="B46" s="7"/>
      <c r="C46" s="229">
        <v>3</v>
      </c>
      <c r="D46" s="449">
        <f>'14-15 Other Mandatory tariff'!C30</f>
        <v>18537</v>
      </c>
      <c r="E46" s="399"/>
      <c r="F46" s="400"/>
      <c r="G46" s="401"/>
      <c r="H46" s="359">
        <f t="shared" si="5"/>
        <v>-1.6420884926693469E-2</v>
      </c>
      <c r="I46" s="360"/>
      <c r="J46" s="361">
        <f t="shared" si="9"/>
        <v>-1.6420884926693469E-2</v>
      </c>
      <c r="K46" s="402"/>
      <c r="L46" s="451">
        <f t="shared" si="6"/>
        <v>18232.606056113884</v>
      </c>
      <c r="M46" s="364">
        <f t="shared" si="7"/>
        <v>0</v>
      </c>
      <c r="N46" s="423"/>
      <c r="O46" s="454">
        <f t="shared" si="8"/>
        <v>18232.606056113884</v>
      </c>
      <c r="P46" s="417"/>
    </row>
    <row r="47" spans="1:16" x14ac:dyDescent="0.25">
      <c r="A47" s="407"/>
      <c r="B47" s="7"/>
      <c r="C47" s="229">
        <v>4</v>
      </c>
      <c r="D47" s="449">
        <f>'14-15 Other Mandatory tariff'!C31</f>
        <v>33432</v>
      </c>
      <c r="E47" s="399"/>
      <c r="F47" s="400"/>
      <c r="G47" s="401"/>
      <c r="H47" s="359">
        <f t="shared" si="5"/>
        <v>-1.6420884926693469E-2</v>
      </c>
      <c r="I47" s="360"/>
      <c r="J47" s="361">
        <f t="shared" si="9"/>
        <v>-1.6420884926693469E-2</v>
      </c>
      <c r="K47" s="402"/>
      <c r="L47" s="451">
        <f t="shared" si="6"/>
        <v>32883.016975130784</v>
      </c>
      <c r="M47" s="364">
        <f t="shared" si="7"/>
        <v>0</v>
      </c>
      <c r="N47" s="423"/>
      <c r="O47" s="454">
        <f t="shared" si="8"/>
        <v>32883.016975130784</v>
      </c>
      <c r="P47" s="417"/>
    </row>
    <row r="48" spans="1:16" ht="15.75" thickBot="1" x14ac:dyDescent="0.3">
      <c r="A48" s="407"/>
      <c r="B48" s="244"/>
      <c r="C48" s="230">
        <v>5</v>
      </c>
      <c r="D48" s="444">
        <f>'14-15 Other Mandatory tariff'!C32</f>
        <v>40305</v>
      </c>
      <c r="E48" s="399"/>
      <c r="F48" s="400"/>
      <c r="G48" s="401"/>
      <c r="H48" s="355">
        <f t="shared" si="5"/>
        <v>-1.6420884926693469E-2</v>
      </c>
      <c r="I48" s="356"/>
      <c r="J48" s="357">
        <f t="shared" si="9"/>
        <v>-1.6420884926693469E-2</v>
      </c>
      <c r="K48" s="402"/>
      <c r="L48" s="452">
        <f t="shared" si="6"/>
        <v>39643.156233029622</v>
      </c>
      <c r="M48" s="365">
        <f t="shared" si="7"/>
        <v>0</v>
      </c>
      <c r="N48" s="423"/>
      <c r="O48" s="455">
        <f t="shared" si="8"/>
        <v>39643.156233029622</v>
      </c>
      <c r="P48" s="417"/>
    </row>
    <row r="49" spans="1:16" ht="15.75" thickBot="1" x14ac:dyDescent="0.3">
      <c r="A49" s="408"/>
      <c r="B49" s="3"/>
      <c r="C49" s="5"/>
      <c r="D49" s="373"/>
      <c r="E49" s="3"/>
      <c r="F49" s="372"/>
      <c r="G49" s="3"/>
      <c r="H49" s="5"/>
      <c r="I49" s="5"/>
      <c r="J49" s="5"/>
      <c r="K49" s="3"/>
      <c r="L49" s="5"/>
      <c r="M49" s="237"/>
      <c r="N49" s="237"/>
      <c r="O49" s="238"/>
      <c r="P49" s="424"/>
    </row>
    <row r="50" spans="1:16" x14ac:dyDescent="0.25">
      <c r="A50" s="406"/>
      <c r="B50" s="232"/>
      <c r="C50" s="232"/>
      <c r="D50" s="232"/>
      <c r="E50" s="232"/>
      <c r="F50" s="232"/>
      <c r="G50" s="232"/>
      <c r="H50" s="232"/>
      <c r="I50" s="232"/>
      <c r="J50" s="232"/>
      <c r="K50" s="232"/>
      <c r="L50" s="239"/>
      <c r="M50" s="239"/>
      <c r="N50" s="239"/>
      <c r="O50" s="239"/>
      <c r="P50" s="419"/>
    </row>
    <row r="51" spans="1:16" x14ac:dyDescent="0.25">
      <c r="A51" s="407"/>
      <c r="B51" s="235">
        <v>4</v>
      </c>
      <c r="C51" s="236" t="s">
        <v>25</v>
      </c>
      <c r="D51" s="236"/>
      <c r="E51" s="236"/>
      <c r="F51" s="236"/>
      <c r="G51" s="236"/>
      <c r="H51" s="236"/>
      <c r="I51" s="236"/>
      <c r="J51" s="236"/>
      <c r="K51" s="236"/>
      <c r="L51" s="420"/>
      <c r="M51" s="242"/>
      <c r="N51" s="242"/>
      <c r="O51" s="242"/>
      <c r="P51" s="417"/>
    </row>
    <row r="52" spans="1:16" ht="15.75" thickBot="1" x14ac:dyDescent="0.3">
      <c r="A52" s="407"/>
      <c r="B52" s="97"/>
      <c r="C52" s="97"/>
      <c r="D52" s="97"/>
      <c r="E52" s="97"/>
      <c r="F52" s="97"/>
      <c r="G52" s="97"/>
      <c r="H52" s="97"/>
      <c r="I52" s="97"/>
      <c r="J52" s="97"/>
      <c r="K52" s="7"/>
      <c r="L52" s="427"/>
      <c r="M52" s="242"/>
      <c r="N52" s="242"/>
      <c r="O52" s="242"/>
      <c r="P52" s="417"/>
    </row>
    <row r="53" spans="1:16" ht="51.75" thickBot="1" x14ac:dyDescent="0.3">
      <c r="A53" s="407"/>
      <c r="B53" s="7"/>
      <c r="C53" s="231" t="s">
        <v>26</v>
      </c>
      <c r="D53" s="223" t="s">
        <v>383</v>
      </c>
      <c r="E53"/>
      <c r="G53"/>
      <c r="H53" s="348" t="s">
        <v>375</v>
      </c>
      <c r="I53" s="349" t="s">
        <v>376</v>
      </c>
      <c r="J53" s="350" t="s">
        <v>280</v>
      </c>
      <c r="K53" s="343"/>
      <c r="L53" s="351" t="s">
        <v>382</v>
      </c>
      <c r="M53" s="368" t="s">
        <v>152</v>
      </c>
      <c r="N53" s="222"/>
      <c r="O53" s="224" t="s">
        <v>402</v>
      </c>
      <c r="P53" s="417"/>
    </row>
    <row r="54" spans="1:16" x14ac:dyDescent="0.25">
      <c r="A54" s="407"/>
      <c r="B54" s="7"/>
      <c r="C54" s="225" t="s">
        <v>27</v>
      </c>
      <c r="D54" s="441">
        <f>'14-15 Other Mandatory tariff'!C38</f>
        <v>413</v>
      </c>
      <c r="E54" s="399"/>
      <c r="F54" s="400"/>
      <c r="G54" s="401"/>
      <c r="H54" s="352">
        <f t="shared" ref="H54:H57" si="10">(1+$D$10)-1</f>
        <v>-1.6420884926693469E-2</v>
      </c>
      <c r="I54" s="353"/>
      <c r="J54" s="354">
        <f t="shared" ref="J54:J57" si="11">(1+H54)*(1+I54)-1</f>
        <v>-1.6420884926693469E-2</v>
      </c>
      <c r="K54" s="402"/>
      <c r="L54" s="450">
        <f>D54*(1+J54)</f>
        <v>406.21817452527557</v>
      </c>
      <c r="M54" s="363">
        <f>QR1_Other_Mandatory</f>
        <v>0</v>
      </c>
      <c r="N54" s="423"/>
      <c r="O54" s="453">
        <f>L54*(1+M54)</f>
        <v>406.21817452527557</v>
      </c>
      <c r="P54" s="417"/>
    </row>
    <row r="55" spans="1:16" x14ac:dyDescent="0.25">
      <c r="A55" s="407"/>
      <c r="B55" s="7"/>
      <c r="C55" s="226" t="s">
        <v>28</v>
      </c>
      <c r="D55" s="449">
        <f>'14-15 Other Mandatory tariff'!C39</f>
        <v>212</v>
      </c>
      <c r="E55" s="399"/>
      <c r="F55" s="400"/>
      <c r="G55" s="401"/>
      <c r="H55" s="359">
        <f t="shared" si="10"/>
        <v>-1.6420884926693469E-2</v>
      </c>
      <c r="I55" s="360"/>
      <c r="J55" s="361">
        <f t="shared" si="11"/>
        <v>-1.6420884926693469E-2</v>
      </c>
      <c r="K55" s="402"/>
      <c r="L55" s="451">
        <f>D55*(1+J55)</f>
        <v>208.51877239554099</v>
      </c>
      <c r="M55" s="364">
        <f>QR1_Other_Mandatory</f>
        <v>0</v>
      </c>
      <c r="N55" s="423"/>
      <c r="O55" s="454">
        <f>L55*(1+M55)</f>
        <v>208.51877239554099</v>
      </c>
      <c r="P55" s="417"/>
    </row>
    <row r="56" spans="1:16" x14ac:dyDescent="0.25">
      <c r="A56" s="407"/>
      <c r="B56" s="7"/>
      <c r="C56" s="226" t="s">
        <v>29</v>
      </c>
      <c r="D56" s="449">
        <f>'14-15 Other Mandatory tariff'!C40</f>
        <v>443</v>
      </c>
      <c r="E56" s="399"/>
      <c r="F56" s="400"/>
      <c r="G56" s="401"/>
      <c r="H56" s="359">
        <f t="shared" si="10"/>
        <v>-1.6420884926693469E-2</v>
      </c>
      <c r="I56" s="360"/>
      <c r="J56" s="361">
        <f t="shared" si="11"/>
        <v>-1.6420884926693469E-2</v>
      </c>
      <c r="K56" s="402"/>
      <c r="L56" s="451">
        <f>D56*(1+J56)</f>
        <v>435.72554797747478</v>
      </c>
      <c r="M56" s="364">
        <f>QR1_Other_Mandatory</f>
        <v>0</v>
      </c>
      <c r="N56" s="423"/>
      <c r="O56" s="454">
        <f>L56*(1+M56)</f>
        <v>435.72554797747478</v>
      </c>
      <c r="P56" s="417"/>
    </row>
    <row r="57" spans="1:16" ht="15.75" thickBot="1" x14ac:dyDescent="0.3">
      <c r="A57" s="407"/>
      <c r="B57" s="7"/>
      <c r="C57" s="227" t="s">
        <v>30</v>
      </c>
      <c r="D57" s="444">
        <f>'14-15 Other Mandatory tariff'!C41</f>
        <v>258</v>
      </c>
      <c r="E57" s="399"/>
      <c r="F57" s="400"/>
      <c r="G57" s="401"/>
      <c r="H57" s="355">
        <f t="shared" si="10"/>
        <v>-1.6420884926693469E-2</v>
      </c>
      <c r="I57" s="356"/>
      <c r="J57" s="357">
        <f t="shared" si="11"/>
        <v>-1.6420884926693469E-2</v>
      </c>
      <c r="K57" s="402"/>
      <c r="L57" s="452">
        <f>D57*(1+J57)</f>
        <v>253.7634116889131</v>
      </c>
      <c r="M57" s="365">
        <f>QR1_Other_Mandatory</f>
        <v>0</v>
      </c>
      <c r="N57" s="423"/>
      <c r="O57" s="455">
        <f>L57*(1+M57)</f>
        <v>253.7634116889131</v>
      </c>
      <c r="P57" s="417"/>
    </row>
    <row r="58" spans="1:16" ht="15.75" thickBot="1" x14ac:dyDescent="0.3">
      <c r="A58" s="408"/>
      <c r="B58" s="3"/>
      <c r="C58" s="3"/>
      <c r="D58" s="372"/>
      <c r="E58" s="3"/>
      <c r="F58" s="372"/>
      <c r="G58" s="3"/>
      <c r="H58" s="3"/>
      <c r="I58" s="3"/>
      <c r="J58" s="238"/>
      <c r="K58" s="238"/>
      <c r="L58" s="238"/>
      <c r="M58" s="428"/>
      <c r="N58" s="428"/>
      <c r="O58" s="428"/>
      <c r="P58" s="424"/>
    </row>
    <row r="59" spans="1:16" x14ac:dyDescent="0.25">
      <c r="A59" s="9"/>
    </row>
  </sheetData>
  <mergeCells count="4">
    <mergeCell ref="H31:J31"/>
    <mergeCell ref="H40:J40"/>
    <mergeCell ref="H24:J24"/>
    <mergeCell ref="D24:E24"/>
  </mergeCells>
  <conditionalFormatting sqref="B21">
    <cfRule type="expression" dxfId="3" priority="7">
      <formula>NOT(#REF!)</formula>
    </cfRule>
  </conditionalFormatting>
  <conditionalFormatting sqref="B22:B23">
    <cfRule type="expression" dxfId="2" priority="6">
      <formula>NOT(#REF!)</formula>
    </cfRule>
  </conditionalFormatting>
  <conditionalFormatting sqref="B26">
    <cfRule type="expression" dxfId="1" priority="2">
      <formula>NOT(#REF!)</formula>
    </cfRule>
  </conditionalFormatting>
  <conditionalFormatting sqref="B27">
    <cfRule type="expression" dxfId="0" priority="1">
      <formula>NOT(#REF!)</formula>
    </cfRule>
  </conditionalFormatting>
  <hyperlinks>
    <hyperlink ref="B1" location="Navigation!A1" display="Home"/>
  </hyperlink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B050"/>
  </sheetPr>
  <dimension ref="A1:O51"/>
  <sheetViews>
    <sheetView zoomScaleNormal="100" workbookViewId="0"/>
  </sheetViews>
  <sheetFormatPr defaultColWidth="9.140625" defaultRowHeight="15" x14ac:dyDescent="0.25"/>
  <cols>
    <col min="1" max="1" width="1.140625" style="47" customWidth="1"/>
    <col min="2" max="2" width="9.5703125" style="47" customWidth="1"/>
    <col min="3" max="3" width="45.85546875" style="47" customWidth="1"/>
    <col min="4" max="4" width="16.5703125" style="47" customWidth="1"/>
    <col min="5" max="5" width="12" style="47" bestFit="1" customWidth="1"/>
    <col min="6" max="6" width="1.140625" style="47" customWidth="1"/>
    <col min="7" max="7" width="9.140625" style="47"/>
    <col min="8" max="8" width="10.42578125" style="47" customWidth="1"/>
    <col min="9" max="9" width="9.42578125" style="47" customWidth="1"/>
    <col min="10" max="10" width="9.140625" style="47"/>
    <col min="11" max="12" width="12" style="47" bestFit="1" customWidth="1"/>
    <col min="13" max="14" width="12.5703125" style="6" customWidth="1"/>
    <col min="15" max="15" width="11.5703125" style="47" bestFit="1" customWidth="1"/>
    <col min="16" max="16384" width="9.140625" style="47"/>
  </cols>
  <sheetData>
    <row r="1" spans="1:15" x14ac:dyDescent="0.25">
      <c r="B1" s="247" t="s">
        <v>148</v>
      </c>
      <c r="M1" s="47"/>
      <c r="N1" s="47"/>
    </row>
    <row r="2" spans="1:15" ht="18.75" x14ac:dyDescent="0.25">
      <c r="B2" s="246" t="s">
        <v>159</v>
      </c>
      <c r="C2" s="246"/>
      <c r="D2" s="246"/>
      <c r="E2" s="246"/>
      <c r="F2" s="246"/>
      <c r="G2" s="246"/>
      <c r="H2" s="246"/>
      <c r="I2" s="246"/>
      <c r="J2" s="246"/>
      <c r="K2" s="246"/>
      <c r="L2" s="246"/>
      <c r="M2" s="246"/>
      <c r="N2" s="246"/>
      <c r="O2" s="248"/>
    </row>
    <row r="3" spans="1:15" customFormat="1" ht="12" customHeight="1" x14ac:dyDescent="0.25">
      <c r="B3" s="435" t="s">
        <v>271</v>
      </c>
      <c r="C3" s="47"/>
      <c r="D3" s="432"/>
      <c r="E3" s="433"/>
      <c r="F3" s="434"/>
      <c r="G3" s="47"/>
      <c r="H3" s="47"/>
      <c r="I3" s="47"/>
      <c r="J3" s="47"/>
      <c r="K3" s="47"/>
      <c r="L3" s="47"/>
      <c r="M3" s="47"/>
      <c r="N3" s="47"/>
      <c r="O3" s="73"/>
    </row>
    <row r="4" spans="1:15" customFormat="1" ht="12" customHeight="1" x14ac:dyDescent="0.25">
      <c r="B4" s="436" t="s">
        <v>378</v>
      </c>
      <c r="C4" s="47"/>
      <c r="D4" s="432"/>
      <c r="E4" s="433"/>
      <c r="F4" s="434"/>
      <c r="G4" s="47"/>
      <c r="H4" s="47"/>
      <c r="I4" s="47"/>
      <c r="J4" s="47"/>
      <c r="K4" s="47"/>
      <c r="L4" s="47"/>
      <c r="M4" s="47"/>
      <c r="N4" s="47"/>
      <c r="O4" s="73"/>
    </row>
    <row r="5" spans="1:15" x14ac:dyDescent="0.25">
      <c r="M5" s="47"/>
      <c r="N5" s="47"/>
    </row>
    <row r="6" spans="1:15" ht="15.75" thickBot="1" x14ac:dyDescent="0.3">
      <c r="B6" s="304">
        <v>1</v>
      </c>
      <c r="C6" s="305" t="s">
        <v>0</v>
      </c>
      <c r="D6" s="249"/>
      <c r="E6" s="249"/>
    </row>
    <row r="7" spans="1:15" ht="15.75" thickBot="1" x14ac:dyDescent="0.3">
      <c r="G7" s="243"/>
      <c r="H7" s="611" t="s">
        <v>160</v>
      </c>
      <c r="I7" s="612"/>
      <c r="J7" s="613" t="s">
        <v>161</v>
      </c>
      <c r="K7" s="613"/>
      <c r="L7" s="613"/>
      <c r="M7" s="613"/>
      <c r="N7" s="613"/>
      <c r="O7" s="612"/>
    </row>
    <row r="8" spans="1:15" s="250" customFormat="1" ht="48.75" thickBot="1" x14ac:dyDescent="0.3">
      <c r="B8" s="266" t="s">
        <v>1</v>
      </c>
      <c r="C8" s="298" t="s">
        <v>2</v>
      </c>
      <c r="D8" s="256" t="s">
        <v>389</v>
      </c>
      <c r="E8" s="299" t="s">
        <v>384</v>
      </c>
      <c r="G8" s="216" t="s">
        <v>162</v>
      </c>
      <c r="H8" s="216" t="s">
        <v>163</v>
      </c>
      <c r="I8" s="219" t="s">
        <v>385</v>
      </c>
      <c r="J8" s="261" t="s">
        <v>164</v>
      </c>
      <c r="K8" s="270" t="s">
        <v>386</v>
      </c>
      <c r="L8" s="261" t="s">
        <v>387</v>
      </c>
      <c r="M8" s="216" t="s">
        <v>165</v>
      </c>
      <c r="N8" s="219" t="s">
        <v>166</v>
      </c>
      <c r="O8" s="271" t="s">
        <v>388</v>
      </c>
    </row>
    <row r="9" spans="1:15" ht="15.75" thickBot="1" x14ac:dyDescent="0.3">
      <c r="B9" s="251" t="s">
        <v>4</v>
      </c>
      <c r="C9" s="48"/>
      <c r="D9" s="173"/>
      <c r="E9" s="173"/>
      <c r="G9" s="258"/>
      <c r="H9" s="258"/>
      <c r="I9" s="283"/>
      <c r="J9" s="73"/>
      <c r="K9" s="286"/>
      <c r="L9" s="73"/>
      <c r="M9" s="272"/>
      <c r="N9" s="287"/>
      <c r="O9" s="259"/>
    </row>
    <row r="10" spans="1:15" x14ac:dyDescent="0.25">
      <c r="B10" s="278" t="s">
        <v>5</v>
      </c>
      <c r="C10" s="279" t="s">
        <v>84</v>
      </c>
      <c r="D10" s="456">
        <f>'15-16 Other Mand tariff (s118)'!C8</f>
        <v>305</v>
      </c>
      <c r="E10" s="456">
        <f>+Calculation!D21</f>
        <v>147.9798210385546</v>
      </c>
      <c r="G10" s="484">
        <f>INDEX('APC Output for BPT'!$H$6:$H$1900,MATCH($B10,'APC Output for BPT'!$A$6:$A$1900),1)</f>
        <v>32647</v>
      </c>
      <c r="H10" s="376">
        <f>INDEX('APC Manual adj for Prices'!$B$7:$B$1900,MATCH($B10,'APC Manual adj for Prices'!$A$7:$A$1900,0),1)</f>
        <v>0</v>
      </c>
      <c r="I10" s="377">
        <f>INDEX('APC Manual adj for Prices'!$R$7:$R$1900,MATCH($B10,'APC Manual adj for Prices'!$A$7:$A$1900,0),1)</f>
        <v>0</v>
      </c>
      <c r="J10" s="370" t="s">
        <v>373</v>
      </c>
      <c r="K10" s="459">
        <f>IF(J10="Proposed",E10,IF(J10="Adjusted",I10,"Error"))</f>
        <v>147.9798210385546</v>
      </c>
      <c r="L10" s="460">
        <f>IF(ISNUMBER(G10),K10*$K$13,K10)</f>
        <v>147.9798210385546</v>
      </c>
      <c r="M10" s="273">
        <f>Inflation_and_Efficiency_1617</f>
        <v>0</v>
      </c>
      <c r="N10" s="381"/>
      <c r="O10" s="463">
        <f>L10*(1+M10)*(1+N10)</f>
        <v>147.9798210385546</v>
      </c>
    </row>
    <row r="11" spans="1:15" ht="15.75" thickBot="1" x14ac:dyDescent="0.3">
      <c r="B11" s="280" t="s">
        <v>7</v>
      </c>
      <c r="C11" s="281" t="s">
        <v>86</v>
      </c>
      <c r="D11" s="457">
        <f>'15-16 Other Mand tariff (s118)'!C9</f>
        <v>330</v>
      </c>
      <c r="E11" s="457">
        <f>+Calculation!D22</f>
        <v>182.42688688627334</v>
      </c>
      <c r="G11" s="485">
        <f>INDEX('APC Output for BPT'!$H$6:$H$1900,MATCH($B11,'APC Output for BPT'!$A$6:$A$1900),1)</f>
        <v>3726</v>
      </c>
      <c r="H11" s="378">
        <f>INDEX('APC Manual adj for Prices'!$B$7:$B$1900,MATCH($B11,'APC Manual adj for Prices'!$A$7:$A$1900,0),1)</f>
        <v>0</v>
      </c>
      <c r="I11" s="379">
        <f>INDEX('APC Manual adj for Prices'!$R$7:$R$1900,MATCH($B11,'APC Manual adj for Prices'!$A$7:$A$1900,0),1)</f>
        <v>0</v>
      </c>
      <c r="J11" s="262" t="s">
        <v>373</v>
      </c>
      <c r="K11" s="461">
        <f>IF(J11="Proposed",E11,IF(J11="Adjusted",I11,"Error"))</f>
        <v>182.42688688627334</v>
      </c>
      <c r="L11" s="462">
        <f>IF(ISNUMBER(G11),K11*$K$13,K11)</f>
        <v>182.42688688627334</v>
      </c>
      <c r="M11" s="274">
        <f>Inflation_and_Efficiency_1617</f>
        <v>0</v>
      </c>
      <c r="N11" s="288"/>
      <c r="O11" s="464">
        <f t="shared" ref="O11:O16" si="0">L11*(1+M11)*(1+N11)</f>
        <v>182.42688688627334</v>
      </c>
    </row>
    <row r="12" spans="1:15" ht="15.75" thickBot="1" x14ac:dyDescent="0.3">
      <c r="D12" s="466" t="s">
        <v>390</v>
      </c>
      <c r="E12" s="465">
        <f>SUMPRODUCT(E10:E11,$G$10:$G$11)</f>
        <v>5510819.7979839463</v>
      </c>
      <c r="J12" s="267" t="s">
        <v>390</v>
      </c>
      <c r="K12" s="465">
        <f>SUMPRODUCT(K10:K11,$G$10:$G$11)</f>
        <v>5510819.7979839463</v>
      </c>
      <c r="L12" s="465">
        <f>SUMPRODUCT(L10:L11,$G$10:$G$11)</f>
        <v>5510819.7979839463</v>
      </c>
    </row>
    <row r="13" spans="1:15" ht="15.75" thickBot="1" x14ac:dyDescent="0.3">
      <c r="E13" s="300"/>
      <c r="J13" s="268" t="s">
        <v>168</v>
      </c>
      <c r="K13" s="269">
        <f>IFERROR(E12/K12,1)</f>
        <v>1</v>
      </c>
      <c r="L13" s="300"/>
    </row>
    <row r="14" spans="1:15" ht="15.75" thickBot="1" x14ac:dyDescent="0.3">
      <c r="B14" s="251" t="s">
        <v>9</v>
      </c>
      <c r="C14" s="380"/>
      <c r="M14" s="47"/>
      <c r="N14" s="47"/>
    </row>
    <row r="15" spans="1:15" x14ac:dyDescent="0.25">
      <c r="A15" s="282"/>
      <c r="B15" s="278" t="s">
        <v>269</v>
      </c>
      <c r="C15" s="279" t="s">
        <v>377</v>
      </c>
      <c r="D15" s="456">
        <f>'15-16 Other Mand tariff (s118)'!C11</f>
        <v>70</v>
      </c>
      <c r="E15" s="456">
        <f>+Calculation!O26</f>
        <v>28.424985017894617</v>
      </c>
      <c r="G15" s="484">
        <f>VLOOKUP($B15,Direct_Access_Tariff_Calc,3,FALSE)</f>
        <v>2424</v>
      </c>
      <c r="H15" s="264"/>
      <c r="I15" s="284"/>
      <c r="J15" s="370" t="s">
        <v>373</v>
      </c>
      <c r="K15" s="459">
        <f>IF(J15="Proposed",E15,IF(J15="Adjusted",I15,"Error"))</f>
        <v>28.424985017894617</v>
      </c>
      <c r="L15" s="460">
        <f>IF(ISNUMBER(G15),K15*$K$18,K15)</f>
        <v>28.424985017894617</v>
      </c>
      <c r="M15" s="273">
        <f>Inflation_and_Efficiency_1617</f>
        <v>0</v>
      </c>
      <c r="N15" s="381"/>
      <c r="O15" s="463">
        <f t="shared" si="0"/>
        <v>28.424985017894617</v>
      </c>
    </row>
    <row r="16" spans="1:15" ht="15.75" thickBot="1" x14ac:dyDescent="0.3">
      <c r="B16" s="280" t="s">
        <v>270</v>
      </c>
      <c r="C16" s="91" t="s">
        <v>9</v>
      </c>
      <c r="D16" s="458">
        <f>'15-16 Other Mand tariff (s118)'!C12</f>
        <v>36</v>
      </c>
      <c r="E16" s="458">
        <f>+Calculation!O27</f>
        <v>40.796115923467845</v>
      </c>
      <c r="G16" s="485">
        <f>VLOOKUP($B16,Direct_Access_Tariff_Calc,3,FALSE)</f>
        <v>1540</v>
      </c>
      <c r="H16" s="265"/>
      <c r="I16" s="285"/>
      <c r="J16" s="369" t="s">
        <v>373</v>
      </c>
      <c r="K16" s="461">
        <f>IF(J16="Proposed",E16,IF(J16="Adjusted",I16,"Error"))</f>
        <v>40.796115923467845</v>
      </c>
      <c r="L16" s="462">
        <f>IF(ISNUMBER(G16),K16*$K$18,K16)</f>
        <v>40.796115923467845</v>
      </c>
      <c r="M16" s="274">
        <f>Inflation_and_Efficiency_1617</f>
        <v>0</v>
      </c>
      <c r="N16" s="288"/>
      <c r="O16" s="464">
        <f t="shared" si="0"/>
        <v>40.796115923467845</v>
      </c>
    </row>
    <row r="17" spans="2:15" ht="15.75" thickBot="1" x14ac:dyDescent="0.3">
      <c r="B17" s="233"/>
      <c r="D17" s="466" t="s">
        <v>390</v>
      </c>
      <c r="E17" s="465">
        <f>SUMPRODUCT(E15:E16,$G$15:$G$16)</f>
        <v>131728.18220551702</v>
      </c>
      <c r="J17" s="267" t="s">
        <v>390</v>
      </c>
      <c r="K17" s="465">
        <f>SUMPRODUCT(K15:K16,$G$15:$G$16)</f>
        <v>131728.18220551702</v>
      </c>
      <c r="L17" s="465">
        <f>SUMPRODUCT(L15:L16,$G$15:$G$16)</f>
        <v>131728.18220551702</v>
      </c>
    </row>
    <row r="18" spans="2:15" ht="15.75" thickBot="1" x14ac:dyDescent="0.3">
      <c r="D18" s="252"/>
      <c r="E18" s="252"/>
      <c r="J18" s="268" t="s">
        <v>168</v>
      </c>
      <c r="K18" s="269">
        <f>IFERROR(E17/K17,1)</f>
        <v>1</v>
      </c>
    </row>
    <row r="19" spans="2:15" ht="15.75" thickBot="1" x14ac:dyDescent="0.3">
      <c r="B19" s="304">
        <v>2</v>
      </c>
      <c r="C19" s="305" t="s">
        <v>14</v>
      </c>
      <c r="D19" s="252"/>
      <c r="E19" s="252"/>
      <c r="M19" s="4"/>
    </row>
    <row r="20" spans="2:15" ht="15.75" thickBot="1" x14ac:dyDescent="0.3">
      <c r="D20" s="252"/>
      <c r="E20" s="252"/>
      <c r="G20" s="243"/>
      <c r="H20" s="611" t="s">
        <v>160</v>
      </c>
      <c r="I20" s="612"/>
      <c r="J20" s="613" t="s">
        <v>161</v>
      </c>
      <c r="K20" s="613"/>
      <c r="L20" s="613"/>
      <c r="M20" s="613"/>
      <c r="N20" s="613"/>
      <c r="O20" s="612"/>
    </row>
    <row r="21" spans="2:15" ht="48.75" thickBot="1" x14ac:dyDescent="0.3">
      <c r="B21" s="253"/>
      <c r="C21" s="298" t="s">
        <v>15</v>
      </c>
      <c r="D21" s="256" t="s">
        <v>389</v>
      </c>
      <c r="E21" s="299" t="s">
        <v>384</v>
      </c>
      <c r="G21" s="216" t="s">
        <v>162</v>
      </c>
      <c r="H21" s="256" t="s">
        <v>163</v>
      </c>
      <c r="I21" s="260" t="s">
        <v>385</v>
      </c>
      <c r="J21" s="257" t="s">
        <v>164</v>
      </c>
      <c r="K21" s="270" t="s">
        <v>386</v>
      </c>
      <c r="L21" s="261" t="s">
        <v>387</v>
      </c>
      <c r="M21" s="256" t="s">
        <v>165</v>
      </c>
      <c r="N21" s="260" t="s">
        <v>166</v>
      </c>
      <c r="O21" s="271" t="s">
        <v>388</v>
      </c>
    </row>
    <row r="22" spans="2:15" x14ac:dyDescent="0.25">
      <c r="B22" s="49"/>
      <c r="C22" s="295" t="s">
        <v>16</v>
      </c>
      <c r="D22" s="456">
        <f>'15-16 Other Mand tariff (s118)'!C18</f>
        <v>554</v>
      </c>
      <c r="E22" s="467">
        <f>+Calculation!O33</f>
        <v>555.72220001641824</v>
      </c>
      <c r="G22" s="486" t="s">
        <v>167</v>
      </c>
      <c r="H22" s="275"/>
      <c r="I22" s="289"/>
      <c r="J22" s="370" t="s">
        <v>373</v>
      </c>
      <c r="K22" s="470">
        <f t="shared" ref="K22:K25" si="1">IF(J22="Proposed",E22,IF(J22="Adjusted",I22,"Error"))</f>
        <v>555.72220001641824</v>
      </c>
      <c r="L22" s="471">
        <f>IF(ISNUMBER(G22),K22*$K$27,K22)</f>
        <v>555.72220001641824</v>
      </c>
      <c r="M22" s="291">
        <f>Inflation_and_Efficiency_1617</f>
        <v>0</v>
      </c>
      <c r="N22" s="293"/>
      <c r="O22" s="476">
        <f>L22*(1+M22)*(1+N22)</f>
        <v>555.72220001641824</v>
      </c>
    </row>
    <row r="23" spans="2:15" x14ac:dyDescent="0.25">
      <c r="B23" s="49"/>
      <c r="C23" s="296" t="s">
        <v>17</v>
      </c>
      <c r="D23" s="468">
        <f>'15-16 Other Mand tariff (s118)'!C19</f>
        <v>465</v>
      </c>
      <c r="E23" s="468">
        <f>+Calculation!O34</f>
        <v>466.2165005447473</v>
      </c>
      <c r="G23" s="487" t="s">
        <v>167</v>
      </c>
      <c r="H23" s="276"/>
      <c r="I23" s="290"/>
      <c r="J23" s="277" t="s">
        <v>373</v>
      </c>
      <c r="K23" s="472">
        <f t="shared" si="1"/>
        <v>466.2165005447473</v>
      </c>
      <c r="L23" s="473">
        <f t="shared" ref="L23:L25" si="2">IF(ISNUMBER(G23),K23*$K$27,K23)</f>
        <v>466.2165005447473</v>
      </c>
      <c r="M23" s="292">
        <f>Inflation_and_Efficiency_1617</f>
        <v>0</v>
      </c>
      <c r="N23" s="294"/>
      <c r="O23" s="477">
        <f t="shared" ref="O23:O25" si="3">L23*(1+M23)*(1+N23)</f>
        <v>466.2165005447473</v>
      </c>
    </row>
    <row r="24" spans="2:15" x14ac:dyDescent="0.25">
      <c r="B24" s="49"/>
      <c r="C24" s="296" t="s">
        <v>18</v>
      </c>
      <c r="D24" s="468">
        <f>'15-16 Other Mand tariff (s118)'!C20</f>
        <v>445</v>
      </c>
      <c r="E24" s="468">
        <f>+Calculation!O35</f>
        <v>446.54491824328119</v>
      </c>
      <c r="G24" s="487" t="s">
        <v>167</v>
      </c>
      <c r="H24" s="276"/>
      <c r="I24" s="290"/>
      <c r="J24" s="277" t="s">
        <v>373</v>
      </c>
      <c r="K24" s="472">
        <f t="shared" si="1"/>
        <v>446.54491824328119</v>
      </c>
      <c r="L24" s="473">
        <f t="shared" si="2"/>
        <v>446.54491824328119</v>
      </c>
      <c r="M24" s="292">
        <f>Inflation_and_Efficiency_1617</f>
        <v>0</v>
      </c>
      <c r="N24" s="294"/>
      <c r="O24" s="477">
        <f t="shared" si="3"/>
        <v>446.54491824328119</v>
      </c>
    </row>
    <row r="25" spans="2:15" ht="15.75" thickBot="1" x14ac:dyDescent="0.3">
      <c r="B25" s="49"/>
      <c r="C25" s="297" t="s">
        <v>19</v>
      </c>
      <c r="D25" s="457">
        <f>'15-16 Other Mand tariff (s118)'!C21</f>
        <v>302</v>
      </c>
      <c r="E25" s="457">
        <f>+Calculation!O36</f>
        <v>302.94236744257842</v>
      </c>
      <c r="G25" s="488" t="s">
        <v>167</v>
      </c>
      <c r="H25" s="265"/>
      <c r="I25" s="285"/>
      <c r="J25" s="262" t="s">
        <v>373</v>
      </c>
      <c r="K25" s="474">
        <f t="shared" si="1"/>
        <v>302.94236744257842</v>
      </c>
      <c r="L25" s="475">
        <f t="shared" si="2"/>
        <v>302.94236744257842</v>
      </c>
      <c r="M25" s="263">
        <f>Inflation_and_Efficiency_1617</f>
        <v>0</v>
      </c>
      <c r="N25" s="288"/>
      <c r="O25" s="464">
        <f t="shared" si="3"/>
        <v>302.94236744257842</v>
      </c>
    </row>
    <row r="26" spans="2:15" ht="15.75" thickBot="1" x14ac:dyDescent="0.3">
      <c r="B26" s="73"/>
      <c r="C26" s="267"/>
      <c r="D26" s="469" t="s">
        <v>390</v>
      </c>
      <c r="E26" s="465">
        <f>SUMPRODUCT(E22:E25,$G$22:$G$25)</f>
        <v>0</v>
      </c>
      <c r="J26" s="267" t="s">
        <v>390</v>
      </c>
      <c r="K26" s="465">
        <f t="shared" ref="K26:L26" si="4">SUMPRODUCT(K22:K25,$G$22:$G$25)</f>
        <v>0</v>
      </c>
      <c r="L26" s="465">
        <f t="shared" si="4"/>
        <v>0</v>
      </c>
      <c r="M26" s="2"/>
    </row>
    <row r="27" spans="2:15" ht="15.75" thickBot="1" x14ac:dyDescent="0.3">
      <c r="D27" s="252"/>
      <c r="E27" s="252"/>
      <c r="J27" s="268" t="s">
        <v>168</v>
      </c>
      <c r="K27" s="269">
        <f>IFERROR(E26/K26,1)</f>
        <v>1</v>
      </c>
      <c r="M27" s="1"/>
    </row>
    <row r="28" spans="2:15" ht="15.75" thickBot="1" x14ac:dyDescent="0.3">
      <c r="B28" s="304">
        <v>3</v>
      </c>
      <c r="C28" s="305" t="s">
        <v>20</v>
      </c>
      <c r="D28" s="252"/>
      <c r="E28" s="252"/>
      <c r="M28" s="2"/>
    </row>
    <row r="29" spans="2:15" ht="15.75" thickBot="1" x14ac:dyDescent="0.3">
      <c r="G29" s="243"/>
      <c r="H29" s="611" t="s">
        <v>160</v>
      </c>
      <c r="I29" s="612"/>
      <c r="J29" s="613" t="s">
        <v>161</v>
      </c>
      <c r="K29" s="613"/>
      <c r="L29" s="613"/>
      <c r="M29" s="613"/>
      <c r="N29" s="613"/>
      <c r="O29" s="612"/>
    </row>
    <row r="30" spans="2:15" s="250" customFormat="1" ht="48.75" thickBot="1" x14ac:dyDescent="0.3">
      <c r="C30" s="261" t="s">
        <v>21</v>
      </c>
      <c r="D30" s="256" t="s">
        <v>389</v>
      </c>
      <c r="E30" s="299" t="s">
        <v>384</v>
      </c>
      <c r="G30" s="216" t="s">
        <v>162</v>
      </c>
      <c r="H30" s="256" t="s">
        <v>163</v>
      </c>
      <c r="I30" s="260" t="s">
        <v>385</v>
      </c>
      <c r="J30" s="257" t="s">
        <v>164</v>
      </c>
      <c r="K30" s="270" t="s">
        <v>386</v>
      </c>
      <c r="L30" s="261" t="s">
        <v>387</v>
      </c>
      <c r="M30" s="256" t="s">
        <v>165</v>
      </c>
      <c r="N30" s="260" t="s">
        <v>166</v>
      </c>
      <c r="O30" s="271" t="s">
        <v>388</v>
      </c>
    </row>
    <row r="31" spans="2:15" x14ac:dyDescent="0.25">
      <c r="C31" s="301">
        <v>1</v>
      </c>
      <c r="D31" s="456">
        <f>'15-16 Other Mand tariff (s118)'!C27</f>
        <v>4966</v>
      </c>
      <c r="E31" s="456">
        <f>+Calculation!O42</f>
        <v>4981.8282178462978</v>
      </c>
      <c r="G31" s="486" t="s">
        <v>167</v>
      </c>
      <c r="H31" s="275"/>
      <c r="I31" s="289"/>
      <c r="J31" s="370" t="s">
        <v>373</v>
      </c>
      <c r="K31" s="470">
        <f t="shared" ref="K31:K33" si="5">IF(J31="Proposed",E31,IF(J31="Adjusted",I31,"Error"))</f>
        <v>4981.8282178462978</v>
      </c>
      <c r="L31" s="471">
        <f>IF(ISNUMBER(G31),K31*$K$39,K31)</f>
        <v>4981.8282178462978</v>
      </c>
      <c r="M31" s="291">
        <f t="shared" ref="M31:M37" si="6">Inflation_and_Efficiency_1617</f>
        <v>0</v>
      </c>
      <c r="N31" s="293"/>
      <c r="O31" s="476">
        <f t="shared" ref="O31:O37" si="7">L31*(1+M31)*(1+N31)</f>
        <v>4981.8282178462978</v>
      </c>
    </row>
    <row r="32" spans="2:15" x14ac:dyDescent="0.25">
      <c r="C32" s="302" t="s">
        <v>22</v>
      </c>
      <c r="D32" s="468">
        <f>'15-16 Other Mand tariff (s118)'!C28</f>
        <v>7347</v>
      </c>
      <c r="E32" s="468">
        <f>+Calculation!O43</f>
        <v>7369.9583092442863</v>
      </c>
      <c r="G32" s="487" t="s">
        <v>167</v>
      </c>
      <c r="H32" s="276"/>
      <c r="I32" s="290"/>
      <c r="J32" s="277" t="s">
        <v>373</v>
      </c>
      <c r="K32" s="472">
        <f t="shared" si="5"/>
        <v>7369.9583092442863</v>
      </c>
      <c r="L32" s="473">
        <f t="shared" ref="L32:L37" si="8">IF(ISNUMBER(G32),K32*$K$39,K32)</f>
        <v>7369.9583092442863</v>
      </c>
      <c r="M32" s="292">
        <f t="shared" si="6"/>
        <v>0</v>
      </c>
      <c r="N32" s="294"/>
      <c r="O32" s="477">
        <f t="shared" si="7"/>
        <v>7369.9583092442863</v>
      </c>
    </row>
    <row r="33" spans="2:15" x14ac:dyDescent="0.25">
      <c r="C33" s="302">
        <v>2</v>
      </c>
      <c r="D33" s="468">
        <f>'15-16 Other Mand tariff (s118)'!C29</f>
        <v>7347</v>
      </c>
      <c r="E33" s="468">
        <f>+Calculation!O44</f>
        <v>7369.9583092442863</v>
      </c>
      <c r="G33" s="487" t="s">
        <v>167</v>
      </c>
      <c r="H33" s="276"/>
      <c r="I33" s="290"/>
      <c r="J33" s="277" t="s">
        <v>373</v>
      </c>
      <c r="K33" s="472">
        <f t="shared" si="5"/>
        <v>7369.9583092442863</v>
      </c>
      <c r="L33" s="473">
        <f t="shared" si="8"/>
        <v>7369.9583092442863</v>
      </c>
      <c r="M33" s="292">
        <f t="shared" si="6"/>
        <v>0</v>
      </c>
      <c r="N33" s="294"/>
      <c r="O33" s="477">
        <f t="shared" si="7"/>
        <v>7369.9583092442863</v>
      </c>
    </row>
    <row r="34" spans="2:15" x14ac:dyDescent="0.25">
      <c r="C34" s="302" t="s">
        <v>23</v>
      </c>
      <c r="D34" s="468">
        <f>'15-16 Other Mand tariff (s118)'!C30</f>
        <v>11875</v>
      </c>
      <c r="E34" s="468">
        <f>+Calculation!O45</f>
        <v>11912.126662652816</v>
      </c>
      <c r="G34" s="487" t="s">
        <v>167</v>
      </c>
      <c r="H34" s="276"/>
      <c r="I34" s="290"/>
      <c r="J34" s="277" t="s">
        <v>373</v>
      </c>
      <c r="K34" s="472">
        <f t="shared" ref="K34" si="9">IF(J34="Proposed",E34,IF(J34="Adjusted",I34,"Error"))</f>
        <v>11912.126662652816</v>
      </c>
      <c r="L34" s="473">
        <f t="shared" si="8"/>
        <v>11912.126662652816</v>
      </c>
      <c r="M34" s="292">
        <f t="shared" si="6"/>
        <v>0</v>
      </c>
      <c r="N34" s="294"/>
      <c r="O34" s="477">
        <f t="shared" si="7"/>
        <v>11912.126662652816</v>
      </c>
    </row>
    <row r="35" spans="2:15" x14ac:dyDescent="0.25">
      <c r="C35" s="302">
        <v>3</v>
      </c>
      <c r="D35" s="468">
        <f>'15-16 Other Mand tariff (s118)'!C31</f>
        <v>18176</v>
      </c>
      <c r="E35" s="468">
        <f>+Calculation!O46</f>
        <v>18232.606056113884</v>
      </c>
      <c r="G35" s="487" t="s">
        <v>167</v>
      </c>
      <c r="H35" s="276"/>
      <c r="I35" s="290"/>
      <c r="J35" s="277" t="s">
        <v>373</v>
      </c>
      <c r="K35" s="472">
        <f t="shared" ref="K35:K37" si="10">IF(J35="Proposed",E35,IF(J35="Adjusted",I35,"Error"))</f>
        <v>18232.606056113884</v>
      </c>
      <c r="L35" s="473">
        <f t="shared" si="8"/>
        <v>18232.606056113884</v>
      </c>
      <c r="M35" s="292">
        <f t="shared" si="6"/>
        <v>0</v>
      </c>
      <c r="N35" s="294"/>
      <c r="O35" s="477">
        <f t="shared" si="7"/>
        <v>18232.606056113884</v>
      </c>
    </row>
    <row r="36" spans="2:15" x14ac:dyDescent="0.25">
      <c r="C36" s="302">
        <v>4</v>
      </c>
      <c r="D36" s="468">
        <f>'15-16 Other Mand tariff (s118)'!C32</f>
        <v>32781</v>
      </c>
      <c r="E36" s="468">
        <f>+Calculation!O47</f>
        <v>32883.016975130784</v>
      </c>
      <c r="G36" s="487" t="s">
        <v>167</v>
      </c>
      <c r="H36" s="276"/>
      <c r="I36" s="290"/>
      <c r="J36" s="277" t="s">
        <v>373</v>
      </c>
      <c r="K36" s="472">
        <f t="shared" si="10"/>
        <v>32883.016975130784</v>
      </c>
      <c r="L36" s="473">
        <f t="shared" si="8"/>
        <v>32883.016975130784</v>
      </c>
      <c r="M36" s="292">
        <f t="shared" si="6"/>
        <v>0</v>
      </c>
      <c r="N36" s="294"/>
      <c r="O36" s="477">
        <f t="shared" si="7"/>
        <v>32883.016975130784</v>
      </c>
    </row>
    <row r="37" spans="2:15" ht="15.75" thickBot="1" x14ac:dyDescent="0.3">
      <c r="C37" s="303">
        <v>5</v>
      </c>
      <c r="D37" s="457">
        <f>'15-16 Other Mand tariff (s118)'!C33</f>
        <v>39520</v>
      </c>
      <c r="E37" s="457">
        <f>+Calculation!O48</f>
        <v>39643.156233029622</v>
      </c>
      <c r="G37" s="488" t="s">
        <v>167</v>
      </c>
      <c r="H37" s="265"/>
      <c r="I37" s="285"/>
      <c r="J37" s="262" t="s">
        <v>373</v>
      </c>
      <c r="K37" s="474">
        <f t="shared" si="10"/>
        <v>39643.156233029622</v>
      </c>
      <c r="L37" s="475">
        <f t="shared" si="8"/>
        <v>39643.156233029622</v>
      </c>
      <c r="M37" s="263">
        <f t="shared" si="6"/>
        <v>0</v>
      </c>
      <c r="N37" s="288"/>
      <c r="O37" s="464">
        <f t="shared" si="7"/>
        <v>39643.156233029622</v>
      </c>
    </row>
    <row r="38" spans="2:15" ht="15.75" thickBot="1" x14ac:dyDescent="0.3">
      <c r="B38" s="73"/>
      <c r="C38" s="267"/>
      <c r="D38" s="469" t="s">
        <v>390</v>
      </c>
      <c r="E38" s="465">
        <f>SUMPRODUCT(E31:E37,$G$31:$G$37)</f>
        <v>0</v>
      </c>
      <c r="J38" s="267" t="s">
        <v>390</v>
      </c>
      <c r="K38" s="478">
        <f>SUMPRODUCT(K31:K37,$G$31:$G$37)</f>
        <v>0</v>
      </c>
      <c r="L38" s="478">
        <f>SUMPRODUCT(L31:L37,$G$31:$G$37)</f>
        <v>0</v>
      </c>
    </row>
    <row r="39" spans="2:15" s="46" customFormat="1" ht="15.75" thickBot="1" x14ac:dyDescent="0.3">
      <c r="B39" s="47"/>
      <c r="C39" s="47"/>
      <c r="D39" s="252"/>
      <c r="E39" s="252"/>
      <c r="F39" s="47"/>
      <c r="G39" s="47"/>
      <c r="H39" s="47"/>
      <c r="I39" s="47"/>
      <c r="J39" s="268" t="s">
        <v>168</v>
      </c>
      <c r="K39" s="269">
        <f>IFERROR(E38/K38,1)</f>
        <v>1</v>
      </c>
      <c r="L39" s="47"/>
      <c r="M39" s="2"/>
    </row>
    <row r="40" spans="2:15" s="46" customFormat="1" ht="15.75" thickBot="1" x14ac:dyDescent="0.3">
      <c r="B40" s="304">
        <v>4</v>
      </c>
      <c r="C40" s="305" t="s">
        <v>25</v>
      </c>
      <c r="D40" s="50"/>
      <c r="E40" s="50"/>
      <c r="F40" s="254"/>
      <c r="G40" s="254"/>
      <c r="H40" s="254"/>
      <c r="I40" s="254"/>
      <c r="J40" s="254"/>
      <c r="K40" s="254"/>
      <c r="L40" s="254"/>
      <c r="M40" s="2"/>
    </row>
    <row r="41" spans="2:15" s="46" customFormat="1" ht="15.75" thickBot="1" x14ac:dyDescent="0.3">
      <c r="B41" s="49"/>
      <c r="C41" s="49"/>
      <c r="D41" s="50"/>
      <c r="E41" s="50"/>
      <c r="F41" s="254"/>
      <c r="G41" s="243"/>
      <c r="H41" s="611" t="s">
        <v>160</v>
      </c>
      <c r="I41" s="612"/>
      <c r="J41" s="613" t="s">
        <v>161</v>
      </c>
      <c r="K41" s="613"/>
      <c r="L41" s="613"/>
      <c r="M41" s="613"/>
      <c r="N41" s="613"/>
      <c r="O41" s="612"/>
    </row>
    <row r="42" spans="2:15" s="46" customFormat="1" ht="48.75" thickBot="1" x14ac:dyDescent="0.3">
      <c r="B42" s="49"/>
      <c r="C42" s="298" t="s">
        <v>26</v>
      </c>
      <c r="D42" s="256" t="s">
        <v>389</v>
      </c>
      <c r="E42" s="256" t="s">
        <v>384</v>
      </c>
      <c r="F42" s="254"/>
      <c r="G42" s="216" t="s">
        <v>162</v>
      </c>
      <c r="H42" s="256" t="s">
        <v>163</v>
      </c>
      <c r="I42" s="260" t="s">
        <v>385</v>
      </c>
      <c r="J42" s="257" t="s">
        <v>164</v>
      </c>
      <c r="K42" s="270" t="s">
        <v>386</v>
      </c>
      <c r="L42" s="261" t="s">
        <v>387</v>
      </c>
      <c r="M42" s="256" t="s">
        <v>165</v>
      </c>
      <c r="N42" s="260" t="s">
        <v>166</v>
      </c>
      <c r="O42" s="271" t="s">
        <v>388</v>
      </c>
    </row>
    <row r="43" spans="2:15" s="46" customFormat="1" x14ac:dyDescent="0.25">
      <c r="B43" s="49"/>
      <c r="C43" s="113" t="s">
        <v>27</v>
      </c>
      <c r="D43" s="479">
        <f>'15-16 Other Mand tariff (s118)'!C39</f>
        <v>405</v>
      </c>
      <c r="E43" s="480">
        <f>+Calculation!O54</f>
        <v>406.21817452527557</v>
      </c>
      <c r="F43" s="254"/>
      <c r="G43" s="486" t="s">
        <v>167</v>
      </c>
      <c r="H43" s="275"/>
      <c r="I43" s="289"/>
      <c r="J43" s="370" t="s">
        <v>373</v>
      </c>
      <c r="K43" s="470">
        <f t="shared" ref="K43:K46" si="11">IF(J43="Proposed",E43,IF(J43="Adjusted",I43,"Error"))</f>
        <v>406.21817452527557</v>
      </c>
      <c r="L43" s="471">
        <f>IF(ISNUMBER(G43),K43*$K$48,K43)</f>
        <v>406.21817452527557</v>
      </c>
      <c r="M43" s="291">
        <f>Inflation_and_Efficiency_1617</f>
        <v>0</v>
      </c>
      <c r="N43" s="293"/>
      <c r="O43" s="476">
        <f>L43*(1+M43)*(1+N43)</f>
        <v>406.21817452527557</v>
      </c>
    </row>
    <row r="44" spans="2:15" s="46" customFormat="1" x14ac:dyDescent="0.25">
      <c r="B44" s="49"/>
      <c r="C44" s="114" t="s">
        <v>28</v>
      </c>
      <c r="D44" s="480">
        <f>'15-16 Other Mand tariff (s118)'!C40</f>
        <v>208</v>
      </c>
      <c r="E44" s="480">
        <f>+Calculation!O55</f>
        <v>208.51877239554099</v>
      </c>
      <c r="F44" s="254"/>
      <c r="G44" s="487" t="s">
        <v>167</v>
      </c>
      <c r="H44" s="276"/>
      <c r="I44" s="290"/>
      <c r="J44" s="277" t="s">
        <v>373</v>
      </c>
      <c r="K44" s="472">
        <f t="shared" si="11"/>
        <v>208.51877239554099</v>
      </c>
      <c r="L44" s="473">
        <f t="shared" ref="L44:L46" si="12">IF(ISNUMBER(G44),K44*$K$48,K44)</f>
        <v>208.51877239554099</v>
      </c>
      <c r="M44" s="292">
        <f>Inflation_and_Efficiency_1617</f>
        <v>0</v>
      </c>
      <c r="N44" s="294"/>
      <c r="O44" s="477">
        <f t="shared" ref="O44:O46" si="13">L44*(1+M44)*(1+N44)</f>
        <v>208.51877239554099</v>
      </c>
    </row>
    <row r="45" spans="2:15" s="46" customFormat="1" x14ac:dyDescent="0.25">
      <c r="B45" s="49"/>
      <c r="C45" s="114" t="s">
        <v>29</v>
      </c>
      <c r="D45" s="480">
        <f>'15-16 Other Mand tariff (s118)'!C41</f>
        <v>434</v>
      </c>
      <c r="E45" s="480">
        <f>+Calculation!O56</f>
        <v>435.72554797747478</v>
      </c>
      <c r="F45" s="254"/>
      <c r="G45" s="487" t="s">
        <v>167</v>
      </c>
      <c r="H45" s="276"/>
      <c r="I45" s="290"/>
      <c r="J45" s="277" t="s">
        <v>373</v>
      </c>
      <c r="K45" s="472">
        <f t="shared" si="11"/>
        <v>435.72554797747478</v>
      </c>
      <c r="L45" s="473">
        <f t="shared" si="12"/>
        <v>435.72554797747478</v>
      </c>
      <c r="M45" s="292">
        <f>Inflation_and_Efficiency_1617</f>
        <v>0</v>
      </c>
      <c r="N45" s="294"/>
      <c r="O45" s="477">
        <f t="shared" si="13"/>
        <v>435.72554797747478</v>
      </c>
    </row>
    <row r="46" spans="2:15" s="46" customFormat="1" ht="15.75" thickBot="1" x14ac:dyDescent="0.3">
      <c r="B46" s="49"/>
      <c r="C46" s="115" t="s">
        <v>30</v>
      </c>
      <c r="D46" s="458">
        <f>'15-16 Other Mand tariff (s118)'!C42</f>
        <v>253</v>
      </c>
      <c r="E46" s="458">
        <f>+Calculation!O57</f>
        <v>253.7634116889131</v>
      </c>
      <c r="F46" s="254"/>
      <c r="G46" s="488" t="s">
        <v>167</v>
      </c>
      <c r="H46" s="265"/>
      <c r="I46" s="285"/>
      <c r="J46" s="262" t="s">
        <v>373</v>
      </c>
      <c r="K46" s="474">
        <f t="shared" si="11"/>
        <v>253.7634116889131</v>
      </c>
      <c r="L46" s="475">
        <f t="shared" si="12"/>
        <v>253.7634116889131</v>
      </c>
      <c r="M46" s="263">
        <f>Inflation_and_Efficiency_1617</f>
        <v>0</v>
      </c>
      <c r="N46" s="288"/>
      <c r="O46" s="464">
        <f t="shared" si="13"/>
        <v>253.7634116889131</v>
      </c>
    </row>
    <row r="47" spans="2:15" s="46" customFormat="1" ht="15.75" thickBot="1" x14ac:dyDescent="0.3">
      <c r="B47" s="73"/>
      <c r="C47" s="267"/>
      <c r="D47" s="469" t="s">
        <v>390</v>
      </c>
      <c r="E47" s="465">
        <f>SUMPRODUCT(E43:E46,$G$43:$G$46)</f>
        <v>0</v>
      </c>
      <c r="F47" s="47"/>
      <c r="G47" s="47"/>
      <c r="H47" s="47"/>
      <c r="I47" s="47"/>
      <c r="J47" s="267" t="s">
        <v>390</v>
      </c>
      <c r="K47" s="478">
        <f>SUMPRODUCT(K43:K46,$G$43:$G$46)</f>
        <v>0</v>
      </c>
      <c r="L47" s="478">
        <f>SUMPRODUCT(L43:L46,$G$43:$G$46)</f>
        <v>0</v>
      </c>
      <c r="M47" s="6"/>
      <c r="N47" s="6"/>
    </row>
    <row r="48" spans="2:15" ht="15.75" thickBot="1" x14ac:dyDescent="0.3">
      <c r="D48" s="252"/>
      <c r="E48" s="252"/>
      <c r="J48" s="268" t="s">
        <v>168</v>
      </c>
      <c r="K48" s="269">
        <f>IFERROR(E47/K47,1)</f>
        <v>1</v>
      </c>
    </row>
    <row r="50" spans="5:5" x14ac:dyDescent="0.25">
      <c r="E50" s="255"/>
    </row>
    <row r="51" spans="5:5" x14ac:dyDescent="0.25">
      <c r="E51" s="255"/>
    </row>
  </sheetData>
  <mergeCells count="8">
    <mergeCell ref="H41:I41"/>
    <mergeCell ref="J41:O41"/>
    <mergeCell ref="H7:I7"/>
    <mergeCell ref="J7:O7"/>
    <mergeCell ref="H20:I20"/>
    <mergeCell ref="J20:O20"/>
    <mergeCell ref="H29:I29"/>
    <mergeCell ref="J29:O29"/>
  </mergeCells>
  <dataValidations count="1">
    <dataValidation type="list" allowBlank="1" showInputMessage="1" showErrorMessage="1" sqref="J15:J16 J31:J37 J22:J25 J43:J46 J10:J11">
      <formula1>"Proposed,Adjusted"</formula1>
    </dataValidation>
  </dataValidations>
  <hyperlinks>
    <hyperlink ref="B1" location="Navigation!A1" display="Home"/>
  </hyperlink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J18"/>
  <sheetViews>
    <sheetView zoomScaleNormal="100" workbookViewId="0"/>
  </sheetViews>
  <sheetFormatPr defaultColWidth="9.140625" defaultRowHeight="15" x14ac:dyDescent="0.25"/>
  <cols>
    <col min="1" max="1" width="1" style="385" customWidth="1"/>
    <col min="2" max="2" width="18.5703125" style="385" bestFit="1" customWidth="1"/>
    <col min="3" max="3" width="30" style="385" bestFit="1" customWidth="1"/>
    <col min="4" max="4" width="55.140625" style="385" customWidth="1"/>
    <col min="5" max="5" width="56.28515625" style="385" customWidth="1"/>
    <col min="6" max="6" width="41" style="386" customWidth="1"/>
    <col min="7" max="7" width="20.42578125" style="386" customWidth="1"/>
    <col min="8" max="8" width="18" style="385" customWidth="1"/>
    <col min="9" max="9" width="14.42578125" style="385" customWidth="1"/>
    <col min="10" max="10" width="9.140625" style="387"/>
    <col min="11" max="16384" width="9.140625" style="385"/>
  </cols>
  <sheetData>
    <row r="1" spans="2:10" ht="15.75" thickBot="1" x14ac:dyDescent="0.3">
      <c r="E1" s="386"/>
      <c r="F1" s="385"/>
      <c r="G1" s="385"/>
      <c r="H1" s="387"/>
      <c r="J1" s="385"/>
    </row>
    <row r="2" spans="2:10" ht="15.75" thickBot="1" x14ac:dyDescent="0.3">
      <c r="B2" s="388" t="s">
        <v>78</v>
      </c>
      <c r="C2" s="389" t="s">
        <v>79</v>
      </c>
      <c r="D2" s="390" t="s">
        <v>80</v>
      </c>
      <c r="E2" s="391" t="s">
        <v>81</v>
      </c>
      <c r="F2" s="385"/>
      <c r="G2" s="387"/>
      <c r="J2" s="385"/>
    </row>
    <row r="3" spans="2:10" x14ac:dyDescent="0.25">
      <c r="B3" s="577" t="s">
        <v>2526</v>
      </c>
      <c r="C3" s="578" t="s">
        <v>172</v>
      </c>
      <c r="D3" s="482" t="s">
        <v>175</v>
      </c>
      <c r="E3" s="579"/>
      <c r="F3" s="385"/>
      <c r="G3" s="387"/>
      <c r="J3" s="385"/>
    </row>
    <row r="4" spans="2:10" ht="30" x14ac:dyDescent="0.25">
      <c r="B4" s="575" t="s">
        <v>2527</v>
      </c>
      <c r="C4" s="576" t="s">
        <v>395</v>
      </c>
      <c r="D4" s="573" t="s">
        <v>396</v>
      </c>
      <c r="E4" s="574" t="s">
        <v>2531</v>
      </c>
      <c r="F4" s="385"/>
      <c r="G4" s="387"/>
      <c r="J4" s="385"/>
    </row>
    <row r="5" spans="2:10" ht="30" x14ac:dyDescent="0.25">
      <c r="B5" s="581" t="s">
        <v>2528</v>
      </c>
      <c r="C5" s="582" t="s">
        <v>397</v>
      </c>
      <c r="D5" s="392" t="s">
        <v>398</v>
      </c>
      <c r="E5" s="393" t="s">
        <v>399</v>
      </c>
      <c r="F5" s="385"/>
      <c r="G5" s="387"/>
      <c r="J5" s="385"/>
    </row>
    <row r="6" spans="2:10" ht="30" x14ac:dyDescent="0.25">
      <c r="B6" s="580"/>
      <c r="C6" s="572" t="s">
        <v>88</v>
      </c>
      <c r="D6" s="573" t="s">
        <v>2508</v>
      </c>
      <c r="E6" s="574" t="s">
        <v>83</v>
      </c>
      <c r="F6" s="385"/>
      <c r="G6" s="387"/>
      <c r="J6" s="385"/>
    </row>
    <row r="7" spans="2:10" x14ac:dyDescent="0.25">
      <c r="B7" s="580" t="s">
        <v>2529</v>
      </c>
      <c r="C7" s="566" t="s">
        <v>82</v>
      </c>
      <c r="D7" s="392" t="s">
        <v>400</v>
      </c>
      <c r="E7" s="393" t="s">
        <v>83</v>
      </c>
      <c r="F7" s="385"/>
      <c r="G7" s="387"/>
      <c r="J7" s="385"/>
    </row>
    <row r="8" spans="2:10" ht="30" x14ac:dyDescent="0.25">
      <c r="B8" s="580"/>
      <c r="C8" s="567" t="s">
        <v>2506</v>
      </c>
      <c r="D8" s="392" t="s">
        <v>2509</v>
      </c>
      <c r="E8" s="393" t="s">
        <v>83</v>
      </c>
      <c r="F8" s="385"/>
      <c r="G8" s="387"/>
      <c r="J8" s="385"/>
    </row>
    <row r="9" spans="2:10" ht="30" x14ac:dyDescent="0.25">
      <c r="B9" s="575"/>
      <c r="C9" s="567" t="s">
        <v>2507</v>
      </c>
      <c r="D9" s="392" t="s">
        <v>2509</v>
      </c>
      <c r="E9" s="393"/>
      <c r="F9" s="385"/>
      <c r="G9" s="387"/>
      <c r="J9" s="385"/>
    </row>
    <row r="10" spans="2:10" ht="30" x14ac:dyDescent="0.25">
      <c r="B10" s="586" t="s">
        <v>2530</v>
      </c>
      <c r="C10" s="483" t="s">
        <v>275</v>
      </c>
      <c r="D10" s="392" t="s">
        <v>401</v>
      </c>
      <c r="E10" s="394"/>
      <c r="F10" s="385"/>
      <c r="G10" s="387"/>
      <c r="J10" s="385"/>
    </row>
    <row r="11" spans="2:10" ht="30.75" thickBot="1" x14ac:dyDescent="0.3">
      <c r="B11" s="587"/>
      <c r="C11" s="583" t="s">
        <v>160</v>
      </c>
      <c r="D11" s="584" t="s">
        <v>174</v>
      </c>
      <c r="E11" s="585"/>
      <c r="F11" s="385"/>
      <c r="G11" s="387"/>
      <c r="J11" s="385"/>
    </row>
    <row r="12" spans="2:10" x14ac:dyDescent="0.25">
      <c r="B12" s="395"/>
      <c r="C12" s="568"/>
      <c r="E12" s="386"/>
      <c r="F12" s="385"/>
      <c r="G12" s="385"/>
      <c r="H12" s="387"/>
      <c r="J12" s="385"/>
    </row>
    <row r="13" spans="2:10" ht="15.75" thickBot="1" x14ac:dyDescent="0.3">
      <c r="B13" s="382"/>
      <c r="C13" s="569"/>
      <c r="E13" s="386"/>
      <c r="F13" s="385"/>
      <c r="G13" s="385"/>
      <c r="H13" s="387"/>
      <c r="J13" s="385"/>
    </row>
    <row r="14" spans="2:10" x14ac:dyDescent="0.25">
      <c r="B14" s="571" t="s">
        <v>176</v>
      </c>
      <c r="C14" s="570" t="s">
        <v>145</v>
      </c>
      <c r="D14" s="396" t="s">
        <v>173</v>
      </c>
      <c r="E14" s="397" t="s">
        <v>374</v>
      </c>
      <c r="F14" s="385"/>
      <c r="G14" s="387"/>
      <c r="J14" s="385"/>
    </row>
    <row r="15" spans="2:10" x14ac:dyDescent="0.25">
      <c r="B15" s="383"/>
      <c r="F15" s="385"/>
      <c r="G15" s="385"/>
      <c r="H15" s="387"/>
      <c r="J15" s="385"/>
    </row>
    <row r="16" spans="2:10" x14ac:dyDescent="0.25">
      <c r="B16" s="383"/>
      <c r="C16" s="384"/>
      <c r="G16" s="385"/>
      <c r="I16" s="387"/>
      <c r="J16" s="385"/>
    </row>
    <row r="17" spans="2:10" x14ac:dyDescent="0.25">
      <c r="B17" s="383"/>
      <c r="C17" s="384"/>
      <c r="G17" s="385"/>
      <c r="I17" s="387"/>
      <c r="J17" s="385"/>
    </row>
    <row r="18" spans="2:10" x14ac:dyDescent="0.25">
      <c r="B18" s="398"/>
      <c r="C18" s="398"/>
    </row>
  </sheetData>
  <mergeCells count="1">
    <mergeCell ref="B10:B11"/>
  </mergeCells>
  <hyperlinks>
    <hyperlink ref="C3" location="'Linked Sheet'!A1" display="Linked Sheet "/>
    <hyperlink ref="C6" location="'Price Adjustments'!A1" display="Price Adjusments "/>
    <hyperlink ref="C14" location="'15-16 Other Mand tariff (s118)'!A1" display="15-16 Other Mand tariff (s118)"/>
    <hyperlink ref="C7" location="'14-15 Other Mandatory tariff'!A1" display="14-15 Other Mandatory tariff"/>
    <hyperlink ref="C10" location="Calculation!A1" display="Calculation"/>
    <hyperlink ref="C11" location="'Manual Adjustments'!A1" display="Manual Adjustments"/>
    <hyperlink ref="C4" location="'Direct Access_SQL'!A1" display="Direct Access_SQL"/>
    <hyperlink ref="C5" location="'Input_Direct Access'!A1" display="Input_Direct Access"/>
    <hyperlink ref="C8" location="'APC Output for BPT'!A1" display="APC Output for BPT"/>
    <hyperlink ref="C9" location="'APC Manual adj for Prices'!A1" display="APC Manual adj for Prices"/>
  </hyperlink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FF00"/>
    <pageSetUpPr fitToPage="1"/>
  </sheetPr>
  <dimension ref="B1:K51"/>
  <sheetViews>
    <sheetView zoomScaleNormal="100" workbookViewId="0"/>
  </sheetViews>
  <sheetFormatPr defaultColWidth="9.140625" defaultRowHeight="12.75" x14ac:dyDescent="0.2"/>
  <cols>
    <col min="1" max="1" width="1.140625" style="80" customWidth="1"/>
    <col min="2" max="2" width="9.5703125" style="80" customWidth="1"/>
    <col min="3" max="3" width="49.7109375" style="80" customWidth="1"/>
    <col min="4" max="4" width="16.5703125" style="80" customWidth="1"/>
    <col min="5" max="16384" width="9.140625" style="80"/>
  </cols>
  <sheetData>
    <row r="1" spans="2:5" ht="12.75" customHeight="1" x14ac:dyDescent="0.2">
      <c r="B1" s="78" t="s">
        <v>169</v>
      </c>
      <c r="C1" s="79"/>
    </row>
    <row r="2" spans="2:5" ht="12.75" customHeight="1" x14ac:dyDescent="0.2">
      <c r="B2" s="245" t="s">
        <v>148</v>
      </c>
      <c r="C2" s="79"/>
    </row>
    <row r="3" spans="2:5" ht="12.75" customHeight="1" x14ac:dyDescent="0.2">
      <c r="B3" s="315" t="s">
        <v>170</v>
      </c>
      <c r="C3" s="79"/>
    </row>
    <row r="4" spans="2:5" ht="12.75" customHeight="1" x14ac:dyDescent="0.2">
      <c r="B4" s="316"/>
      <c r="C4" s="79"/>
    </row>
    <row r="5" spans="2:5" ht="12.75" customHeight="1" x14ac:dyDescent="0.2">
      <c r="B5" s="317">
        <v>1</v>
      </c>
      <c r="C5" s="328" t="str">
        <f>C11</f>
        <v>Direct access services</v>
      </c>
    </row>
    <row r="6" spans="2:5" ht="12.75" customHeight="1" x14ac:dyDescent="0.2">
      <c r="B6" s="317">
        <v>2</v>
      </c>
      <c r="C6" s="328" t="str">
        <f>C22</f>
        <v>Rehabilitation post discharge</v>
      </c>
    </row>
    <row r="7" spans="2:5" ht="12.75" customHeight="1" x14ac:dyDescent="0.2">
      <c r="B7" s="317">
        <v>3</v>
      </c>
      <c r="C7" s="328" t="str">
        <f>C31</f>
        <v>Cystic fibrosis</v>
      </c>
    </row>
    <row r="8" spans="2:5" ht="12.75" customHeight="1" x14ac:dyDescent="0.2">
      <c r="B8" s="317">
        <v>4</v>
      </c>
      <c r="C8" s="328" t="str">
        <f>C43</f>
        <v>Looked after children's health assessments</v>
      </c>
    </row>
    <row r="9" spans="2:5" ht="12.75" customHeight="1" thickBot="1" x14ac:dyDescent="0.25">
      <c r="B9" s="317"/>
      <c r="C9" s="79"/>
    </row>
    <row r="10" spans="2:5" ht="11.25" customHeight="1" x14ac:dyDescent="0.2">
      <c r="B10" s="306"/>
      <c r="C10" s="307"/>
      <c r="D10" s="312"/>
      <c r="E10" s="313"/>
    </row>
    <row r="11" spans="2:5" ht="15.75" x14ac:dyDescent="0.2">
      <c r="B11" s="308">
        <v>1</v>
      </c>
      <c r="C11" s="309" t="s">
        <v>0</v>
      </c>
      <c r="D11" s="81"/>
      <c r="E11" s="314"/>
    </row>
    <row r="12" spans="2:5" ht="13.5" thickBot="1" x14ac:dyDescent="0.25">
      <c r="B12" s="310"/>
      <c r="C12" s="311"/>
      <c r="D12" s="107"/>
      <c r="E12" s="314"/>
    </row>
    <row r="13" spans="2:5" s="85" customFormat="1" ht="13.5" thickBot="1" x14ac:dyDescent="0.25">
      <c r="B13" s="82" t="s">
        <v>1</v>
      </c>
      <c r="C13" s="83" t="s">
        <v>2</v>
      </c>
      <c r="D13" s="84" t="s">
        <v>3</v>
      </c>
      <c r="E13" s="318"/>
    </row>
    <row r="14" spans="2:5" ht="13.5" thickBot="1" x14ac:dyDescent="0.25">
      <c r="B14" s="86" t="s">
        <v>4</v>
      </c>
      <c r="C14" s="87"/>
      <c r="D14" s="177"/>
      <c r="E14" s="314"/>
    </row>
    <row r="15" spans="2:5" x14ac:dyDescent="0.2">
      <c r="B15" s="88" t="s">
        <v>5</v>
      </c>
      <c r="C15" s="89" t="s">
        <v>84</v>
      </c>
      <c r="D15" s="173">
        <f>'Manual Adjustments'!O10</f>
        <v>147.9798210385546</v>
      </c>
      <c r="E15" s="314"/>
    </row>
    <row r="16" spans="2:5" ht="13.5" thickBot="1" x14ac:dyDescent="0.25">
      <c r="B16" s="90" t="s">
        <v>7</v>
      </c>
      <c r="C16" s="91" t="s">
        <v>86</v>
      </c>
      <c r="D16" s="175">
        <f>'Manual Adjustments'!O11</f>
        <v>182.42688688627334</v>
      </c>
      <c r="E16" s="314"/>
    </row>
    <row r="17" spans="2:5" ht="13.5" thickBot="1" x14ac:dyDescent="0.25">
      <c r="B17" s="86" t="s">
        <v>9</v>
      </c>
      <c r="C17" s="87"/>
      <c r="D17" s="177"/>
      <c r="E17" s="314"/>
    </row>
    <row r="18" spans="2:5" x14ac:dyDescent="0.2">
      <c r="B18" s="88" t="s">
        <v>269</v>
      </c>
      <c r="C18" s="89" t="s">
        <v>377</v>
      </c>
      <c r="D18" s="173">
        <f>'Manual Adjustments'!O15</f>
        <v>28.424985017894617</v>
      </c>
      <c r="E18" s="314"/>
    </row>
    <row r="19" spans="2:5" ht="13.5" thickBot="1" x14ac:dyDescent="0.25">
      <c r="B19" s="90" t="s">
        <v>270</v>
      </c>
      <c r="C19" s="91" t="s">
        <v>9</v>
      </c>
      <c r="D19" s="175">
        <f>'Manual Adjustments'!O16</f>
        <v>40.796115923467845</v>
      </c>
      <c r="E19" s="314"/>
    </row>
    <row r="20" spans="2:5" ht="13.5" thickBot="1" x14ac:dyDescent="0.25">
      <c r="B20" s="319"/>
      <c r="C20" s="92"/>
      <c r="D20" s="93"/>
      <c r="E20" s="314"/>
    </row>
    <row r="21" spans="2:5" x14ac:dyDescent="0.2">
      <c r="B21" s="306"/>
      <c r="C21" s="307"/>
      <c r="D21" s="312"/>
      <c r="E21" s="313"/>
    </row>
    <row r="22" spans="2:5" ht="15.75" x14ac:dyDescent="0.2">
      <c r="B22" s="308">
        <v>2</v>
      </c>
      <c r="C22" s="309" t="s">
        <v>14</v>
      </c>
      <c r="D22" s="81"/>
      <c r="E22" s="314"/>
    </row>
    <row r="23" spans="2:5" ht="13.5" thickBot="1" x14ac:dyDescent="0.25">
      <c r="B23" s="329" t="s">
        <v>171</v>
      </c>
      <c r="C23" s="311"/>
      <c r="D23" s="107"/>
      <c r="E23" s="314"/>
    </row>
    <row r="24" spans="2:5" ht="13.5" thickBot="1" x14ac:dyDescent="0.25">
      <c r="B24" s="320"/>
      <c r="C24" s="95" t="s">
        <v>15</v>
      </c>
      <c r="D24" s="96" t="s">
        <v>3</v>
      </c>
      <c r="E24" s="314"/>
    </row>
    <row r="25" spans="2:5" x14ac:dyDescent="0.2">
      <c r="B25" s="321"/>
      <c r="C25" s="98" t="s">
        <v>16</v>
      </c>
      <c r="D25" s="173">
        <f>'Manual Adjustments'!O22</f>
        <v>555.72220001641824</v>
      </c>
      <c r="E25" s="314"/>
    </row>
    <row r="26" spans="2:5" x14ac:dyDescent="0.2">
      <c r="B26" s="321"/>
      <c r="C26" s="99" t="s">
        <v>17</v>
      </c>
      <c r="D26" s="174">
        <f>'Manual Adjustments'!O23</f>
        <v>466.2165005447473</v>
      </c>
      <c r="E26" s="314"/>
    </row>
    <row r="27" spans="2:5" x14ac:dyDescent="0.2">
      <c r="B27" s="321"/>
      <c r="C27" s="99" t="s">
        <v>18</v>
      </c>
      <c r="D27" s="174">
        <f>'Manual Adjustments'!O24</f>
        <v>446.54491824328119</v>
      </c>
      <c r="E27" s="314"/>
    </row>
    <row r="28" spans="2:5" ht="13.5" thickBot="1" x14ac:dyDescent="0.25">
      <c r="B28" s="321"/>
      <c r="C28" s="100" t="s">
        <v>19</v>
      </c>
      <c r="D28" s="175">
        <f>'Manual Adjustments'!O25</f>
        <v>302.94236744257842</v>
      </c>
      <c r="E28" s="314"/>
    </row>
    <row r="29" spans="2:5" ht="13.5" thickBot="1" x14ac:dyDescent="0.25">
      <c r="B29" s="322"/>
      <c r="C29" s="101"/>
      <c r="D29" s="101"/>
      <c r="E29" s="314"/>
    </row>
    <row r="30" spans="2:5" x14ac:dyDescent="0.2">
      <c r="B30" s="306"/>
      <c r="C30" s="307"/>
      <c r="D30" s="312"/>
      <c r="E30" s="313"/>
    </row>
    <row r="31" spans="2:5" ht="15.75" x14ac:dyDescent="0.2">
      <c r="B31" s="308">
        <v>3</v>
      </c>
      <c r="C31" s="309" t="s">
        <v>20</v>
      </c>
      <c r="D31" s="81"/>
      <c r="E31" s="314"/>
    </row>
    <row r="32" spans="2:5" ht="13.5" thickBot="1" x14ac:dyDescent="0.25">
      <c r="B32" s="329" t="s">
        <v>171</v>
      </c>
      <c r="C32" s="311"/>
      <c r="D32" s="107"/>
      <c r="E32" s="314"/>
    </row>
    <row r="33" spans="2:11" s="85" customFormat="1" ht="13.5" thickBot="1" x14ac:dyDescent="0.25">
      <c r="B33" s="323"/>
      <c r="C33" s="102" t="s">
        <v>21</v>
      </c>
      <c r="D33" s="103" t="s">
        <v>3</v>
      </c>
      <c r="E33" s="318"/>
    </row>
    <row r="34" spans="2:11" x14ac:dyDescent="0.2">
      <c r="B34" s="324"/>
      <c r="C34" s="104">
        <v>1</v>
      </c>
      <c r="D34" s="173">
        <f>'Manual Adjustments'!O31</f>
        <v>4981.8282178462978</v>
      </c>
      <c r="E34" s="314"/>
    </row>
    <row r="35" spans="2:11" x14ac:dyDescent="0.2">
      <c r="B35" s="324"/>
      <c r="C35" s="105" t="s">
        <v>22</v>
      </c>
      <c r="D35" s="174">
        <f>'Manual Adjustments'!O32</f>
        <v>7369.9583092442863</v>
      </c>
      <c r="E35" s="314"/>
    </row>
    <row r="36" spans="2:11" x14ac:dyDescent="0.2">
      <c r="B36" s="324"/>
      <c r="C36" s="105">
        <v>2</v>
      </c>
      <c r="D36" s="174">
        <f>'Manual Adjustments'!O33</f>
        <v>7369.9583092442863</v>
      </c>
      <c r="E36" s="314"/>
    </row>
    <row r="37" spans="2:11" x14ac:dyDescent="0.2">
      <c r="B37" s="324"/>
      <c r="C37" s="105" t="s">
        <v>23</v>
      </c>
      <c r="D37" s="174">
        <f>'Manual Adjustments'!O34</f>
        <v>11912.126662652816</v>
      </c>
      <c r="E37" s="314"/>
    </row>
    <row r="38" spans="2:11" x14ac:dyDescent="0.2">
      <c r="B38" s="324"/>
      <c r="C38" s="105">
        <v>3</v>
      </c>
      <c r="D38" s="174">
        <f>'Manual Adjustments'!O35</f>
        <v>18232.606056113884</v>
      </c>
      <c r="E38" s="314"/>
    </row>
    <row r="39" spans="2:11" x14ac:dyDescent="0.2">
      <c r="B39" s="324"/>
      <c r="C39" s="105">
        <v>4</v>
      </c>
      <c r="D39" s="174">
        <f>'Manual Adjustments'!O36</f>
        <v>32883.016975130784</v>
      </c>
      <c r="E39" s="314"/>
    </row>
    <row r="40" spans="2:11" ht="13.5" thickBot="1" x14ac:dyDescent="0.25">
      <c r="B40" s="324"/>
      <c r="C40" s="106">
        <v>5</v>
      </c>
      <c r="D40" s="175">
        <f>'Manual Adjustments'!O37</f>
        <v>39643.156233029622</v>
      </c>
      <c r="E40" s="314"/>
    </row>
    <row r="41" spans="2:11" ht="13.5" thickBot="1" x14ac:dyDescent="0.25">
      <c r="B41" s="322"/>
      <c r="C41" s="101"/>
      <c r="D41" s="101"/>
      <c r="E41" s="314"/>
      <c r="F41" s="107"/>
      <c r="G41" s="107"/>
      <c r="H41" s="107"/>
      <c r="I41" s="107"/>
    </row>
    <row r="42" spans="2:11" s="111" customFormat="1" x14ac:dyDescent="0.2">
      <c r="B42" s="306"/>
      <c r="C42" s="307"/>
      <c r="D42" s="312"/>
      <c r="E42" s="313"/>
      <c r="F42" s="108"/>
      <c r="G42" s="97"/>
      <c r="H42" s="97"/>
      <c r="I42" s="109"/>
      <c r="J42" s="110"/>
      <c r="K42" s="110"/>
    </row>
    <row r="43" spans="2:11" s="111" customFormat="1" ht="15.75" x14ac:dyDescent="0.2">
      <c r="B43" s="308">
        <v>4</v>
      </c>
      <c r="C43" s="309" t="s">
        <v>25</v>
      </c>
      <c r="D43" s="81"/>
      <c r="E43" s="314"/>
      <c r="F43" s="108"/>
      <c r="G43" s="97"/>
      <c r="H43" s="17"/>
      <c r="I43" s="109"/>
      <c r="J43" s="110"/>
      <c r="K43" s="110"/>
    </row>
    <row r="44" spans="2:11" s="111" customFormat="1" ht="13.5" thickBot="1" x14ac:dyDescent="0.25">
      <c r="B44" s="329" t="s">
        <v>171</v>
      </c>
      <c r="C44" s="311"/>
      <c r="D44" s="107"/>
      <c r="E44" s="314"/>
      <c r="F44" s="108"/>
      <c r="G44" s="97"/>
      <c r="H44" s="97"/>
      <c r="I44" s="109"/>
      <c r="J44" s="110"/>
      <c r="K44" s="110"/>
    </row>
    <row r="45" spans="2:11" s="111" customFormat="1" ht="12" thickBot="1" x14ac:dyDescent="0.3">
      <c r="B45" s="321"/>
      <c r="C45" s="112" t="s">
        <v>26</v>
      </c>
      <c r="D45" s="84" t="s">
        <v>3</v>
      </c>
      <c r="E45" s="325"/>
      <c r="F45" s="108"/>
      <c r="G45" s="97"/>
      <c r="H45" s="97"/>
      <c r="I45" s="109"/>
      <c r="J45" s="110"/>
      <c r="K45" s="110"/>
    </row>
    <row r="46" spans="2:11" s="111" customFormat="1" ht="11.25" x14ac:dyDescent="0.25">
      <c r="B46" s="321"/>
      <c r="C46" s="113" t="s">
        <v>27</v>
      </c>
      <c r="D46" s="173">
        <f>'Manual Adjustments'!O43</f>
        <v>406.21817452527557</v>
      </c>
      <c r="E46" s="325"/>
      <c r="F46" s="108"/>
      <c r="G46" s="97"/>
      <c r="H46" s="97"/>
      <c r="I46" s="109"/>
      <c r="J46" s="110"/>
      <c r="K46" s="110"/>
    </row>
    <row r="47" spans="2:11" s="111" customFormat="1" ht="11.25" x14ac:dyDescent="0.25">
      <c r="B47" s="321"/>
      <c r="C47" s="114" t="s">
        <v>28</v>
      </c>
      <c r="D47" s="174">
        <f>'Manual Adjustments'!O44</f>
        <v>208.51877239554099</v>
      </c>
      <c r="E47" s="325"/>
      <c r="F47" s="108"/>
      <c r="G47" s="97"/>
      <c r="H47" s="97"/>
      <c r="I47" s="109"/>
      <c r="J47" s="110"/>
      <c r="K47" s="110"/>
    </row>
    <row r="48" spans="2:11" s="111" customFormat="1" ht="11.25" x14ac:dyDescent="0.25">
      <c r="B48" s="321"/>
      <c r="C48" s="114" t="s">
        <v>29</v>
      </c>
      <c r="D48" s="174">
        <f>'Manual Adjustments'!O45</f>
        <v>435.72554797747478</v>
      </c>
      <c r="E48" s="325"/>
      <c r="F48" s="108"/>
      <c r="G48" s="97"/>
      <c r="H48" s="97"/>
      <c r="I48" s="109"/>
      <c r="J48" s="110"/>
      <c r="K48" s="110"/>
    </row>
    <row r="49" spans="2:11" s="111" customFormat="1" ht="12" thickBot="1" x14ac:dyDescent="0.3">
      <c r="B49" s="321"/>
      <c r="C49" s="115" t="s">
        <v>30</v>
      </c>
      <c r="D49" s="175">
        <f>'Manual Adjustments'!O46</f>
        <v>253.7634116889131</v>
      </c>
      <c r="E49" s="325"/>
      <c r="F49" s="108"/>
      <c r="G49" s="97"/>
      <c r="H49" s="97"/>
      <c r="I49" s="109"/>
      <c r="J49" s="110"/>
      <c r="K49" s="110"/>
    </row>
    <row r="50" spans="2:11" s="111" customFormat="1" ht="12" thickBot="1" x14ac:dyDescent="0.3">
      <c r="B50" s="326"/>
      <c r="C50" s="116"/>
      <c r="D50" s="117"/>
      <c r="E50" s="327"/>
      <c r="F50" s="118"/>
      <c r="G50" s="97"/>
      <c r="H50" s="118"/>
      <c r="I50" s="109"/>
      <c r="J50" s="110"/>
      <c r="K50" s="110"/>
    </row>
    <row r="51" spans="2:11" x14ac:dyDescent="0.2">
      <c r="E51" s="107"/>
      <c r="F51" s="107"/>
      <c r="G51" s="107"/>
      <c r="H51" s="107"/>
      <c r="I51" s="107"/>
    </row>
  </sheetData>
  <hyperlinks>
    <hyperlink ref="B2" location="Navigation!A1" display="Home"/>
    <hyperlink ref="C5" location="'Linked Sheet'!B11" display="=C11"/>
    <hyperlink ref="C6" location="'Linked Sheet'!B22" display="=C22"/>
    <hyperlink ref="C7" location="'Linked Sheet'!B31" display="=c31"/>
    <hyperlink ref="C8" location="'Linked Sheet'!B43" display="=c43"/>
    <hyperlink ref="B23" location="'Linked Sheet'!B5" display="Top"/>
    <hyperlink ref="B32" location="'Linked Sheet'!B5" display="Top"/>
    <hyperlink ref="B44" location="'Linked Sheet'!B5" display="Top"/>
  </hyperlinks>
  <pageMargins left="0.75" right="0.75" top="1" bottom="1" header="0.5" footer="0.5"/>
  <pageSetup paperSize="9" orientation="portrait" r:id="rId1"/>
  <headerFooter alignWithMargins="0">
    <oddFooter>&amp;R&amp;P of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D151"/>
  <sheetViews>
    <sheetView zoomScaleNormal="100" workbookViewId="0"/>
  </sheetViews>
  <sheetFormatPr defaultRowHeight="15" x14ac:dyDescent="0.25"/>
  <sheetData>
    <row r="1" spans="1:3" x14ac:dyDescent="0.25">
      <c r="A1" s="245" t="s">
        <v>148</v>
      </c>
    </row>
    <row r="2" spans="1:3" ht="18.75" x14ac:dyDescent="0.3">
      <c r="B2" s="330" t="s">
        <v>201</v>
      </c>
    </row>
    <row r="4" spans="1:3" x14ac:dyDescent="0.25">
      <c r="B4" s="331"/>
      <c r="C4" s="332"/>
    </row>
    <row r="5" spans="1:3" x14ac:dyDescent="0.25">
      <c r="B5" s="331" t="s">
        <v>150</v>
      </c>
      <c r="C5" s="333" t="s">
        <v>202</v>
      </c>
    </row>
    <row r="8" spans="1:3" x14ac:dyDescent="0.25">
      <c r="B8" s="337" t="s">
        <v>177</v>
      </c>
    </row>
    <row r="9" spans="1:3" x14ac:dyDescent="0.25">
      <c r="B9" s="337" t="s">
        <v>178</v>
      </c>
    </row>
    <row r="10" spans="1:3" x14ac:dyDescent="0.25">
      <c r="B10" s="337" t="s">
        <v>179</v>
      </c>
    </row>
    <row r="11" spans="1:3" x14ac:dyDescent="0.25">
      <c r="B11" s="337" t="s">
        <v>180</v>
      </c>
    </row>
    <row r="12" spans="1:3" x14ac:dyDescent="0.25">
      <c r="B12" s="337" t="s">
        <v>181</v>
      </c>
    </row>
    <row r="13" spans="1:3" x14ac:dyDescent="0.25">
      <c r="B13" s="337" t="s">
        <v>182</v>
      </c>
    </row>
    <row r="14" spans="1:3" x14ac:dyDescent="0.25">
      <c r="B14" s="337" t="s">
        <v>183</v>
      </c>
    </row>
    <row r="15" spans="1:3" x14ac:dyDescent="0.25">
      <c r="B15" s="337" t="s">
        <v>184</v>
      </c>
    </row>
    <row r="16" spans="1:3" x14ac:dyDescent="0.25">
      <c r="B16" s="337" t="s">
        <v>203</v>
      </c>
    </row>
    <row r="17" spans="2:4" x14ac:dyDescent="0.25">
      <c r="B17" s="337" t="s">
        <v>185</v>
      </c>
    </row>
    <row r="18" spans="2:4" x14ac:dyDescent="0.25">
      <c r="B18" s="338" t="s">
        <v>204</v>
      </c>
    </row>
    <row r="19" spans="2:4" x14ac:dyDescent="0.25">
      <c r="B19" s="337"/>
    </row>
    <row r="20" spans="2:4" x14ac:dyDescent="0.25">
      <c r="B20" s="338" t="s">
        <v>353</v>
      </c>
    </row>
    <row r="21" spans="2:4" x14ac:dyDescent="0.25">
      <c r="C21" s="339" t="s">
        <v>354</v>
      </c>
    </row>
    <row r="22" spans="2:4" x14ac:dyDescent="0.25">
      <c r="C22" s="338" t="s">
        <v>355</v>
      </c>
    </row>
    <row r="23" spans="2:4" x14ac:dyDescent="0.25">
      <c r="C23" s="338" t="s">
        <v>356</v>
      </c>
    </row>
    <row r="24" spans="2:4" x14ac:dyDescent="0.25">
      <c r="C24" s="338" t="s">
        <v>215</v>
      </c>
    </row>
    <row r="25" spans="2:4" x14ac:dyDescent="0.25">
      <c r="C25" s="338" t="s">
        <v>216</v>
      </c>
    </row>
    <row r="26" spans="2:4" x14ac:dyDescent="0.25">
      <c r="C26" s="338" t="s">
        <v>217</v>
      </c>
    </row>
    <row r="27" spans="2:4" x14ac:dyDescent="0.25">
      <c r="C27" s="338" t="s">
        <v>357</v>
      </c>
    </row>
    <row r="28" spans="2:4" x14ac:dyDescent="0.25">
      <c r="B28" s="339"/>
    </row>
    <row r="29" spans="2:4" x14ac:dyDescent="0.25">
      <c r="B29" s="339"/>
    </row>
    <row r="30" spans="2:4" x14ac:dyDescent="0.25">
      <c r="B30" s="338" t="s">
        <v>205</v>
      </c>
    </row>
    <row r="31" spans="2:4" x14ac:dyDescent="0.25">
      <c r="B31" s="338" t="s">
        <v>206</v>
      </c>
    </row>
    <row r="32" spans="2:4" x14ac:dyDescent="0.25">
      <c r="D32" s="338" t="s">
        <v>207</v>
      </c>
    </row>
    <row r="33" spans="2:4" x14ac:dyDescent="0.25">
      <c r="D33" s="338" t="s">
        <v>358</v>
      </c>
    </row>
    <row r="34" spans="2:4" x14ac:dyDescent="0.25">
      <c r="D34" s="338" t="s">
        <v>208</v>
      </c>
    </row>
    <row r="35" spans="2:4" x14ac:dyDescent="0.25">
      <c r="D35" s="338" t="s">
        <v>209</v>
      </c>
    </row>
    <row r="36" spans="2:4" x14ac:dyDescent="0.25">
      <c r="D36" s="338" t="s">
        <v>210</v>
      </c>
    </row>
    <row r="37" spans="2:4" x14ac:dyDescent="0.25">
      <c r="D37" s="338" t="s">
        <v>211</v>
      </c>
    </row>
    <row r="38" spans="2:4" x14ac:dyDescent="0.25">
      <c r="B38" s="338" t="s">
        <v>392</v>
      </c>
    </row>
    <row r="39" spans="2:4" x14ac:dyDescent="0.25">
      <c r="B39" s="338" t="s">
        <v>359</v>
      </c>
    </row>
    <row r="40" spans="2:4" x14ac:dyDescent="0.25">
      <c r="B40" s="362"/>
    </row>
    <row r="41" spans="2:4" x14ac:dyDescent="0.25">
      <c r="B41" s="362"/>
    </row>
    <row r="42" spans="2:4" x14ac:dyDescent="0.25">
      <c r="B42" s="338" t="s">
        <v>212</v>
      </c>
    </row>
    <row r="43" spans="2:4" x14ac:dyDescent="0.25">
      <c r="B43" s="337" t="s">
        <v>188</v>
      </c>
    </row>
    <row r="44" spans="2:4" x14ac:dyDescent="0.25">
      <c r="B44" s="337" t="s">
        <v>189</v>
      </c>
    </row>
    <row r="45" spans="2:4" x14ac:dyDescent="0.25">
      <c r="B45" s="337"/>
    </row>
    <row r="46" spans="2:4" x14ac:dyDescent="0.25">
      <c r="B46" s="340" t="s">
        <v>213</v>
      </c>
    </row>
    <row r="47" spans="2:4" x14ac:dyDescent="0.25">
      <c r="C47" s="339" t="s">
        <v>214</v>
      </c>
    </row>
    <row r="48" spans="2:4" x14ac:dyDescent="0.25">
      <c r="C48" s="338" t="s">
        <v>355</v>
      </c>
    </row>
    <row r="49" spans="2:4" x14ac:dyDescent="0.25">
      <c r="C49" s="338" t="s">
        <v>356</v>
      </c>
    </row>
    <row r="50" spans="2:4" x14ac:dyDescent="0.25">
      <c r="C50" s="338" t="s">
        <v>215</v>
      </c>
    </row>
    <row r="51" spans="2:4" x14ac:dyDescent="0.25">
      <c r="C51" s="338" t="s">
        <v>216</v>
      </c>
    </row>
    <row r="52" spans="2:4" x14ac:dyDescent="0.25">
      <c r="C52" s="338" t="s">
        <v>217</v>
      </c>
    </row>
    <row r="53" spans="2:4" x14ac:dyDescent="0.25">
      <c r="C53" s="338" t="s">
        <v>218</v>
      </c>
    </row>
    <row r="54" spans="2:4" x14ac:dyDescent="0.25">
      <c r="C54" s="338" t="s">
        <v>219</v>
      </c>
    </row>
    <row r="55" spans="2:4" x14ac:dyDescent="0.25">
      <c r="C55" s="338" t="s">
        <v>220</v>
      </c>
    </row>
    <row r="56" spans="2:4" x14ac:dyDescent="0.25">
      <c r="C56" s="338" t="s">
        <v>221</v>
      </c>
    </row>
    <row r="57" spans="2:4" x14ac:dyDescent="0.25">
      <c r="B57" s="338" t="s">
        <v>186</v>
      </c>
    </row>
    <row r="58" spans="2:4" x14ac:dyDescent="0.25">
      <c r="B58" s="338"/>
    </row>
    <row r="59" spans="2:4" x14ac:dyDescent="0.25">
      <c r="B59" s="338" t="s">
        <v>222</v>
      </c>
    </row>
    <row r="60" spans="2:4" x14ac:dyDescent="0.25">
      <c r="B60" s="338" t="s">
        <v>223</v>
      </c>
    </row>
    <row r="61" spans="2:4" x14ac:dyDescent="0.25">
      <c r="B61" s="338" t="s">
        <v>393</v>
      </c>
    </row>
    <row r="62" spans="2:4" x14ac:dyDescent="0.25">
      <c r="D62" s="338" t="s">
        <v>224</v>
      </c>
    </row>
    <row r="63" spans="2:4" x14ac:dyDescent="0.25">
      <c r="B63" s="338"/>
    </row>
    <row r="64" spans="2:4" x14ac:dyDescent="0.25">
      <c r="B64" s="337" t="s">
        <v>190</v>
      </c>
    </row>
    <row r="65" spans="2:3" x14ac:dyDescent="0.25">
      <c r="B65" s="337"/>
    </row>
    <row r="66" spans="2:3" x14ac:dyDescent="0.25">
      <c r="B66" s="337"/>
    </row>
    <row r="67" spans="2:3" x14ac:dyDescent="0.25">
      <c r="B67" s="337" t="s">
        <v>262</v>
      </c>
    </row>
    <row r="68" spans="2:3" x14ac:dyDescent="0.25">
      <c r="B68" s="337"/>
    </row>
    <row r="69" spans="2:3" x14ac:dyDescent="0.25">
      <c r="B69" s="338" t="s">
        <v>360</v>
      </c>
    </row>
    <row r="70" spans="2:3" x14ac:dyDescent="0.25">
      <c r="B70" s="338" t="s">
        <v>225</v>
      </c>
    </row>
    <row r="71" spans="2:3" x14ac:dyDescent="0.25">
      <c r="B71" s="338" t="s">
        <v>361</v>
      </c>
    </row>
    <row r="72" spans="2:3" x14ac:dyDescent="0.25">
      <c r="B72" s="338" t="s">
        <v>226</v>
      </c>
    </row>
    <row r="73" spans="2:3" x14ac:dyDescent="0.25">
      <c r="B73" s="338" t="s">
        <v>362</v>
      </c>
    </row>
    <row r="74" spans="2:3" x14ac:dyDescent="0.25">
      <c r="B74" s="338"/>
    </row>
    <row r="75" spans="2:3" x14ac:dyDescent="0.25">
      <c r="B75" s="338" t="s">
        <v>186</v>
      </c>
    </row>
    <row r="76" spans="2:3" x14ac:dyDescent="0.25">
      <c r="B76" s="338" t="s">
        <v>263</v>
      </c>
    </row>
    <row r="77" spans="2:3" x14ac:dyDescent="0.25">
      <c r="B77" s="337"/>
    </row>
    <row r="78" spans="2:3" x14ac:dyDescent="0.25">
      <c r="C78" s="340" t="s">
        <v>363</v>
      </c>
    </row>
    <row r="79" spans="2:3" x14ac:dyDescent="0.25">
      <c r="B79" s="338" t="s">
        <v>227</v>
      </c>
    </row>
    <row r="80" spans="2:3" x14ac:dyDescent="0.25">
      <c r="B80" s="338" t="s">
        <v>228</v>
      </c>
    </row>
    <row r="81" spans="2:4" x14ac:dyDescent="0.25">
      <c r="B81" s="339"/>
    </row>
    <row r="82" spans="2:4" x14ac:dyDescent="0.25">
      <c r="C82" s="340" t="s">
        <v>229</v>
      </c>
    </row>
    <row r="83" spans="2:4" x14ac:dyDescent="0.25">
      <c r="C83" s="340" t="s">
        <v>230</v>
      </c>
    </row>
    <row r="84" spans="2:4" x14ac:dyDescent="0.25">
      <c r="D84" s="338" t="s">
        <v>231</v>
      </c>
    </row>
    <row r="85" spans="2:4" x14ac:dyDescent="0.25">
      <c r="D85" s="338" t="s">
        <v>232</v>
      </c>
    </row>
    <row r="86" spans="2:4" x14ac:dyDescent="0.25">
      <c r="D86" s="340" t="s">
        <v>233</v>
      </c>
    </row>
    <row r="87" spans="2:4" x14ac:dyDescent="0.25">
      <c r="C87" s="338" t="s">
        <v>234</v>
      </c>
    </row>
    <row r="88" spans="2:4" x14ac:dyDescent="0.25">
      <c r="D88" s="338" t="s">
        <v>364</v>
      </c>
    </row>
    <row r="89" spans="2:4" x14ac:dyDescent="0.25">
      <c r="D89" s="338" t="s">
        <v>365</v>
      </c>
    </row>
    <row r="90" spans="2:4" x14ac:dyDescent="0.25">
      <c r="D90" s="338" t="s">
        <v>366</v>
      </c>
    </row>
    <row r="91" spans="2:4" x14ac:dyDescent="0.25">
      <c r="C91" s="340" t="s">
        <v>235</v>
      </c>
    </row>
    <row r="92" spans="2:4" x14ac:dyDescent="0.25">
      <c r="D92" s="339" t="s">
        <v>236</v>
      </c>
    </row>
    <row r="93" spans="2:4" x14ac:dyDescent="0.25">
      <c r="D93" s="338" t="s">
        <v>237</v>
      </c>
    </row>
    <row r="94" spans="2:4" x14ac:dyDescent="0.25">
      <c r="B94" s="338"/>
    </row>
    <row r="95" spans="2:4" x14ac:dyDescent="0.25">
      <c r="B95" s="338"/>
    </row>
    <row r="96" spans="2:4" x14ac:dyDescent="0.25">
      <c r="B96" s="338" t="s">
        <v>238</v>
      </c>
    </row>
    <row r="97" spans="2:4" x14ac:dyDescent="0.25">
      <c r="B97" s="338" t="s">
        <v>186</v>
      </c>
    </row>
    <row r="98" spans="2:4" x14ac:dyDescent="0.25">
      <c r="B98" s="338" t="s">
        <v>367</v>
      </c>
    </row>
    <row r="99" spans="2:4" x14ac:dyDescent="0.25">
      <c r="B99" s="338" t="s">
        <v>239</v>
      </c>
    </row>
    <row r="100" spans="2:4" x14ac:dyDescent="0.25">
      <c r="B100" s="338" t="s">
        <v>240</v>
      </c>
    </row>
    <row r="101" spans="2:4" x14ac:dyDescent="0.25">
      <c r="B101" s="338" t="s">
        <v>241</v>
      </c>
    </row>
    <row r="102" spans="2:4" x14ac:dyDescent="0.25">
      <c r="D102" s="338" t="s">
        <v>264</v>
      </c>
    </row>
    <row r="103" spans="2:4" x14ac:dyDescent="0.25">
      <c r="D103" s="338" t="s">
        <v>368</v>
      </c>
    </row>
    <row r="104" spans="2:4" x14ac:dyDescent="0.25">
      <c r="D104" s="338" t="s">
        <v>265</v>
      </c>
    </row>
    <row r="105" spans="2:4" x14ac:dyDescent="0.25">
      <c r="B105" s="338" t="s">
        <v>266</v>
      </c>
    </row>
    <row r="106" spans="2:4" x14ac:dyDescent="0.25">
      <c r="B106" s="338" t="s">
        <v>242</v>
      </c>
    </row>
    <row r="107" spans="2:4" x14ac:dyDescent="0.25">
      <c r="C107" s="340" t="s">
        <v>243</v>
      </c>
    </row>
    <row r="108" spans="2:4" x14ac:dyDescent="0.25">
      <c r="B108" s="338" t="s">
        <v>244</v>
      </c>
    </row>
    <row r="109" spans="2:4" x14ac:dyDescent="0.25">
      <c r="D109" s="338" t="s">
        <v>264</v>
      </c>
    </row>
    <row r="110" spans="2:4" x14ac:dyDescent="0.25">
      <c r="D110" s="338" t="s">
        <v>368</v>
      </c>
    </row>
    <row r="111" spans="2:4" x14ac:dyDescent="0.25">
      <c r="D111" s="338" t="s">
        <v>261</v>
      </c>
    </row>
    <row r="112" spans="2:4" x14ac:dyDescent="0.25">
      <c r="B112" s="338"/>
    </row>
    <row r="113" spans="2:3" x14ac:dyDescent="0.25">
      <c r="B113" s="338" t="s">
        <v>187</v>
      </c>
    </row>
    <row r="114" spans="2:3" x14ac:dyDescent="0.25">
      <c r="B114" s="338" t="s">
        <v>245</v>
      </c>
    </row>
    <row r="115" spans="2:3" x14ac:dyDescent="0.25">
      <c r="B115" s="338" t="s">
        <v>187</v>
      </c>
    </row>
    <row r="116" spans="2:3" x14ac:dyDescent="0.25">
      <c r="B116" s="338" t="s">
        <v>246</v>
      </c>
    </row>
    <row r="117" spans="2:3" x14ac:dyDescent="0.25">
      <c r="B117" s="338" t="s">
        <v>187</v>
      </c>
    </row>
    <row r="118" spans="2:3" x14ac:dyDescent="0.25">
      <c r="C118" s="338" t="s">
        <v>247</v>
      </c>
    </row>
    <row r="119" spans="2:3" x14ac:dyDescent="0.25">
      <c r="B119" s="338" t="s">
        <v>192</v>
      </c>
    </row>
    <row r="120" spans="2:3" x14ac:dyDescent="0.25">
      <c r="B120" s="338" t="s">
        <v>248</v>
      </c>
    </row>
    <row r="121" spans="2:3" x14ac:dyDescent="0.25">
      <c r="C121" s="340" t="s">
        <v>249</v>
      </c>
    </row>
    <row r="122" spans="2:3" x14ac:dyDescent="0.25">
      <c r="B122" s="338" t="s">
        <v>250</v>
      </c>
    </row>
    <row r="123" spans="2:3" x14ac:dyDescent="0.25">
      <c r="B123" s="338" t="s">
        <v>187</v>
      </c>
    </row>
    <row r="124" spans="2:3" x14ac:dyDescent="0.25">
      <c r="C124" s="337" t="s">
        <v>193</v>
      </c>
    </row>
    <row r="125" spans="2:3" x14ac:dyDescent="0.25">
      <c r="B125" s="337"/>
    </row>
    <row r="126" spans="2:3" x14ac:dyDescent="0.25">
      <c r="B126" s="337"/>
    </row>
    <row r="127" spans="2:3" x14ac:dyDescent="0.25">
      <c r="C127" s="337" t="s">
        <v>194</v>
      </c>
    </row>
    <row r="128" spans="2:3" x14ac:dyDescent="0.25">
      <c r="B128" s="337"/>
    </row>
    <row r="129" spans="2:4" x14ac:dyDescent="0.25">
      <c r="C129" s="340" t="s">
        <v>251</v>
      </c>
    </row>
    <row r="130" spans="2:4" x14ac:dyDescent="0.25">
      <c r="B130" s="338" t="s">
        <v>369</v>
      </c>
    </row>
    <row r="131" spans="2:4" x14ac:dyDescent="0.25">
      <c r="B131" s="338" t="s">
        <v>192</v>
      </c>
    </row>
    <row r="132" spans="2:4" x14ac:dyDescent="0.25">
      <c r="B132" s="338" t="s">
        <v>252</v>
      </c>
    </row>
    <row r="133" spans="2:4" x14ac:dyDescent="0.25">
      <c r="C133" s="340" t="s">
        <v>253</v>
      </c>
    </row>
    <row r="134" spans="2:4" x14ac:dyDescent="0.25">
      <c r="D134" s="338" t="s">
        <v>254</v>
      </c>
    </row>
    <row r="135" spans="2:4" x14ac:dyDescent="0.25">
      <c r="B135" s="338" t="s">
        <v>250</v>
      </c>
    </row>
    <row r="136" spans="2:4" x14ac:dyDescent="0.25">
      <c r="B136" s="338" t="s">
        <v>192</v>
      </c>
    </row>
    <row r="137" spans="2:4" x14ac:dyDescent="0.25">
      <c r="B137" s="338" t="s">
        <v>255</v>
      </c>
    </row>
    <row r="138" spans="2:4" x14ac:dyDescent="0.25">
      <c r="B138" s="337"/>
    </row>
    <row r="139" spans="2:4" x14ac:dyDescent="0.25">
      <c r="C139" s="337" t="s">
        <v>195</v>
      </c>
    </row>
    <row r="140" spans="2:4" x14ac:dyDescent="0.25">
      <c r="B140" s="338" t="s">
        <v>192</v>
      </c>
    </row>
    <row r="141" spans="2:4" x14ac:dyDescent="0.25">
      <c r="B141" s="338" t="s">
        <v>370</v>
      </c>
    </row>
    <row r="142" spans="2:4" x14ac:dyDescent="0.25">
      <c r="D142" s="338" t="s">
        <v>256</v>
      </c>
    </row>
    <row r="143" spans="2:4" x14ac:dyDescent="0.25">
      <c r="B143" s="339"/>
    </row>
    <row r="144" spans="2:4" x14ac:dyDescent="0.25">
      <c r="B144" s="338" t="s">
        <v>257</v>
      </c>
    </row>
    <row r="145" spans="2:4" x14ac:dyDescent="0.25">
      <c r="C145" s="340" t="s">
        <v>371</v>
      </c>
    </row>
    <row r="146" spans="2:4" x14ac:dyDescent="0.25">
      <c r="D146" s="338" t="s">
        <v>258</v>
      </c>
    </row>
    <row r="147" spans="2:4" x14ac:dyDescent="0.25">
      <c r="D147" s="338" t="s">
        <v>259</v>
      </c>
    </row>
    <row r="148" spans="2:4" x14ac:dyDescent="0.25">
      <c r="C148" s="340" t="s">
        <v>394</v>
      </c>
    </row>
    <row r="149" spans="2:4" x14ac:dyDescent="0.25">
      <c r="C149" s="340" t="s">
        <v>372</v>
      </c>
    </row>
    <row r="150" spans="2:4" x14ac:dyDescent="0.25">
      <c r="B150" s="338"/>
    </row>
    <row r="151" spans="2:4" x14ac:dyDescent="0.25">
      <c r="C151" s="340" t="s">
        <v>260</v>
      </c>
    </row>
  </sheetData>
  <hyperlinks>
    <hyperlink ref="A1" location="Navigation!A1" display="Home"/>
  </hyperlink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504D"/>
  </sheetPr>
  <dimension ref="A1:X118"/>
  <sheetViews>
    <sheetView zoomScaleNormal="100" workbookViewId="0">
      <pane ySplit="7" topLeftCell="A8" activePane="bottomLeft" state="frozenSplit"/>
      <selection pane="bottomLeft"/>
    </sheetView>
  </sheetViews>
  <sheetFormatPr defaultRowHeight="15" x14ac:dyDescent="0.25"/>
  <cols>
    <col min="1" max="1" width="1.140625" customWidth="1"/>
    <col min="2" max="3" width="13.42578125" customWidth="1"/>
    <col min="4" max="4" width="14.5703125" customWidth="1"/>
    <col min="5" max="5" width="15.85546875" bestFit="1" customWidth="1"/>
    <col min="6" max="6" width="15.28515625" bestFit="1" customWidth="1"/>
    <col min="7" max="8" width="12.28515625" bestFit="1" customWidth="1"/>
    <col min="9" max="9" width="3.140625" customWidth="1"/>
  </cols>
  <sheetData>
    <row r="1" spans="1:9" x14ac:dyDescent="0.25">
      <c r="A1" s="245" t="s">
        <v>148</v>
      </c>
    </row>
    <row r="2" spans="1:9" ht="18.75" x14ac:dyDescent="0.3">
      <c r="B2" s="330" t="s">
        <v>267</v>
      </c>
      <c r="C2" s="330"/>
    </row>
    <row r="4" spans="1:9" x14ac:dyDescent="0.25">
      <c r="B4" s="331" t="s">
        <v>31</v>
      </c>
      <c r="C4" s="333" t="s">
        <v>391</v>
      </c>
    </row>
    <row r="5" spans="1:9" x14ac:dyDescent="0.25">
      <c r="B5" s="331" t="s">
        <v>150</v>
      </c>
      <c r="C5" s="333" t="s">
        <v>202</v>
      </c>
    </row>
    <row r="6" spans="1:9" x14ac:dyDescent="0.25">
      <c r="D6" s="334">
        <v>1</v>
      </c>
      <c r="E6" s="334">
        <v>2</v>
      </c>
      <c r="F6" s="334">
        <v>3</v>
      </c>
      <c r="G6" s="334">
        <v>4</v>
      </c>
      <c r="H6" s="334">
        <v>5</v>
      </c>
      <c r="I6" s="334"/>
    </row>
    <row r="7" spans="1:9" x14ac:dyDescent="0.25">
      <c r="B7" s="129" t="s">
        <v>196</v>
      </c>
      <c r="C7" s="129" t="s">
        <v>281</v>
      </c>
      <c r="D7" s="129" t="s">
        <v>191</v>
      </c>
      <c r="E7" s="129" t="s">
        <v>197</v>
      </c>
      <c r="F7" s="129" t="s">
        <v>198</v>
      </c>
      <c r="G7" s="129" t="s">
        <v>199</v>
      </c>
      <c r="H7" s="129" t="s">
        <v>200</v>
      </c>
    </row>
    <row r="8" spans="1:9" x14ac:dyDescent="0.25">
      <c r="B8" t="s">
        <v>268</v>
      </c>
      <c r="C8" t="s">
        <v>282</v>
      </c>
      <c r="D8" t="s">
        <v>283</v>
      </c>
      <c r="E8" s="335">
        <v>157</v>
      </c>
      <c r="F8" s="335">
        <v>45138.683525668901</v>
      </c>
      <c r="G8" s="335">
        <v>287.50753838005699</v>
      </c>
      <c r="H8" s="335">
        <v>287.50753838005699</v>
      </c>
    </row>
    <row r="9" spans="1:9" x14ac:dyDescent="0.25">
      <c r="B9" t="s">
        <v>268</v>
      </c>
      <c r="C9" t="s">
        <v>282</v>
      </c>
      <c r="D9" t="s">
        <v>284</v>
      </c>
      <c r="E9" s="335">
        <v>43064</v>
      </c>
      <c r="F9" s="335">
        <v>2611678.2345085298</v>
      </c>
      <c r="G9" s="335">
        <v>60.646438661260703</v>
      </c>
      <c r="H9" s="335">
        <v>60.646438661260703</v>
      </c>
    </row>
    <row r="10" spans="1:9" x14ac:dyDescent="0.25">
      <c r="B10" t="s">
        <v>268</v>
      </c>
      <c r="C10" t="s">
        <v>282</v>
      </c>
      <c r="D10" t="s">
        <v>285</v>
      </c>
      <c r="E10" s="335">
        <v>1262</v>
      </c>
      <c r="F10" s="335">
        <v>135264.842194347</v>
      </c>
      <c r="G10" s="335">
        <v>107.182917745124</v>
      </c>
      <c r="H10" s="335">
        <v>107.182917745124</v>
      </c>
    </row>
    <row r="11" spans="1:9" x14ac:dyDescent="0.25">
      <c r="B11" t="s">
        <v>268</v>
      </c>
      <c r="C11" t="s">
        <v>282</v>
      </c>
      <c r="D11" t="s">
        <v>286</v>
      </c>
      <c r="E11" s="335">
        <v>68</v>
      </c>
      <c r="F11" s="335">
        <v>5929.8378054122304</v>
      </c>
      <c r="G11" s="335">
        <v>87.203497138415102</v>
      </c>
      <c r="H11" s="335">
        <v>87.203497138415102</v>
      </c>
      <c r="I11" s="336"/>
    </row>
    <row r="12" spans="1:9" x14ac:dyDescent="0.25">
      <c r="B12" t="s">
        <v>268</v>
      </c>
      <c r="C12" t="s">
        <v>282</v>
      </c>
      <c r="D12" t="s">
        <v>287</v>
      </c>
      <c r="E12" s="335">
        <v>3114</v>
      </c>
      <c r="F12" s="335">
        <v>75380.760845382902</v>
      </c>
      <c r="G12" s="335">
        <v>24.207052294599499</v>
      </c>
      <c r="H12" s="335">
        <v>24.207052294599499</v>
      </c>
      <c r="I12" s="336"/>
    </row>
    <row r="13" spans="1:9" x14ac:dyDescent="0.25">
      <c r="B13" t="s">
        <v>268</v>
      </c>
      <c r="C13" t="s">
        <v>282</v>
      </c>
      <c r="D13" t="s">
        <v>288</v>
      </c>
      <c r="E13" s="335">
        <v>7293</v>
      </c>
      <c r="F13" s="335">
        <v>350692.6321093</v>
      </c>
      <c r="G13" s="335">
        <v>48.086196641889501</v>
      </c>
      <c r="H13" s="335">
        <v>48.086196641889501</v>
      </c>
    </row>
    <row r="14" spans="1:9" x14ac:dyDescent="0.25">
      <c r="B14" t="s">
        <v>268</v>
      </c>
      <c r="C14" t="s">
        <v>282</v>
      </c>
      <c r="D14" t="s">
        <v>289</v>
      </c>
      <c r="E14" s="335">
        <v>1465</v>
      </c>
      <c r="F14" s="335">
        <v>81446.224421455103</v>
      </c>
      <c r="G14" s="335">
        <v>55.594692437853297</v>
      </c>
      <c r="H14" s="335">
        <v>55.594692437853297</v>
      </c>
    </row>
    <row r="15" spans="1:9" x14ac:dyDescent="0.25">
      <c r="B15" t="s">
        <v>268</v>
      </c>
      <c r="C15" t="s">
        <v>282</v>
      </c>
      <c r="D15" t="s">
        <v>290</v>
      </c>
      <c r="E15" s="335">
        <v>1137</v>
      </c>
      <c r="F15" s="335">
        <v>65075.982474605204</v>
      </c>
      <c r="G15" s="335">
        <v>57.234813082326497</v>
      </c>
      <c r="H15" s="335">
        <v>57.234813082326497</v>
      </c>
    </row>
    <row r="16" spans="1:9" x14ac:dyDescent="0.25">
      <c r="B16" t="s">
        <v>268</v>
      </c>
      <c r="C16" t="s">
        <v>282</v>
      </c>
      <c r="D16" t="s">
        <v>291</v>
      </c>
      <c r="E16" s="335">
        <v>51</v>
      </c>
      <c r="F16" s="335">
        <v>4997.59056648163</v>
      </c>
      <c r="G16" s="335">
        <v>97.991971891796595</v>
      </c>
      <c r="H16" s="335">
        <v>97.991971891796595</v>
      </c>
    </row>
    <row r="17" spans="2:8" x14ac:dyDescent="0.25">
      <c r="B17" t="s">
        <v>268</v>
      </c>
      <c r="C17" t="s">
        <v>282</v>
      </c>
      <c r="D17" t="s">
        <v>292</v>
      </c>
      <c r="E17" s="335">
        <v>1</v>
      </c>
      <c r="F17" s="335">
        <v>46.729723090052701</v>
      </c>
      <c r="G17" s="335">
        <v>46.729723090052701</v>
      </c>
      <c r="H17" s="335">
        <v>46.729723090052701</v>
      </c>
    </row>
    <row r="18" spans="2:8" x14ac:dyDescent="0.25">
      <c r="B18" t="s">
        <v>268</v>
      </c>
      <c r="C18" t="s">
        <v>282</v>
      </c>
      <c r="D18" t="s">
        <v>293</v>
      </c>
      <c r="E18" s="335">
        <v>5216498</v>
      </c>
      <c r="F18" s="335">
        <v>142182993.13984999</v>
      </c>
      <c r="G18" s="335">
        <v>27.256407102974102</v>
      </c>
      <c r="H18" s="335">
        <v>27.256407102974102</v>
      </c>
    </row>
    <row r="19" spans="2:8" x14ac:dyDescent="0.25">
      <c r="B19" t="s">
        <v>268</v>
      </c>
      <c r="C19" t="s">
        <v>294</v>
      </c>
      <c r="D19" t="s">
        <v>295</v>
      </c>
      <c r="E19" s="335">
        <v>2330043</v>
      </c>
      <c r="F19" s="335">
        <v>16158858.8632256</v>
      </c>
      <c r="G19" s="335">
        <v>6.9350045742613098</v>
      </c>
      <c r="H19" s="335">
        <v>6.9350045742613098</v>
      </c>
    </row>
    <row r="20" spans="2:8" x14ac:dyDescent="0.25">
      <c r="B20" t="s">
        <v>268</v>
      </c>
      <c r="C20" t="s">
        <v>294</v>
      </c>
      <c r="D20" t="s">
        <v>296</v>
      </c>
      <c r="E20" s="335">
        <v>3452247</v>
      </c>
      <c r="F20" s="335">
        <v>33067047.119816799</v>
      </c>
      <c r="G20" s="335">
        <v>9.5784128771251904</v>
      </c>
      <c r="H20" s="335">
        <v>9.5784128771251904</v>
      </c>
    </row>
    <row r="21" spans="2:8" x14ac:dyDescent="0.25">
      <c r="B21" t="s">
        <v>268</v>
      </c>
      <c r="C21" t="s">
        <v>294</v>
      </c>
      <c r="D21" t="s">
        <v>297</v>
      </c>
      <c r="E21" s="335">
        <v>27444573</v>
      </c>
      <c r="F21" s="335">
        <v>41268454.4564441</v>
      </c>
      <c r="G21" s="335">
        <v>1.5037018231780901</v>
      </c>
      <c r="H21" s="335">
        <v>1.5037018231780901</v>
      </c>
    </row>
    <row r="22" spans="2:8" x14ac:dyDescent="0.25">
      <c r="B22" t="s">
        <v>268</v>
      </c>
      <c r="C22" t="s">
        <v>294</v>
      </c>
      <c r="D22" t="s">
        <v>298</v>
      </c>
      <c r="E22" s="335">
        <v>241735371</v>
      </c>
      <c r="F22" s="335">
        <v>264061845.92170599</v>
      </c>
      <c r="G22" s="335">
        <v>1.0923591563342501</v>
      </c>
      <c r="H22" s="335">
        <v>1.0923591563342501</v>
      </c>
    </row>
    <row r="23" spans="2:8" x14ac:dyDescent="0.25">
      <c r="B23" t="s">
        <v>268</v>
      </c>
      <c r="C23" t="s">
        <v>294</v>
      </c>
      <c r="D23" t="s">
        <v>299</v>
      </c>
      <c r="E23" s="335">
        <v>48465215</v>
      </c>
      <c r="F23" s="335">
        <v>135077544.84461799</v>
      </c>
      <c r="G23" s="335">
        <v>2.7871029736403301</v>
      </c>
      <c r="H23" s="335">
        <v>2.7871029736403301</v>
      </c>
    </row>
    <row r="24" spans="2:8" x14ac:dyDescent="0.25">
      <c r="B24" t="s">
        <v>268</v>
      </c>
      <c r="C24" t="s">
        <v>294</v>
      </c>
      <c r="D24" t="s">
        <v>300</v>
      </c>
      <c r="E24" s="335">
        <v>4424132</v>
      </c>
      <c r="F24" s="335">
        <v>21902798.336870302</v>
      </c>
      <c r="G24" s="335">
        <v>4.9507560662453702</v>
      </c>
      <c r="H24" s="335">
        <v>4.9507560662453702</v>
      </c>
    </row>
    <row r="25" spans="2:8" x14ac:dyDescent="0.25">
      <c r="B25" t="s">
        <v>268</v>
      </c>
      <c r="C25" t="s">
        <v>294</v>
      </c>
      <c r="D25" t="s">
        <v>301</v>
      </c>
      <c r="E25" s="335">
        <v>22413344</v>
      </c>
      <c r="F25" s="335">
        <v>142283456.65542701</v>
      </c>
      <c r="G25" s="335">
        <v>6.3481583406486397</v>
      </c>
      <c r="H25" s="335">
        <v>6.3481583406486397</v>
      </c>
    </row>
    <row r="26" spans="2:8" x14ac:dyDescent="0.25">
      <c r="B26" t="s">
        <v>268</v>
      </c>
      <c r="C26" t="s">
        <v>294</v>
      </c>
      <c r="D26" t="s">
        <v>302</v>
      </c>
      <c r="E26" s="335">
        <v>5921634</v>
      </c>
      <c r="F26" s="335">
        <v>18580192.648579601</v>
      </c>
      <c r="G26" s="335">
        <v>3.1376800134185201</v>
      </c>
      <c r="H26" s="335">
        <v>3.1376800134185201</v>
      </c>
    </row>
    <row r="27" spans="2:8" x14ac:dyDescent="0.25">
      <c r="B27" t="s">
        <v>268</v>
      </c>
      <c r="C27" t="s">
        <v>294</v>
      </c>
      <c r="D27" t="s">
        <v>303</v>
      </c>
      <c r="E27" s="335">
        <v>4031950</v>
      </c>
      <c r="F27" s="335">
        <v>25635457.336397201</v>
      </c>
      <c r="G27" s="335">
        <v>6.3580791766755897</v>
      </c>
      <c r="H27" s="335">
        <v>6.3580791766755897</v>
      </c>
    </row>
    <row r="28" spans="2:8" x14ac:dyDescent="0.25">
      <c r="B28" t="s">
        <v>268</v>
      </c>
      <c r="C28" t="s">
        <v>282</v>
      </c>
      <c r="D28" t="s">
        <v>304</v>
      </c>
      <c r="E28" s="335">
        <v>4</v>
      </c>
      <c r="F28" s="335">
        <v>548.76309814030901</v>
      </c>
      <c r="G28" s="335">
        <v>137.190774535077</v>
      </c>
      <c r="H28" s="335">
        <v>137.190774535077</v>
      </c>
    </row>
    <row r="29" spans="2:8" x14ac:dyDescent="0.25">
      <c r="B29" t="s">
        <v>268</v>
      </c>
      <c r="C29" t="s">
        <v>282</v>
      </c>
      <c r="D29" t="s">
        <v>305</v>
      </c>
      <c r="E29" s="335">
        <v>844</v>
      </c>
      <c r="F29" s="335">
        <v>79130.469883499594</v>
      </c>
      <c r="G29" s="335">
        <v>93.756480904620403</v>
      </c>
      <c r="H29" s="335">
        <v>93.756480904620403</v>
      </c>
    </row>
    <row r="30" spans="2:8" x14ac:dyDescent="0.25">
      <c r="B30" t="s">
        <v>268</v>
      </c>
      <c r="C30" t="s">
        <v>282</v>
      </c>
      <c r="D30" t="s">
        <v>306</v>
      </c>
      <c r="E30" s="335">
        <v>1941</v>
      </c>
      <c r="F30" s="335">
        <v>104995.39454148999</v>
      </c>
      <c r="G30" s="335">
        <v>54.093454168722403</v>
      </c>
      <c r="H30" s="335">
        <v>54.093454168722403</v>
      </c>
    </row>
    <row r="31" spans="2:8" x14ac:dyDescent="0.25">
      <c r="B31" t="s">
        <v>268</v>
      </c>
      <c r="C31" t="s">
        <v>282</v>
      </c>
      <c r="D31" t="s">
        <v>307</v>
      </c>
      <c r="E31" s="335">
        <v>41</v>
      </c>
      <c r="F31" s="335">
        <v>4024.9677345842501</v>
      </c>
      <c r="G31" s="335">
        <v>98.169944745957395</v>
      </c>
      <c r="H31" s="335">
        <v>98.169944745957395</v>
      </c>
    </row>
    <row r="32" spans="2:8" x14ac:dyDescent="0.25">
      <c r="B32" t="s">
        <v>268</v>
      </c>
      <c r="C32" t="s">
        <v>282</v>
      </c>
      <c r="D32" t="s">
        <v>308</v>
      </c>
      <c r="E32" s="335">
        <v>244</v>
      </c>
      <c r="F32" s="335">
        <v>19950.614812615</v>
      </c>
      <c r="G32" s="335">
        <v>81.764814805799404</v>
      </c>
      <c r="H32" s="335">
        <v>81.764814805799404</v>
      </c>
    </row>
    <row r="33" spans="1:24" x14ac:dyDescent="0.25">
      <c r="B33" t="s">
        <v>268</v>
      </c>
      <c r="C33" t="s">
        <v>282</v>
      </c>
      <c r="D33" t="s">
        <v>309</v>
      </c>
      <c r="E33" s="335">
        <v>2625</v>
      </c>
      <c r="F33" s="335">
        <v>344164.54698293901</v>
      </c>
      <c r="G33" s="335">
        <v>131.11030361254799</v>
      </c>
      <c r="H33" s="335">
        <v>131.11030361254799</v>
      </c>
    </row>
    <row r="34" spans="1:24" x14ac:dyDescent="0.25">
      <c r="B34" t="s">
        <v>268</v>
      </c>
      <c r="C34" t="s">
        <v>282</v>
      </c>
      <c r="D34" t="s">
        <v>310</v>
      </c>
      <c r="E34" s="335">
        <v>42</v>
      </c>
      <c r="F34" s="335">
        <v>8521.6468151150693</v>
      </c>
      <c r="G34" s="335">
        <v>202.896352740835</v>
      </c>
      <c r="H34" s="335">
        <v>202.896352740835</v>
      </c>
    </row>
    <row r="35" spans="1:24" x14ac:dyDescent="0.25">
      <c r="B35" t="s">
        <v>268</v>
      </c>
      <c r="C35" t="s">
        <v>282</v>
      </c>
      <c r="D35" t="s">
        <v>311</v>
      </c>
      <c r="E35" s="335">
        <v>196</v>
      </c>
      <c r="F35" s="335">
        <v>11381.640158249</v>
      </c>
      <c r="G35" s="335">
        <v>58.069592644127397</v>
      </c>
      <c r="H35" s="335">
        <v>58.069592644127397</v>
      </c>
    </row>
    <row r="36" spans="1:24" x14ac:dyDescent="0.25">
      <c r="B36" t="s">
        <v>268</v>
      </c>
      <c r="C36" t="s">
        <v>282</v>
      </c>
      <c r="D36" t="s">
        <v>312</v>
      </c>
      <c r="E36" s="335">
        <v>76</v>
      </c>
      <c r="F36" s="335">
        <v>14347.604241687401</v>
      </c>
      <c r="G36" s="335">
        <v>188.78426633799199</v>
      </c>
      <c r="H36" s="335">
        <v>188.78426633799199</v>
      </c>
    </row>
    <row r="37" spans="1:24" x14ac:dyDescent="0.25">
      <c r="A37" s="129"/>
      <c r="B37" s="481" t="s">
        <v>268</v>
      </c>
      <c r="C37" s="481" t="s">
        <v>282</v>
      </c>
      <c r="D37" s="481" t="s">
        <v>269</v>
      </c>
      <c r="E37" s="335">
        <v>2424</v>
      </c>
      <c r="F37" s="335">
        <v>71119.276669814499</v>
      </c>
      <c r="G37" s="335">
        <v>29.339635589857501</v>
      </c>
      <c r="H37" s="335">
        <v>29.339635589857501</v>
      </c>
      <c r="I37" s="129"/>
      <c r="J37" s="129"/>
      <c r="K37" s="129"/>
      <c r="L37" s="129"/>
      <c r="M37" s="129"/>
      <c r="N37" s="129"/>
      <c r="O37" s="129"/>
      <c r="P37" s="129"/>
      <c r="Q37" s="129"/>
      <c r="R37" s="129"/>
      <c r="S37" s="129"/>
      <c r="T37" s="129"/>
      <c r="U37" s="129"/>
      <c r="V37" s="129"/>
      <c r="W37" s="129"/>
      <c r="X37" s="129"/>
    </row>
    <row r="38" spans="1:24" x14ac:dyDescent="0.25">
      <c r="B38" t="s">
        <v>268</v>
      </c>
      <c r="C38" t="s">
        <v>282</v>
      </c>
      <c r="D38" t="s">
        <v>313</v>
      </c>
      <c r="E38" s="335">
        <v>21</v>
      </c>
      <c r="F38" s="335">
        <v>1075.8100437738799</v>
      </c>
      <c r="G38" s="335">
        <v>51.229049703518001</v>
      </c>
      <c r="H38" s="335">
        <v>51.229049703518001</v>
      </c>
    </row>
    <row r="39" spans="1:24" x14ac:dyDescent="0.25">
      <c r="B39" t="s">
        <v>268</v>
      </c>
      <c r="C39" t="s">
        <v>282</v>
      </c>
      <c r="D39" t="s">
        <v>314</v>
      </c>
      <c r="E39" s="335">
        <v>173</v>
      </c>
      <c r="F39" s="335">
        <v>6959.4701514873204</v>
      </c>
      <c r="G39" s="335">
        <v>40.228151164666599</v>
      </c>
      <c r="H39" s="335">
        <v>40.228151164666599</v>
      </c>
    </row>
    <row r="40" spans="1:24" x14ac:dyDescent="0.25">
      <c r="A40" s="129"/>
      <c r="B40" s="481" t="s">
        <v>268</v>
      </c>
      <c r="C40" s="481" t="s">
        <v>282</v>
      </c>
      <c r="D40" s="481" t="s">
        <v>270</v>
      </c>
      <c r="E40" s="335">
        <v>1540</v>
      </c>
      <c r="F40" s="335">
        <v>64847.615147055098</v>
      </c>
      <c r="G40" s="335">
        <v>42.108841004581201</v>
      </c>
      <c r="H40" s="335">
        <v>42.108841004581201</v>
      </c>
      <c r="I40" s="129"/>
      <c r="J40" s="129"/>
      <c r="K40" s="129"/>
      <c r="L40" s="129"/>
      <c r="M40" s="129"/>
      <c r="N40" s="129"/>
      <c r="O40" s="129"/>
      <c r="P40" s="129"/>
      <c r="Q40" s="129"/>
      <c r="R40" s="129"/>
      <c r="S40" s="129"/>
      <c r="T40" s="129"/>
      <c r="U40" s="129"/>
      <c r="V40" s="129"/>
      <c r="W40" s="129"/>
      <c r="X40" s="129"/>
    </row>
    <row r="41" spans="1:24" x14ac:dyDescent="0.25">
      <c r="B41" t="s">
        <v>268</v>
      </c>
      <c r="C41" t="s">
        <v>282</v>
      </c>
      <c r="D41" t="s">
        <v>315</v>
      </c>
      <c r="E41" s="335">
        <v>2</v>
      </c>
      <c r="F41" s="335">
        <v>2623.1150217631798</v>
      </c>
      <c r="G41" s="335">
        <v>1311.5575108815899</v>
      </c>
      <c r="H41" s="335">
        <v>1311.5575108815899</v>
      </c>
    </row>
    <row r="42" spans="1:24" x14ac:dyDescent="0.25">
      <c r="B42" t="s">
        <v>268</v>
      </c>
      <c r="C42" t="s">
        <v>282</v>
      </c>
      <c r="D42" t="s">
        <v>316</v>
      </c>
      <c r="E42" s="335">
        <v>38</v>
      </c>
      <c r="F42" s="335">
        <v>459.74780453078199</v>
      </c>
      <c r="G42" s="335">
        <v>12.0986264350206</v>
      </c>
      <c r="H42" s="335">
        <v>12.0986264350206</v>
      </c>
    </row>
    <row r="43" spans="1:24" x14ac:dyDescent="0.25">
      <c r="B43" t="s">
        <v>268</v>
      </c>
      <c r="C43" t="s">
        <v>282</v>
      </c>
      <c r="D43" t="s">
        <v>317</v>
      </c>
      <c r="E43" s="335">
        <v>3716</v>
      </c>
      <c r="F43" s="335">
        <v>243123.71895448901</v>
      </c>
      <c r="G43" s="335">
        <v>65.426189169668802</v>
      </c>
      <c r="H43" s="335">
        <v>65.426189169668802</v>
      </c>
    </row>
    <row r="44" spans="1:24" x14ac:dyDescent="0.25">
      <c r="B44" t="s">
        <v>268</v>
      </c>
      <c r="C44" t="s">
        <v>282</v>
      </c>
      <c r="D44" t="s">
        <v>318</v>
      </c>
      <c r="E44" s="335">
        <v>27237</v>
      </c>
      <c r="F44" s="335">
        <v>1664942.65622122</v>
      </c>
      <c r="G44" s="335">
        <v>61.127975042083101</v>
      </c>
      <c r="H44" s="335">
        <v>61.127975042083101</v>
      </c>
    </row>
    <row r="45" spans="1:24" x14ac:dyDescent="0.25">
      <c r="B45" t="s">
        <v>268</v>
      </c>
      <c r="C45" t="s">
        <v>282</v>
      </c>
      <c r="D45" t="s">
        <v>319</v>
      </c>
      <c r="E45" s="335">
        <v>233048</v>
      </c>
      <c r="F45" s="335">
        <v>12182200.595462799</v>
      </c>
      <c r="G45" s="335">
        <v>52.273353967692401</v>
      </c>
      <c r="H45" s="335">
        <v>52.273353967692401</v>
      </c>
    </row>
    <row r="46" spans="1:24" x14ac:dyDescent="0.25">
      <c r="B46" t="s">
        <v>268</v>
      </c>
      <c r="C46" t="s">
        <v>282</v>
      </c>
      <c r="D46" t="s">
        <v>320</v>
      </c>
      <c r="E46" s="335">
        <v>14</v>
      </c>
      <c r="F46" s="335">
        <v>648.78869126922496</v>
      </c>
      <c r="G46" s="335">
        <v>46.342049376373197</v>
      </c>
      <c r="H46" s="335">
        <v>46.342049376373197</v>
      </c>
    </row>
    <row r="47" spans="1:24" x14ac:dyDescent="0.25">
      <c r="B47" t="s">
        <v>268</v>
      </c>
      <c r="C47" t="s">
        <v>282</v>
      </c>
      <c r="D47" t="s">
        <v>321</v>
      </c>
      <c r="E47" s="335">
        <v>1</v>
      </c>
      <c r="F47" s="335">
        <v>101.696290176302</v>
      </c>
      <c r="G47" s="335">
        <v>101.696290176302</v>
      </c>
      <c r="H47" s="335">
        <v>101.696290176302</v>
      </c>
    </row>
    <row r="48" spans="1:24" x14ac:dyDescent="0.25">
      <c r="B48" t="s">
        <v>268</v>
      </c>
      <c r="C48" t="s">
        <v>282</v>
      </c>
      <c r="D48" t="s">
        <v>322</v>
      </c>
      <c r="E48" s="335">
        <v>1</v>
      </c>
      <c r="F48" s="335">
        <v>48.310047810253302</v>
      </c>
      <c r="G48" s="335">
        <v>48.310047810253302</v>
      </c>
      <c r="H48" s="335">
        <v>48.310047810253302</v>
      </c>
    </row>
    <row r="49" spans="2:8" x14ac:dyDescent="0.25">
      <c r="B49" t="s">
        <v>268</v>
      </c>
      <c r="C49" t="s">
        <v>282</v>
      </c>
      <c r="D49" t="s">
        <v>323</v>
      </c>
      <c r="E49" s="335">
        <v>1</v>
      </c>
      <c r="F49" s="335">
        <v>46.729723090052701</v>
      </c>
      <c r="G49" s="335">
        <v>46.729723090052701</v>
      </c>
      <c r="H49" s="335">
        <v>46.729723090052701</v>
      </c>
    </row>
    <row r="50" spans="2:8" x14ac:dyDescent="0.25">
      <c r="B50" t="s">
        <v>268</v>
      </c>
      <c r="C50" t="s">
        <v>282</v>
      </c>
      <c r="D50" t="s">
        <v>324</v>
      </c>
      <c r="E50" s="335">
        <v>2</v>
      </c>
      <c r="F50" s="335">
        <v>148.416435540778</v>
      </c>
      <c r="G50" s="335">
        <v>74.208217770388998</v>
      </c>
      <c r="H50" s="335">
        <v>74.208217770388998</v>
      </c>
    </row>
    <row r="51" spans="2:8" x14ac:dyDescent="0.25">
      <c r="B51" t="s">
        <v>268</v>
      </c>
      <c r="C51" t="s">
        <v>282</v>
      </c>
      <c r="D51" t="s">
        <v>325</v>
      </c>
      <c r="E51" s="335">
        <v>2</v>
      </c>
      <c r="F51" s="335">
        <v>93.459446180105303</v>
      </c>
      <c r="G51" s="335">
        <v>46.729723090052701</v>
      </c>
      <c r="H51" s="335">
        <v>46.729723090052701</v>
      </c>
    </row>
    <row r="52" spans="2:8" x14ac:dyDescent="0.25">
      <c r="B52" t="s">
        <v>268</v>
      </c>
      <c r="C52" t="s">
        <v>282</v>
      </c>
      <c r="D52" t="s">
        <v>326</v>
      </c>
      <c r="E52" s="335">
        <v>2</v>
      </c>
      <c r="F52" s="335">
        <v>93.459446180105303</v>
      </c>
      <c r="G52" s="335">
        <v>46.729723090052701</v>
      </c>
      <c r="H52" s="335">
        <v>46.729723090052701</v>
      </c>
    </row>
    <row r="53" spans="2:8" x14ac:dyDescent="0.25">
      <c r="B53" t="s">
        <v>268</v>
      </c>
      <c r="C53" t="s">
        <v>282</v>
      </c>
      <c r="D53" t="s">
        <v>327</v>
      </c>
      <c r="E53" s="335">
        <v>1</v>
      </c>
      <c r="F53" s="335">
        <v>46.729723090052701</v>
      </c>
      <c r="G53" s="335">
        <v>46.729723090052701</v>
      </c>
      <c r="H53" s="335">
        <v>46.729723090052701</v>
      </c>
    </row>
    <row r="54" spans="2:8" x14ac:dyDescent="0.25">
      <c r="B54" t="s">
        <v>268</v>
      </c>
      <c r="C54" t="s">
        <v>282</v>
      </c>
      <c r="D54" t="s">
        <v>328</v>
      </c>
      <c r="E54" s="335">
        <v>1</v>
      </c>
      <c r="F54" s="335">
        <v>46.729723090052701</v>
      </c>
      <c r="G54" s="335">
        <v>46.729723090052701</v>
      </c>
      <c r="H54" s="335">
        <v>46.729723090052701</v>
      </c>
    </row>
    <row r="55" spans="2:8" x14ac:dyDescent="0.25">
      <c r="B55" t="s">
        <v>268</v>
      </c>
      <c r="C55" t="s">
        <v>282</v>
      </c>
      <c r="D55" t="s">
        <v>329</v>
      </c>
      <c r="E55" s="335">
        <v>18</v>
      </c>
      <c r="F55" s="335">
        <v>2843.0329048176</v>
      </c>
      <c r="G55" s="335">
        <v>157.946272489866</v>
      </c>
      <c r="H55" s="335">
        <v>157.946272489866</v>
      </c>
    </row>
    <row r="56" spans="2:8" x14ac:dyDescent="0.25">
      <c r="B56" t="s">
        <v>268</v>
      </c>
      <c r="C56" t="s">
        <v>282</v>
      </c>
      <c r="D56" t="s">
        <v>330</v>
      </c>
      <c r="E56" s="335">
        <v>3117</v>
      </c>
      <c r="F56" s="335">
        <v>272147.30897337402</v>
      </c>
      <c r="G56" s="335">
        <v>87.310654146093796</v>
      </c>
      <c r="H56" s="335">
        <v>87.310654146093796</v>
      </c>
    </row>
    <row r="57" spans="2:8" x14ac:dyDescent="0.25">
      <c r="B57" t="s">
        <v>268</v>
      </c>
      <c r="C57" t="s">
        <v>282</v>
      </c>
      <c r="D57" t="s">
        <v>331</v>
      </c>
      <c r="E57" s="335">
        <v>4</v>
      </c>
      <c r="F57" s="335">
        <v>1366.3583308110101</v>
      </c>
      <c r="G57" s="335">
        <v>341.58958270275201</v>
      </c>
      <c r="H57" s="335">
        <v>341.58958270275201</v>
      </c>
    </row>
    <row r="58" spans="2:8" x14ac:dyDescent="0.25">
      <c r="B58" t="s">
        <v>268</v>
      </c>
      <c r="C58" t="s">
        <v>282</v>
      </c>
      <c r="D58" t="s">
        <v>332</v>
      </c>
      <c r="E58" s="335">
        <v>1</v>
      </c>
      <c r="F58" s="335">
        <v>401.13996858597</v>
      </c>
      <c r="G58" s="335">
        <v>401.13996858597</v>
      </c>
      <c r="H58" s="335">
        <v>401.13996858597</v>
      </c>
    </row>
    <row r="59" spans="2:8" x14ac:dyDescent="0.25">
      <c r="B59" t="s">
        <v>268</v>
      </c>
      <c r="C59" t="s">
        <v>282</v>
      </c>
      <c r="D59" t="s">
        <v>333</v>
      </c>
      <c r="E59" s="335">
        <v>1</v>
      </c>
      <c r="F59" s="335">
        <v>6.4381505492753499</v>
      </c>
      <c r="G59" s="335">
        <v>6.4381505492753499</v>
      </c>
      <c r="H59" s="335">
        <v>6.4381505492753499</v>
      </c>
    </row>
    <row r="60" spans="2:8" x14ac:dyDescent="0.25">
      <c r="B60" t="s">
        <v>268</v>
      </c>
      <c r="C60" t="s">
        <v>282</v>
      </c>
      <c r="D60" t="s">
        <v>334</v>
      </c>
      <c r="E60" s="335">
        <v>28</v>
      </c>
      <c r="F60" s="335">
        <v>1009.1536973803099</v>
      </c>
      <c r="G60" s="335">
        <v>36.041203477868301</v>
      </c>
      <c r="H60" s="335">
        <v>36.041203477868301</v>
      </c>
    </row>
    <row r="61" spans="2:8" x14ac:dyDescent="0.25">
      <c r="B61" t="s">
        <v>268</v>
      </c>
      <c r="C61" t="s">
        <v>282</v>
      </c>
      <c r="D61" t="s">
        <v>335</v>
      </c>
      <c r="E61" s="335">
        <v>2</v>
      </c>
      <c r="F61" s="335">
        <v>760.75874257898795</v>
      </c>
      <c r="G61" s="335">
        <v>380.37937128949397</v>
      </c>
      <c r="H61" s="335">
        <v>380.37937128949397</v>
      </c>
    </row>
    <row r="62" spans="2:8" x14ac:dyDescent="0.25">
      <c r="B62" t="s">
        <v>268</v>
      </c>
      <c r="C62" t="s">
        <v>282</v>
      </c>
      <c r="D62" t="s">
        <v>336</v>
      </c>
      <c r="E62" s="335">
        <v>16</v>
      </c>
      <c r="F62" s="335">
        <v>1436.90401642651</v>
      </c>
      <c r="G62" s="335">
        <v>89.806501026656903</v>
      </c>
      <c r="H62" s="335">
        <v>89.806501026656903</v>
      </c>
    </row>
    <row r="63" spans="2:8" x14ac:dyDescent="0.25">
      <c r="B63" t="s">
        <v>268</v>
      </c>
      <c r="C63" t="s">
        <v>282</v>
      </c>
      <c r="D63" t="s">
        <v>337</v>
      </c>
      <c r="E63" s="335">
        <v>13582</v>
      </c>
      <c r="F63" s="335">
        <v>630975.06186649704</v>
      </c>
      <c r="G63" s="335">
        <v>46.456711961897902</v>
      </c>
      <c r="H63" s="335">
        <v>46.456711961897902</v>
      </c>
    </row>
    <row r="64" spans="2:8" x14ac:dyDescent="0.25">
      <c r="B64" t="s">
        <v>268</v>
      </c>
      <c r="C64" t="s">
        <v>282</v>
      </c>
      <c r="D64" t="s">
        <v>338</v>
      </c>
      <c r="E64" s="335">
        <v>1045</v>
      </c>
      <c r="F64" s="335">
        <v>27248.641349016001</v>
      </c>
      <c r="G64" s="335">
        <v>26.0752548794412</v>
      </c>
      <c r="H64" s="335">
        <v>26.0752548794412</v>
      </c>
    </row>
    <row r="65" spans="2:8" x14ac:dyDescent="0.25">
      <c r="B65" t="s">
        <v>268</v>
      </c>
      <c r="C65" t="s">
        <v>282</v>
      </c>
      <c r="D65" t="s">
        <v>339</v>
      </c>
      <c r="E65" s="335">
        <v>14295</v>
      </c>
      <c r="F65" s="335">
        <v>835121.60652354499</v>
      </c>
      <c r="G65" s="335">
        <v>58.4205391062291</v>
      </c>
      <c r="H65" s="335">
        <v>58.4205391062291</v>
      </c>
    </row>
    <row r="66" spans="2:8" x14ac:dyDescent="0.25">
      <c r="B66" t="s">
        <v>268</v>
      </c>
      <c r="C66" t="s">
        <v>282</v>
      </c>
      <c r="D66" t="s">
        <v>340</v>
      </c>
      <c r="E66" s="335">
        <v>10147</v>
      </c>
      <c r="F66" s="335">
        <v>628119.79430884903</v>
      </c>
      <c r="G66" s="335">
        <v>61.902019740696701</v>
      </c>
      <c r="H66" s="335">
        <v>61.902019740696701</v>
      </c>
    </row>
    <row r="67" spans="2:8" x14ac:dyDescent="0.25">
      <c r="B67" t="s">
        <v>268</v>
      </c>
      <c r="C67" t="s">
        <v>282</v>
      </c>
      <c r="D67" t="s">
        <v>341</v>
      </c>
      <c r="E67" s="335">
        <v>952812</v>
      </c>
      <c r="F67" s="335">
        <v>25349671.956297599</v>
      </c>
      <c r="G67" s="335">
        <v>26.605114079480099</v>
      </c>
      <c r="H67" s="335">
        <v>26.605114079480099</v>
      </c>
    </row>
    <row r="68" spans="2:8" x14ac:dyDescent="0.25">
      <c r="B68" t="s">
        <v>268</v>
      </c>
      <c r="C68" t="s">
        <v>282</v>
      </c>
      <c r="D68" t="s">
        <v>342</v>
      </c>
      <c r="E68" s="335">
        <v>1</v>
      </c>
      <c r="F68" s="335">
        <v>19.030275749881199</v>
      </c>
      <c r="G68" s="335">
        <v>19.030275749881199</v>
      </c>
      <c r="H68" s="335">
        <v>19.030275749881199</v>
      </c>
    </row>
    <row r="69" spans="2:8" x14ac:dyDescent="0.25">
      <c r="B69" t="s">
        <v>268</v>
      </c>
      <c r="C69" t="s">
        <v>282</v>
      </c>
      <c r="D69" t="s">
        <v>343</v>
      </c>
      <c r="E69" s="335">
        <v>1</v>
      </c>
      <c r="F69" s="335">
        <v>328.65965317383802</v>
      </c>
      <c r="G69" s="335">
        <v>328.65965317383802</v>
      </c>
      <c r="H69" s="335">
        <v>328.65965317383802</v>
      </c>
    </row>
    <row r="70" spans="2:8" x14ac:dyDescent="0.25">
      <c r="B70" t="s">
        <v>268</v>
      </c>
      <c r="C70" t="s">
        <v>282</v>
      </c>
      <c r="D70" t="s">
        <v>344</v>
      </c>
      <c r="E70" s="335">
        <v>1</v>
      </c>
      <c r="F70" s="335">
        <v>380.37937128949397</v>
      </c>
      <c r="G70" s="335">
        <v>380.37937128949397</v>
      </c>
      <c r="H70" s="335">
        <v>380.37937128949397</v>
      </c>
    </row>
    <row r="71" spans="2:8" x14ac:dyDescent="0.25">
      <c r="B71" t="s">
        <v>268</v>
      </c>
      <c r="C71" t="s">
        <v>282</v>
      </c>
      <c r="D71" t="s">
        <v>345</v>
      </c>
      <c r="E71" s="335">
        <v>2</v>
      </c>
      <c r="F71" s="335">
        <v>709.039024463332</v>
      </c>
      <c r="G71" s="335">
        <v>354.519512231666</v>
      </c>
      <c r="H71" s="335">
        <v>354.519512231666</v>
      </c>
    </row>
    <row r="72" spans="2:8" x14ac:dyDescent="0.25">
      <c r="B72" t="s">
        <v>268</v>
      </c>
      <c r="C72" t="s">
        <v>282</v>
      </c>
      <c r="D72" t="s">
        <v>346</v>
      </c>
      <c r="E72" s="335">
        <v>2</v>
      </c>
      <c r="F72" s="335">
        <v>764.68487888842196</v>
      </c>
      <c r="G72" s="335">
        <v>382.34243944421098</v>
      </c>
      <c r="H72" s="335">
        <v>382.34243944421098</v>
      </c>
    </row>
    <row r="73" spans="2:8" x14ac:dyDescent="0.25">
      <c r="B73" t="s">
        <v>268</v>
      </c>
      <c r="C73" t="s">
        <v>282</v>
      </c>
      <c r="D73" t="s">
        <v>347</v>
      </c>
      <c r="E73" s="335">
        <v>1608</v>
      </c>
      <c r="F73" s="335">
        <v>292399.22037694202</v>
      </c>
      <c r="G73" s="335">
        <v>181.84031117969101</v>
      </c>
      <c r="H73" s="335">
        <v>181.84031117969101</v>
      </c>
    </row>
    <row r="74" spans="2:8" x14ac:dyDescent="0.25">
      <c r="B74" t="s">
        <v>268</v>
      </c>
      <c r="C74" t="s">
        <v>282</v>
      </c>
      <c r="D74" t="s">
        <v>348</v>
      </c>
      <c r="E74" s="335">
        <v>1</v>
      </c>
      <c r="F74" s="335">
        <v>439.203719254573</v>
      </c>
      <c r="G74" s="335">
        <v>439.203719254573</v>
      </c>
      <c r="H74" s="335">
        <v>439.203719254573</v>
      </c>
    </row>
    <row r="75" spans="2:8" x14ac:dyDescent="0.25">
      <c r="B75" t="s">
        <v>268</v>
      </c>
      <c r="C75" t="s">
        <v>282</v>
      </c>
      <c r="D75" t="s">
        <v>349</v>
      </c>
      <c r="E75" s="335">
        <v>1</v>
      </c>
      <c r="F75" s="335">
        <v>187.914975820216</v>
      </c>
      <c r="G75" s="335">
        <v>187.914975820216</v>
      </c>
      <c r="H75" s="335">
        <v>187.914975820216</v>
      </c>
    </row>
    <row r="76" spans="2:8" x14ac:dyDescent="0.25">
      <c r="B76" t="s">
        <v>268</v>
      </c>
      <c r="C76" t="s">
        <v>282</v>
      </c>
      <c r="D76" t="s">
        <v>350</v>
      </c>
      <c r="E76" s="335">
        <v>1</v>
      </c>
      <c r="F76" s="335">
        <v>87.875632168729894</v>
      </c>
      <c r="G76" s="335">
        <v>87.875632168729894</v>
      </c>
      <c r="H76" s="335">
        <v>87.875632168729894</v>
      </c>
    </row>
    <row r="77" spans="2:8" x14ac:dyDescent="0.25">
      <c r="B77" t="s">
        <v>268</v>
      </c>
      <c r="C77" t="s">
        <v>282</v>
      </c>
      <c r="D77" t="s">
        <v>351</v>
      </c>
      <c r="E77" s="335">
        <v>1</v>
      </c>
      <c r="F77" s="335">
        <v>101.696290176302</v>
      </c>
      <c r="G77" s="335">
        <v>101.696290176302</v>
      </c>
      <c r="H77" s="335">
        <v>101.696290176302</v>
      </c>
    </row>
    <row r="78" spans="2:8" x14ac:dyDescent="0.25">
      <c r="B78" t="s">
        <v>268</v>
      </c>
      <c r="C78" t="s">
        <v>282</v>
      </c>
      <c r="D78" t="s">
        <v>352</v>
      </c>
      <c r="E78" s="335">
        <v>2</v>
      </c>
      <c r="F78" s="335">
        <v>709.039024463332</v>
      </c>
      <c r="G78" s="335">
        <v>354.519512231666</v>
      </c>
      <c r="H78" s="335">
        <v>354.519512231666</v>
      </c>
    </row>
    <row r="79" spans="2:8" x14ac:dyDescent="0.25">
      <c r="E79" s="358"/>
      <c r="F79" s="358"/>
    </row>
    <row r="118" spans="9:9" x14ac:dyDescent="0.25">
      <c r="I118" s="129"/>
    </row>
  </sheetData>
  <sortState ref="B19:H50">
    <sortCondition ref="D19:D50"/>
    <sortCondition ref="E19:E50"/>
    <sortCondition ref="B19:B50"/>
  </sortState>
  <hyperlinks>
    <hyperlink ref="A1" location="Navigation!A1" display="Home"/>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7"/>
  </sheetPr>
  <dimension ref="B1:M96"/>
  <sheetViews>
    <sheetView zoomScaleNormal="100" workbookViewId="0"/>
  </sheetViews>
  <sheetFormatPr defaultRowHeight="15" x14ac:dyDescent="0.25"/>
  <cols>
    <col min="1" max="1" width="1.140625" customWidth="1"/>
    <col min="2" max="2" width="47.5703125" bestFit="1" customWidth="1"/>
    <col min="3" max="3" width="10.28515625" customWidth="1"/>
    <col min="4" max="5" width="10.140625" customWidth="1"/>
    <col min="7" max="7" width="16.140625" customWidth="1"/>
    <col min="10" max="10" width="21.85546875" customWidth="1"/>
    <col min="11" max="11" width="18.140625" customWidth="1"/>
    <col min="12" max="12" width="17" customWidth="1"/>
    <col min="13" max="13" width="16.140625" customWidth="1"/>
  </cols>
  <sheetData>
    <row r="1" spans="2:13" ht="15.75" thickBot="1" x14ac:dyDescent="0.3">
      <c r="B1" s="245" t="s">
        <v>148</v>
      </c>
    </row>
    <row r="2" spans="2:13" ht="28.5" customHeight="1" thickBot="1" x14ac:dyDescent="0.3">
      <c r="B2" s="588" t="s">
        <v>91</v>
      </c>
      <c r="C2" s="589"/>
      <c r="D2" s="589"/>
      <c r="E2" s="589"/>
      <c r="F2" s="589"/>
      <c r="G2" s="590"/>
      <c r="H2" s="73"/>
    </row>
    <row r="3" spans="2:13" ht="26.25" thickBot="1" x14ac:dyDescent="0.3">
      <c r="B3" s="130" t="s">
        <v>34</v>
      </c>
      <c r="C3" s="75" t="s">
        <v>35</v>
      </c>
      <c r="D3" s="75" t="s">
        <v>36</v>
      </c>
      <c r="E3" s="75" t="s">
        <v>37</v>
      </c>
      <c r="F3" s="75" t="s">
        <v>90</v>
      </c>
      <c r="G3" s="142" t="s">
        <v>89</v>
      </c>
      <c r="H3" s="73"/>
    </row>
    <row r="4" spans="2:13" ht="15.75" customHeight="1" x14ac:dyDescent="0.25">
      <c r="B4" s="131" t="s">
        <v>33</v>
      </c>
      <c r="C4" s="132">
        <v>2.7E-2</v>
      </c>
      <c r="D4" s="132">
        <v>2.5000000000000001E-2</v>
      </c>
      <c r="E4" s="133">
        <v>1.92529689878824E-2</v>
      </c>
      <c r="F4" s="133">
        <v>0</v>
      </c>
      <c r="G4" s="134">
        <f>(D4+1)*(E4+1)-1</f>
        <v>4.4734293212579379E-2</v>
      </c>
      <c r="H4" s="73"/>
    </row>
    <row r="5" spans="2:13" ht="15.75" customHeight="1" x14ac:dyDescent="0.25">
      <c r="B5" s="135" t="s">
        <v>38</v>
      </c>
      <c r="C5" s="136">
        <v>-0.04</v>
      </c>
      <c r="D5" s="136">
        <v>-0.04</v>
      </c>
      <c r="E5" s="137">
        <v>-3.5000000000000003E-2</v>
      </c>
      <c r="F5" s="137">
        <v>0</v>
      </c>
      <c r="G5" s="138">
        <f>(D5+1)*(E5+1)-1</f>
        <v>-7.360000000000011E-2</v>
      </c>
      <c r="H5" s="73"/>
    </row>
    <row r="6" spans="2:13" ht="15.75" customHeight="1" thickBot="1" x14ac:dyDescent="0.3">
      <c r="B6" s="139" t="s">
        <v>39</v>
      </c>
      <c r="C6" s="140">
        <v>-1.3000000000000001E-2</v>
      </c>
      <c r="D6" s="140">
        <v>-1.4999999999999999E-2</v>
      </c>
      <c r="E6" s="140">
        <v>-1.6420884926693469E-2</v>
      </c>
      <c r="F6" s="140">
        <v>0</v>
      </c>
      <c r="G6" s="141">
        <f>(1+D6)*(1+E6)-1</f>
        <v>-3.1174571652793026E-2</v>
      </c>
      <c r="H6" s="73"/>
    </row>
    <row r="7" spans="2:13" ht="15.75" thickBot="1" x14ac:dyDescent="0.3">
      <c r="B7" s="76" t="s">
        <v>92</v>
      </c>
      <c r="J7" s="155" t="s">
        <v>93</v>
      </c>
      <c r="K7" s="73"/>
      <c r="L7" s="73"/>
      <c r="M7" s="73"/>
    </row>
    <row r="8" spans="2:13" x14ac:dyDescent="0.25">
      <c r="B8" s="76" t="s">
        <v>2510</v>
      </c>
      <c r="J8" s="176">
        <v>0.92069552180742797</v>
      </c>
      <c r="K8" s="73"/>
      <c r="L8" s="73"/>
      <c r="M8" s="73"/>
    </row>
    <row r="9" spans="2:13" ht="15.75" thickBot="1" x14ac:dyDescent="0.3">
      <c r="B9" s="76"/>
      <c r="J9" s="145"/>
      <c r="K9" s="73"/>
      <c r="L9" s="73"/>
      <c r="M9" s="73"/>
    </row>
    <row r="10" spans="2:13" ht="21.75" thickBot="1" x14ac:dyDescent="0.4">
      <c r="B10" s="591" t="s">
        <v>87</v>
      </c>
      <c r="C10" s="592"/>
      <c r="D10" s="592"/>
      <c r="E10" s="592"/>
      <c r="F10" s="592"/>
      <c r="G10" s="593"/>
      <c r="J10" s="594" t="s">
        <v>94</v>
      </c>
      <c r="K10" s="595"/>
      <c r="L10" s="595"/>
      <c r="M10" s="596"/>
    </row>
    <row r="11" spans="2:13" ht="31.5" customHeight="1" thickBot="1" x14ac:dyDescent="0.3">
      <c r="B11" s="75" t="s">
        <v>40</v>
      </c>
      <c r="C11" s="75" t="s">
        <v>35</v>
      </c>
      <c r="D11" s="75" t="s">
        <v>36</v>
      </c>
      <c r="E11" s="75" t="s">
        <v>37</v>
      </c>
      <c r="F11" s="75" t="s">
        <v>90</v>
      </c>
      <c r="G11" s="143" t="s">
        <v>89</v>
      </c>
      <c r="J11" s="146" t="s">
        <v>40</v>
      </c>
      <c r="K11" s="146" t="s">
        <v>95</v>
      </c>
      <c r="L11" s="146" t="s">
        <v>96</v>
      </c>
      <c r="M11" s="146" t="s">
        <v>97</v>
      </c>
    </row>
    <row r="12" spans="2:13" x14ac:dyDescent="0.25">
      <c r="B12" s="119" t="s">
        <v>41</v>
      </c>
      <c r="C12" s="120">
        <v>2.7120600000000001E-3</v>
      </c>
      <c r="D12" s="121">
        <v>4.0331200000000003E-3</v>
      </c>
      <c r="E12" s="121">
        <v>1.0177220000000001E-2</v>
      </c>
      <c r="F12" s="121">
        <v>0</v>
      </c>
      <c r="G12" s="122">
        <f t="shared" ref="G12:G45" si="0">(D12+1)*(E12+1)-1</f>
        <v>1.4251385949526352E-2</v>
      </c>
      <c r="J12" s="147" t="s">
        <v>41</v>
      </c>
      <c r="K12" s="144">
        <v>-8.3152173705125492E-3</v>
      </c>
      <c r="L12" s="148">
        <v>-8.6960261588458376E-2</v>
      </c>
      <c r="M12" s="149"/>
    </row>
    <row r="13" spans="2:13" x14ac:dyDescent="0.25">
      <c r="B13" s="123" t="s">
        <v>42</v>
      </c>
      <c r="C13" s="124">
        <v>4.6639100000000003E-3</v>
      </c>
      <c r="D13" s="125">
        <v>2.5168999999999999E-3</v>
      </c>
      <c r="E13" s="125">
        <v>6.6765899999999996E-3</v>
      </c>
      <c r="F13" s="125">
        <v>0</v>
      </c>
      <c r="G13" s="126">
        <f t="shared" si="0"/>
        <v>9.2102943093710365E-3</v>
      </c>
      <c r="J13" s="150" t="s">
        <v>42</v>
      </c>
      <c r="K13" s="144">
        <v>-8.3152173705125492E-3</v>
      </c>
      <c r="L13" s="148">
        <v>-8.6960261588458376E-2</v>
      </c>
      <c r="M13" s="149"/>
    </row>
    <row r="14" spans="2:13" x14ac:dyDescent="0.25">
      <c r="B14" s="127" t="s">
        <v>43</v>
      </c>
      <c r="C14" s="124">
        <v>1.71356E-3</v>
      </c>
      <c r="D14" s="125">
        <v>2.29656E-3</v>
      </c>
      <c r="E14" s="125">
        <v>1.0261259999999999E-2</v>
      </c>
      <c r="F14" s="125">
        <v>0</v>
      </c>
      <c r="G14" s="126">
        <f t="shared" si="0"/>
        <v>1.2581385599265582E-2</v>
      </c>
      <c r="J14" s="147" t="s">
        <v>43</v>
      </c>
      <c r="K14" s="144">
        <v>-8.3152173705125492E-3</v>
      </c>
      <c r="L14" s="148">
        <v>-8.6960261588458376E-2</v>
      </c>
      <c r="M14" s="149"/>
    </row>
    <row r="15" spans="2:13" x14ac:dyDescent="0.25">
      <c r="B15" s="123" t="s">
        <v>98</v>
      </c>
      <c r="C15" s="124">
        <v>0</v>
      </c>
      <c r="D15" s="125">
        <v>0</v>
      </c>
      <c r="E15" s="125">
        <v>0</v>
      </c>
      <c r="F15" s="125">
        <v>0</v>
      </c>
      <c r="G15" s="126">
        <f t="shared" si="0"/>
        <v>0</v>
      </c>
      <c r="J15" s="150" t="s">
        <v>98</v>
      </c>
      <c r="K15" s="144">
        <v>-8.3152173705125492E-3</v>
      </c>
      <c r="L15" s="148">
        <v>-8.6960261588458376E-2</v>
      </c>
      <c r="M15" s="149"/>
    </row>
    <row r="16" spans="2:13" x14ac:dyDescent="0.25">
      <c r="B16" s="127" t="s">
        <v>99</v>
      </c>
      <c r="C16" s="124">
        <v>0</v>
      </c>
      <c r="D16" s="125">
        <v>0</v>
      </c>
      <c r="E16" s="125">
        <v>0</v>
      </c>
      <c r="F16" s="125">
        <v>0</v>
      </c>
      <c r="G16" s="126">
        <f t="shared" si="0"/>
        <v>0</v>
      </c>
      <c r="J16" s="147" t="s">
        <v>99</v>
      </c>
      <c r="K16" s="144">
        <v>-8.3152173705125492E-3</v>
      </c>
      <c r="L16" s="148">
        <v>-8.6960261588458376E-2</v>
      </c>
      <c r="M16" s="149"/>
    </row>
    <row r="17" spans="2:13" x14ac:dyDescent="0.25">
      <c r="B17" s="123" t="s">
        <v>100</v>
      </c>
      <c r="C17" s="124">
        <v>0</v>
      </c>
      <c r="D17" s="125">
        <v>0</v>
      </c>
      <c r="E17" s="125">
        <v>0</v>
      </c>
      <c r="F17" s="125">
        <v>0</v>
      </c>
      <c r="G17" s="126">
        <f t="shared" si="0"/>
        <v>0</v>
      </c>
      <c r="J17" s="150" t="s">
        <v>100</v>
      </c>
      <c r="K17" s="144">
        <v>-8.3152173705125492E-3</v>
      </c>
      <c r="L17" s="148">
        <v>-8.6960261588458376E-2</v>
      </c>
      <c r="M17" s="149"/>
    </row>
    <row r="18" spans="2:13" x14ac:dyDescent="0.25">
      <c r="B18" s="127" t="s">
        <v>44</v>
      </c>
      <c r="C18" s="124">
        <v>2.0988299999999999E-3</v>
      </c>
      <c r="D18" s="125">
        <v>1.128E-5</v>
      </c>
      <c r="E18" s="125">
        <v>1.97934E-3</v>
      </c>
      <c r="F18" s="125">
        <v>0</v>
      </c>
      <c r="G18" s="126">
        <f t="shared" si="0"/>
        <v>1.9906423269553386E-3</v>
      </c>
      <c r="J18" s="150" t="s">
        <v>44</v>
      </c>
      <c r="K18" s="144">
        <v>-8.3152173705125492E-3</v>
      </c>
      <c r="L18" s="148">
        <v>-8.6960261588458376E-2</v>
      </c>
      <c r="M18" s="149"/>
    </row>
    <row r="19" spans="2:13" x14ac:dyDescent="0.25">
      <c r="B19" s="123" t="s">
        <v>45</v>
      </c>
      <c r="C19" s="124">
        <v>6.8376000000000005E-4</v>
      </c>
      <c r="D19" s="125">
        <v>8.7018999999999996E-4</v>
      </c>
      <c r="E19" s="125">
        <v>3.78956E-3</v>
      </c>
      <c r="F19" s="125">
        <v>0</v>
      </c>
      <c r="G19" s="126">
        <f t="shared" si="0"/>
        <v>4.6630476372164775E-3</v>
      </c>
      <c r="J19" s="150" t="s">
        <v>45</v>
      </c>
      <c r="K19" s="144">
        <v>-8.3152173705125492E-3</v>
      </c>
      <c r="L19" s="148">
        <v>-8.6960261588458376E-2</v>
      </c>
      <c r="M19" s="149"/>
    </row>
    <row r="20" spans="2:13" x14ac:dyDescent="0.25">
      <c r="B20" s="127" t="s">
        <v>46</v>
      </c>
      <c r="C20" s="124">
        <v>9.0147000000000003E-4</v>
      </c>
      <c r="D20" s="125">
        <v>7.2782000000000001E-4</v>
      </c>
      <c r="E20" s="125">
        <v>2.8193300000000001E-3</v>
      </c>
      <c r="F20" s="125">
        <v>0</v>
      </c>
      <c r="G20" s="126">
        <f t="shared" si="0"/>
        <v>3.5492019647604955E-3</v>
      </c>
      <c r="J20" s="150" t="s">
        <v>46</v>
      </c>
      <c r="K20" s="144">
        <v>-8.3152173705125492E-3</v>
      </c>
      <c r="L20" s="148">
        <v>-8.6960261588458376E-2</v>
      </c>
      <c r="M20" s="149"/>
    </row>
    <row r="21" spans="2:13" x14ac:dyDescent="0.25">
      <c r="B21" s="127" t="s">
        <v>101</v>
      </c>
      <c r="C21" s="124">
        <v>0</v>
      </c>
      <c r="D21" s="125">
        <v>0</v>
      </c>
      <c r="E21" s="125">
        <v>0</v>
      </c>
      <c r="F21" s="125">
        <v>0</v>
      </c>
      <c r="G21" s="126">
        <f t="shared" si="0"/>
        <v>0</v>
      </c>
      <c r="J21" s="150" t="s">
        <v>101</v>
      </c>
      <c r="K21" s="144">
        <v>-8.3152173705125492E-3</v>
      </c>
      <c r="L21" s="148">
        <v>-8.6960261588458376E-2</v>
      </c>
      <c r="M21" s="149"/>
    </row>
    <row r="22" spans="2:13" x14ac:dyDescent="0.25">
      <c r="B22" s="127" t="s">
        <v>47</v>
      </c>
      <c r="C22" s="124">
        <v>6.9434299999999996E-3</v>
      </c>
      <c r="D22" s="125">
        <v>2.0934299999999999E-3</v>
      </c>
      <c r="E22" s="125">
        <v>9.1560400000000007E-3</v>
      </c>
      <c r="F22" s="125">
        <v>0</v>
      </c>
      <c r="G22" s="126">
        <f>(D22+1)*(E22+1)-1</f>
        <v>1.1268637528817127E-2</v>
      </c>
      <c r="J22" s="150" t="s">
        <v>47</v>
      </c>
      <c r="K22" s="144">
        <v>-8.3152173705125492E-3</v>
      </c>
      <c r="L22" s="148">
        <v>-8.6960261588458376E-2</v>
      </c>
      <c r="M22" s="149"/>
    </row>
    <row r="23" spans="2:13" x14ac:dyDescent="0.25">
      <c r="B23" s="127" t="s">
        <v>48</v>
      </c>
      <c r="C23" s="124">
        <v>8.3929999999999994E-3</v>
      </c>
      <c r="D23" s="125">
        <v>3.2548799999999999E-3</v>
      </c>
      <c r="E23" s="125">
        <v>1.18298E-2</v>
      </c>
      <c r="F23" s="125">
        <v>0</v>
      </c>
      <c r="G23" s="126">
        <f t="shared" si="0"/>
        <v>1.5123184579423965E-2</v>
      </c>
      <c r="J23" s="150" t="s">
        <v>48</v>
      </c>
      <c r="K23" s="144">
        <v>-8.3152173705125492E-3</v>
      </c>
      <c r="L23" s="148">
        <v>-8.6960261588458376E-2</v>
      </c>
      <c r="M23" s="149"/>
    </row>
    <row r="24" spans="2:13" x14ac:dyDescent="0.25">
      <c r="B24" s="127" t="s">
        <v>49</v>
      </c>
      <c r="C24" s="124">
        <v>3.9857699999999996E-3</v>
      </c>
      <c r="D24" s="125">
        <v>1.46704E-3</v>
      </c>
      <c r="E24" s="125">
        <v>5.3411600000000002E-3</v>
      </c>
      <c r="F24" s="125">
        <v>0</v>
      </c>
      <c r="G24" s="126">
        <f t="shared" si="0"/>
        <v>6.8160356953663737E-3</v>
      </c>
      <c r="J24" s="150" t="s">
        <v>49</v>
      </c>
      <c r="K24" s="144">
        <v>-8.3152173705125492E-3</v>
      </c>
      <c r="L24" s="148">
        <v>-8.6960261588458376E-2</v>
      </c>
      <c r="M24" s="149"/>
    </row>
    <row r="25" spans="2:13" x14ac:dyDescent="0.25">
      <c r="B25" s="127" t="s">
        <v>50</v>
      </c>
      <c r="C25" s="124">
        <v>6.1396799999999998E-3</v>
      </c>
      <c r="D25" s="125">
        <v>1.7811400000000001E-3</v>
      </c>
      <c r="E25" s="125">
        <v>9.45322E-3</v>
      </c>
      <c r="F25" s="125">
        <v>0</v>
      </c>
      <c r="G25" s="126">
        <f t="shared" si="0"/>
        <v>1.1251197508270749E-2</v>
      </c>
      <c r="J25" s="150" t="s">
        <v>50</v>
      </c>
      <c r="K25" s="144">
        <v>-8.3152173705125492E-3</v>
      </c>
      <c r="L25" s="148">
        <v>-8.6960261588458376E-2</v>
      </c>
      <c r="M25" s="149"/>
    </row>
    <row r="26" spans="2:13" x14ac:dyDescent="0.25">
      <c r="B26" s="127" t="s">
        <v>51</v>
      </c>
      <c r="C26" s="124">
        <v>1.145872E-2</v>
      </c>
      <c r="D26" s="125">
        <v>3.9247600000000002E-3</v>
      </c>
      <c r="E26" s="125">
        <v>1.1981489999999999E-2</v>
      </c>
      <c r="F26" s="125">
        <v>0</v>
      </c>
      <c r="G26" s="126">
        <f t="shared" si="0"/>
        <v>1.5953274472692458E-2</v>
      </c>
      <c r="J26" s="150" t="s">
        <v>51</v>
      </c>
      <c r="K26" s="144">
        <v>-8.3152173705125492E-3</v>
      </c>
      <c r="L26" s="148">
        <v>-8.6960261588458376E-2</v>
      </c>
      <c r="M26" s="149"/>
    </row>
    <row r="27" spans="2:13" x14ac:dyDescent="0.25">
      <c r="B27" s="127" t="s">
        <v>52</v>
      </c>
      <c r="C27" s="124">
        <v>1.060436E-2</v>
      </c>
      <c r="D27" s="125">
        <v>3.65578E-3</v>
      </c>
      <c r="E27" s="125">
        <v>1.40532E-2</v>
      </c>
      <c r="F27" s="125">
        <v>0</v>
      </c>
      <c r="G27" s="126">
        <f t="shared" si="0"/>
        <v>1.7760355407496098E-2</v>
      </c>
      <c r="J27" s="150" t="s">
        <v>52</v>
      </c>
      <c r="K27" s="144">
        <v>-8.3152173705125492E-3</v>
      </c>
      <c r="L27" s="148">
        <v>-8.6960261588458376E-2</v>
      </c>
      <c r="M27" s="149"/>
    </row>
    <row r="28" spans="2:13" x14ac:dyDescent="0.25">
      <c r="B28" s="127" t="s">
        <v>53</v>
      </c>
      <c r="C28" s="124">
        <v>6.3163999999999998E-3</v>
      </c>
      <c r="D28" s="125">
        <v>5.24217E-3</v>
      </c>
      <c r="E28" s="125">
        <v>1.4706479999999999E-2</v>
      </c>
      <c r="F28" s="125">
        <v>0</v>
      </c>
      <c r="G28" s="126">
        <f t="shared" si="0"/>
        <v>2.0025743868261614E-2</v>
      </c>
      <c r="J28" s="150" t="s">
        <v>53</v>
      </c>
      <c r="K28" s="144">
        <v>-8.3152173705125492E-3</v>
      </c>
      <c r="L28" s="148">
        <v>-8.6960261588458376E-2</v>
      </c>
      <c r="M28" s="149"/>
    </row>
    <row r="29" spans="2:13" x14ac:dyDescent="0.25">
      <c r="B29" s="127" t="s">
        <v>54</v>
      </c>
      <c r="C29" s="124">
        <v>4.2221799999999999E-3</v>
      </c>
      <c r="D29" s="125">
        <v>1.2462000000000001E-4</v>
      </c>
      <c r="E29" s="125">
        <v>6.6808199999999996E-3</v>
      </c>
      <c r="F29" s="125">
        <v>0</v>
      </c>
      <c r="G29" s="126">
        <f t="shared" si="0"/>
        <v>6.8062725637882959E-3</v>
      </c>
      <c r="J29" s="150" t="s">
        <v>54</v>
      </c>
      <c r="K29" s="144">
        <v>-8.3152173705125492E-3</v>
      </c>
      <c r="L29" s="148">
        <v>-8.6960261588458376E-2</v>
      </c>
      <c r="M29" s="149"/>
    </row>
    <row r="30" spans="2:13" x14ac:dyDescent="0.25">
      <c r="B30" s="127" t="s">
        <v>55</v>
      </c>
      <c r="C30" s="124">
        <v>6.1125299999999997E-3</v>
      </c>
      <c r="D30" s="125">
        <v>2.0507300000000002E-3</v>
      </c>
      <c r="E30" s="125">
        <v>1.485676E-2</v>
      </c>
      <c r="F30" s="125">
        <v>0</v>
      </c>
      <c r="G30" s="126">
        <f t="shared" si="0"/>
        <v>1.6937957203434717E-2</v>
      </c>
      <c r="J30" s="150" t="s">
        <v>55</v>
      </c>
      <c r="K30" s="144">
        <v>-8.3152173705125492E-3</v>
      </c>
      <c r="L30" s="148">
        <v>-8.6960261588458376E-2</v>
      </c>
      <c r="M30" s="149"/>
    </row>
    <row r="31" spans="2:13" x14ac:dyDescent="0.25">
      <c r="B31" s="127" t="s">
        <v>56</v>
      </c>
      <c r="C31" s="124">
        <v>6.4304100000000001E-3</v>
      </c>
      <c r="D31" s="125">
        <v>1.27943E-3</v>
      </c>
      <c r="E31" s="125">
        <v>1.0111719999999999E-2</v>
      </c>
      <c r="F31" s="125">
        <v>0</v>
      </c>
      <c r="G31" s="126">
        <f t="shared" si="0"/>
        <v>1.1404087237919747E-2</v>
      </c>
      <c r="J31" s="150" t="s">
        <v>56</v>
      </c>
      <c r="K31" s="144">
        <v>-8.3152173705125492E-3</v>
      </c>
      <c r="L31" s="148">
        <v>-8.6960261588458376E-2</v>
      </c>
      <c r="M31" s="149"/>
    </row>
    <row r="32" spans="2:13" x14ac:dyDescent="0.25">
      <c r="B32" s="127" t="s">
        <v>102</v>
      </c>
      <c r="C32" s="124">
        <v>0</v>
      </c>
      <c r="D32" s="125">
        <v>0</v>
      </c>
      <c r="E32" s="125">
        <v>0</v>
      </c>
      <c r="F32" s="125">
        <v>0</v>
      </c>
      <c r="G32" s="126">
        <f t="shared" si="0"/>
        <v>0</v>
      </c>
      <c r="J32" s="150" t="s">
        <v>102</v>
      </c>
      <c r="K32" s="144">
        <v>-8.3152173705125492E-3</v>
      </c>
      <c r="L32" s="148">
        <v>-8.6960261588458376E-2</v>
      </c>
      <c r="M32" s="149"/>
    </row>
    <row r="33" spans="2:13" x14ac:dyDescent="0.25">
      <c r="B33" s="127" t="s">
        <v>57</v>
      </c>
      <c r="C33" s="124">
        <v>3.6510800000000001E-3</v>
      </c>
      <c r="D33" s="125">
        <v>1.78039E-3</v>
      </c>
      <c r="E33" s="125">
        <v>8.9561699999999994E-3</v>
      </c>
      <c r="F33" s="125">
        <v>0</v>
      </c>
      <c r="G33" s="126">
        <f t="shared" si="0"/>
        <v>1.0752505475506213E-2</v>
      </c>
      <c r="J33" s="150" t="s">
        <v>57</v>
      </c>
      <c r="K33" s="144">
        <v>-8.3152173705125492E-3</v>
      </c>
      <c r="L33" s="148">
        <v>-8.6960261588458376E-2</v>
      </c>
      <c r="M33" s="149"/>
    </row>
    <row r="34" spans="2:13" x14ac:dyDescent="0.25">
      <c r="B34" s="127" t="s">
        <v>58</v>
      </c>
      <c r="C34" s="124">
        <v>2.673E-3</v>
      </c>
      <c r="D34" s="125">
        <v>1.0486E-3</v>
      </c>
      <c r="E34" s="125">
        <v>4.9345500000000002E-3</v>
      </c>
      <c r="F34" s="125">
        <v>0</v>
      </c>
      <c r="G34" s="126">
        <f t="shared" si="0"/>
        <v>5.9883243691301047E-3</v>
      </c>
      <c r="J34" s="150" t="s">
        <v>58</v>
      </c>
      <c r="K34" s="144">
        <v>-8.3152173705125492E-3</v>
      </c>
      <c r="L34" s="148">
        <v>-8.6960261588458376E-2</v>
      </c>
      <c r="M34" s="149"/>
    </row>
    <row r="35" spans="2:13" x14ac:dyDescent="0.25">
      <c r="B35" s="127" t="s">
        <v>59</v>
      </c>
      <c r="C35" s="124">
        <v>3.8450400000000001E-3</v>
      </c>
      <c r="D35" s="125">
        <v>9.4410999999999996E-4</v>
      </c>
      <c r="E35" s="125">
        <v>7.5987099999999998E-3</v>
      </c>
      <c r="F35" s="125">
        <v>0</v>
      </c>
      <c r="G35" s="126">
        <f t="shared" si="0"/>
        <v>8.5499940180979728E-3</v>
      </c>
      <c r="J35" s="150" t="s">
        <v>59</v>
      </c>
      <c r="K35" s="144">
        <v>-8.3152173705125492E-3</v>
      </c>
      <c r="L35" s="148">
        <v>-8.6960261588458376E-2</v>
      </c>
      <c r="M35" s="149"/>
    </row>
    <row r="36" spans="2:13" x14ac:dyDescent="0.25">
      <c r="B36" s="127" t="s">
        <v>60</v>
      </c>
      <c r="C36" s="124">
        <v>3.5167E-4</v>
      </c>
      <c r="D36" s="125">
        <v>6.6025000000000003E-4</v>
      </c>
      <c r="E36" s="125">
        <v>2.7523500000000002E-3</v>
      </c>
      <c r="F36" s="125">
        <v>0</v>
      </c>
      <c r="G36" s="126">
        <f t="shared" si="0"/>
        <v>3.4144172390873084E-3</v>
      </c>
      <c r="J36" s="150" t="s">
        <v>60</v>
      </c>
      <c r="K36" s="144">
        <v>-8.3152173705125492E-3</v>
      </c>
      <c r="L36" s="148">
        <v>-8.6960261588458376E-2</v>
      </c>
      <c r="M36" s="149"/>
    </row>
    <row r="37" spans="2:13" x14ac:dyDescent="0.25">
      <c r="B37" s="127" t="s">
        <v>61</v>
      </c>
      <c r="C37" s="124">
        <v>1.0156500000000001E-3</v>
      </c>
      <c r="D37" s="125">
        <v>1.2352000000000001E-4</v>
      </c>
      <c r="E37" s="125">
        <v>2.4360800000000002E-3</v>
      </c>
      <c r="F37" s="125">
        <v>0</v>
      </c>
      <c r="G37" s="126">
        <f t="shared" si="0"/>
        <v>2.5599009046017862E-3</v>
      </c>
      <c r="J37" s="150" t="s">
        <v>61</v>
      </c>
      <c r="K37" s="144">
        <v>-8.3152173705125492E-3</v>
      </c>
      <c r="L37" s="148">
        <v>-8.6960261588458376E-2</v>
      </c>
      <c r="M37" s="149"/>
    </row>
    <row r="38" spans="2:13" x14ac:dyDescent="0.25">
      <c r="B38" s="127" t="s">
        <v>62</v>
      </c>
      <c r="C38" s="124">
        <v>8.7421000000000005E-4</v>
      </c>
      <c r="D38" s="125">
        <v>5.1491999999999998E-4</v>
      </c>
      <c r="E38" s="125">
        <v>2.3954200000000001E-3</v>
      </c>
      <c r="F38" s="125">
        <v>0</v>
      </c>
      <c r="G38" s="126">
        <f t="shared" si="0"/>
        <v>2.9115734496665269E-3</v>
      </c>
      <c r="J38" s="150" t="s">
        <v>62</v>
      </c>
      <c r="K38" s="144">
        <v>-8.3152173705125492E-3</v>
      </c>
      <c r="L38" s="148">
        <v>-8.6960261588458376E-2</v>
      </c>
      <c r="M38" s="149"/>
    </row>
    <row r="39" spans="2:13" x14ac:dyDescent="0.25">
      <c r="B39" s="127" t="s">
        <v>63</v>
      </c>
      <c r="C39" s="124">
        <v>4.5863400000000004E-3</v>
      </c>
      <c r="D39" s="125">
        <v>1.1234999999999999E-3</v>
      </c>
      <c r="E39" s="125">
        <v>5.6908599999999998E-3</v>
      </c>
      <c r="F39" s="125">
        <v>0</v>
      </c>
      <c r="G39" s="126">
        <f t="shared" si="0"/>
        <v>6.8207536812101566E-3</v>
      </c>
      <c r="J39" s="150" t="s">
        <v>63</v>
      </c>
      <c r="K39" s="144">
        <v>-8.3152173705125492E-3</v>
      </c>
      <c r="L39" s="148">
        <v>-8.6960261588458376E-2</v>
      </c>
      <c r="M39" s="149"/>
    </row>
    <row r="40" spans="2:13" x14ac:dyDescent="0.25">
      <c r="B40" s="127" t="s">
        <v>64</v>
      </c>
      <c r="C40" s="124">
        <v>0</v>
      </c>
      <c r="D40" s="125">
        <v>0</v>
      </c>
      <c r="E40" s="125">
        <v>0</v>
      </c>
      <c r="F40" s="125">
        <v>0</v>
      </c>
      <c r="G40" s="126">
        <f t="shared" si="0"/>
        <v>0</v>
      </c>
      <c r="J40" s="150" t="s">
        <v>64</v>
      </c>
      <c r="K40" s="144">
        <v>-8.3152173705125492E-3</v>
      </c>
      <c r="L40" s="148">
        <v>-8.6960261588458376E-2</v>
      </c>
      <c r="M40" s="149"/>
    </row>
    <row r="41" spans="2:13" x14ac:dyDescent="0.25">
      <c r="B41" s="127" t="s">
        <v>103</v>
      </c>
      <c r="C41" s="124">
        <v>0</v>
      </c>
      <c r="D41" s="125">
        <v>0</v>
      </c>
      <c r="E41" s="125">
        <v>0</v>
      </c>
      <c r="F41" s="125">
        <v>0</v>
      </c>
      <c r="G41" s="126">
        <f t="shared" si="0"/>
        <v>0</v>
      </c>
      <c r="J41" s="150" t="s">
        <v>103</v>
      </c>
      <c r="K41" s="144">
        <v>-8.3152173705125492E-3</v>
      </c>
      <c r="L41" s="148">
        <v>-8.6960261588458376E-2</v>
      </c>
      <c r="M41" s="149"/>
    </row>
    <row r="42" spans="2:13" x14ac:dyDescent="0.25">
      <c r="B42" s="127" t="s">
        <v>65</v>
      </c>
      <c r="C42" s="124">
        <v>5.160373E-2</v>
      </c>
      <c r="D42" s="125">
        <v>4.0632200000000002E-3</v>
      </c>
      <c r="E42" s="125">
        <v>2.111675E-2</v>
      </c>
      <c r="F42" s="125">
        <v>0</v>
      </c>
      <c r="G42" s="126">
        <f t="shared" si="0"/>
        <v>2.5265772000935049E-2</v>
      </c>
      <c r="J42" s="150" t="s">
        <v>65</v>
      </c>
      <c r="K42" s="144">
        <v>-8.3152173705125492E-3</v>
      </c>
      <c r="L42" s="148">
        <v>-8.6960261588458376E-2</v>
      </c>
      <c r="M42" s="149"/>
    </row>
    <row r="43" spans="2:13" x14ac:dyDescent="0.25">
      <c r="B43" s="127" t="s">
        <v>66</v>
      </c>
      <c r="C43" s="124">
        <v>4.6619290000000001E-2</v>
      </c>
      <c r="D43" s="125">
        <v>1.50091E-3</v>
      </c>
      <c r="E43" s="125">
        <v>1.6660899999999999E-2</v>
      </c>
      <c r="F43" s="125">
        <v>0</v>
      </c>
      <c r="G43" s="126">
        <f t="shared" si="0"/>
        <v>1.8186816511418957E-2</v>
      </c>
      <c r="J43" s="150" t="s">
        <v>66</v>
      </c>
      <c r="K43" s="144">
        <v>-8.3152173705125492E-3</v>
      </c>
      <c r="L43" s="148">
        <v>-8.6960261588458376E-2</v>
      </c>
      <c r="M43" s="149"/>
    </row>
    <row r="44" spans="2:13" x14ac:dyDescent="0.25">
      <c r="B44" s="127" t="s">
        <v>104</v>
      </c>
      <c r="C44" s="124">
        <v>0</v>
      </c>
      <c r="D44" s="125">
        <v>0</v>
      </c>
      <c r="E44" s="125">
        <v>0</v>
      </c>
      <c r="F44" s="125">
        <v>0</v>
      </c>
      <c r="G44" s="126">
        <f t="shared" si="0"/>
        <v>0</v>
      </c>
      <c r="J44" s="150" t="s">
        <v>104</v>
      </c>
      <c r="K44" s="144">
        <v>-8.3152173705125492E-3</v>
      </c>
      <c r="L44" s="148">
        <v>-8.6960261588458376E-2</v>
      </c>
      <c r="M44" s="149"/>
    </row>
    <row r="45" spans="2:13" x14ac:dyDescent="0.25">
      <c r="B45" s="127" t="s">
        <v>67</v>
      </c>
      <c r="C45" s="124">
        <v>-8.9280200000000004E-2</v>
      </c>
      <c r="D45" s="125">
        <v>2.8267569999999999E-2</v>
      </c>
      <c r="E45" s="125">
        <v>0</v>
      </c>
      <c r="F45" s="125">
        <v>0</v>
      </c>
      <c r="G45" s="126">
        <f t="shared" si="0"/>
        <v>2.8267569999999909E-2</v>
      </c>
      <c r="J45" s="150" t="s">
        <v>67</v>
      </c>
      <c r="K45" s="144">
        <v>-8.3152173705125492E-3</v>
      </c>
      <c r="L45" s="148">
        <v>-8.6960261588458376E-2</v>
      </c>
      <c r="M45" s="149"/>
    </row>
    <row r="46" spans="2:13" x14ac:dyDescent="0.25">
      <c r="B46" s="127" t="s">
        <v>68</v>
      </c>
      <c r="C46" s="124">
        <v>0</v>
      </c>
      <c r="D46" s="125">
        <v>0</v>
      </c>
      <c r="E46" s="125">
        <v>0</v>
      </c>
      <c r="F46" s="125">
        <v>0</v>
      </c>
      <c r="G46" s="126">
        <f t="shared" ref="G46:G53" si="1">(D46+1)*(E46+1)-1</f>
        <v>0</v>
      </c>
      <c r="J46" s="150" t="s">
        <v>68</v>
      </c>
      <c r="K46" s="144">
        <v>-8.3152173705125492E-3</v>
      </c>
      <c r="L46" s="148">
        <v>-8.6960261588458376E-2</v>
      </c>
      <c r="M46" s="149"/>
    </row>
    <row r="47" spans="2:13" x14ac:dyDescent="0.25">
      <c r="B47" s="127" t="s">
        <v>105</v>
      </c>
      <c r="C47" s="124">
        <v>0</v>
      </c>
      <c r="D47" s="125">
        <v>0</v>
      </c>
      <c r="E47" s="125">
        <v>0</v>
      </c>
      <c r="F47" s="125">
        <v>0</v>
      </c>
      <c r="G47" s="126">
        <f t="shared" si="1"/>
        <v>0</v>
      </c>
      <c r="J47" s="150" t="s">
        <v>105</v>
      </c>
      <c r="K47" s="144">
        <v>-8.3152173705125492E-3</v>
      </c>
      <c r="L47" s="148">
        <v>-8.6960261588458376E-2</v>
      </c>
      <c r="M47" s="149"/>
    </row>
    <row r="48" spans="2:13" x14ac:dyDescent="0.25">
      <c r="B48" s="127" t="s">
        <v>106</v>
      </c>
      <c r="C48" s="124">
        <v>0</v>
      </c>
      <c r="D48" s="125">
        <v>0</v>
      </c>
      <c r="E48" s="125">
        <v>0</v>
      </c>
      <c r="F48" s="125">
        <v>0</v>
      </c>
      <c r="G48" s="126">
        <f t="shared" si="1"/>
        <v>0</v>
      </c>
      <c r="J48" s="150" t="s">
        <v>106</v>
      </c>
      <c r="K48" s="144">
        <v>-8.3152173705125492E-3</v>
      </c>
      <c r="L48" s="148">
        <v>-8.6960261588458376E-2</v>
      </c>
      <c r="M48" s="149"/>
    </row>
    <row r="49" spans="2:13" x14ac:dyDescent="0.25">
      <c r="B49" s="127" t="s">
        <v>107</v>
      </c>
      <c r="C49" s="124">
        <v>0</v>
      </c>
      <c r="D49" s="125">
        <v>0</v>
      </c>
      <c r="E49" s="125">
        <v>0</v>
      </c>
      <c r="F49" s="125">
        <v>0</v>
      </c>
      <c r="G49" s="126">
        <f t="shared" si="1"/>
        <v>0</v>
      </c>
      <c r="J49" s="150" t="s">
        <v>107</v>
      </c>
      <c r="K49" s="144">
        <v>-8.3152173705125492E-3</v>
      </c>
      <c r="L49" s="148">
        <v>-8.6960261588458376E-2</v>
      </c>
      <c r="M49" s="149"/>
    </row>
    <row r="50" spans="2:13" x14ac:dyDescent="0.25">
      <c r="B50" s="127" t="s">
        <v>108</v>
      </c>
      <c r="C50" s="124">
        <v>0</v>
      </c>
      <c r="D50" s="125">
        <v>0</v>
      </c>
      <c r="E50" s="125">
        <v>0</v>
      </c>
      <c r="F50" s="125">
        <v>0</v>
      </c>
      <c r="G50" s="126">
        <f t="shared" si="1"/>
        <v>0</v>
      </c>
      <c r="J50" s="150" t="s">
        <v>108</v>
      </c>
      <c r="K50" s="144">
        <v>-8.3152173705125492E-3</v>
      </c>
      <c r="L50" s="148">
        <v>-8.6960261588458376E-2</v>
      </c>
      <c r="M50" s="149"/>
    </row>
    <row r="51" spans="2:13" x14ac:dyDescent="0.25">
      <c r="B51" s="127" t="s">
        <v>109</v>
      </c>
      <c r="C51" s="124">
        <v>0</v>
      </c>
      <c r="D51" s="125">
        <v>0</v>
      </c>
      <c r="E51" s="125">
        <v>0</v>
      </c>
      <c r="F51" s="125">
        <v>0</v>
      </c>
      <c r="G51" s="126">
        <f t="shared" si="1"/>
        <v>0</v>
      </c>
      <c r="J51" s="150" t="s">
        <v>109</v>
      </c>
      <c r="K51" s="144">
        <v>-8.3152173705125492E-3</v>
      </c>
      <c r="L51" s="148">
        <v>-8.6960261588458376E-2</v>
      </c>
      <c r="M51" s="149"/>
    </row>
    <row r="52" spans="2:13" x14ac:dyDescent="0.25">
      <c r="B52" s="127" t="s">
        <v>110</v>
      </c>
      <c r="C52" s="124">
        <v>0</v>
      </c>
      <c r="D52" s="125">
        <v>0</v>
      </c>
      <c r="E52" s="125">
        <v>0</v>
      </c>
      <c r="F52" s="125">
        <v>0</v>
      </c>
      <c r="G52" s="126">
        <f t="shared" si="1"/>
        <v>0</v>
      </c>
      <c r="J52" s="150" t="s">
        <v>110</v>
      </c>
      <c r="K52" s="144">
        <v>-8.3152173705125492E-3</v>
      </c>
      <c r="L52" s="148">
        <v>-8.6960261588458376E-2</v>
      </c>
      <c r="M52" s="149"/>
    </row>
    <row r="53" spans="2:13" x14ac:dyDescent="0.25">
      <c r="B53" s="127" t="s">
        <v>111</v>
      </c>
      <c r="C53" s="124">
        <v>0</v>
      </c>
      <c r="D53" s="125">
        <v>0</v>
      </c>
      <c r="E53" s="125">
        <v>0</v>
      </c>
      <c r="F53" s="125">
        <v>0</v>
      </c>
      <c r="G53" s="126">
        <f t="shared" si="1"/>
        <v>0</v>
      </c>
      <c r="J53" s="150" t="s">
        <v>111</v>
      </c>
      <c r="K53" s="144">
        <v>-8.3152173705125492E-3</v>
      </c>
      <c r="L53" s="148">
        <v>-8.6960261588458376E-2</v>
      </c>
      <c r="M53" s="149"/>
    </row>
    <row r="54" spans="2:13" x14ac:dyDescent="0.25">
      <c r="B54" s="127" t="s">
        <v>112</v>
      </c>
      <c r="C54" s="124">
        <v>0</v>
      </c>
      <c r="D54" s="125">
        <v>0</v>
      </c>
      <c r="E54" s="125">
        <v>0</v>
      </c>
      <c r="F54" s="125">
        <v>0</v>
      </c>
      <c r="G54" s="126">
        <f t="shared" ref="G54:G84" si="2">(D54+1)*(E54+1)-1</f>
        <v>0</v>
      </c>
      <c r="J54" s="150" t="s">
        <v>112</v>
      </c>
      <c r="K54" s="144">
        <v>-8.3152173705125492E-3</v>
      </c>
      <c r="L54" s="148">
        <v>-8.6960261588458376E-2</v>
      </c>
      <c r="M54" s="149"/>
    </row>
    <row r="55" spans="2:13" x14ac:dyDescent="0.25">
      <c r="B55" s="127" t="s">
        <v>113</v>
      </c>
      <c r="C55" s="124">
        <v>0</v>
      </c>
      <c r="D55" s="125">
        <v>0</v>
      </c>
      <c r="E55" s="125">
        <v>0</v>
      </c>
      <c r="F55" s="125">
        <v>0</v>
      </c>
      <c r="G55" s="126">
        <f t="shared" si="2"/>
        <v>0</v>
      </c>
      <c r="J55" s="150" t="s">
        <v>113</v>
      </c>
      <c r="K55" s="144">
        <v>-8.3152173705125492E-3</v>
      </c>
      <c r="L55" s="148">
        <v>-8.6960261588458376E-2</v>
      </c>
      <c r="M55" s="149"/>
    </row>
    <row r="56" spans="2:13" x14ac:dyDescent="0.25">
      <c r="B56" s="127" t="s">
        <v>114</v>
      </c>
      <c r="C56" s="124">
        <v>0</v>
      </c>
      <c r="D56" s="125">
        <v>0</v>
      </c>
      <c r="E56" s="125">
        <v>0</v>
      </c>
      <c r="F56" s="125">
        <v>0</v>
      </c>
      <c r="G56" s="126">
        <f t="shared" si="2"/>
        <v>0</v>
      </c>
      <c r="J56" s="150" t="s">
        <v>114</v>
      </c>
      <c r="K56" s="144">
        <v>-8.3152173705125492E-3</v>
      </c>
      <c r="L56" s="148">
        <v>-8.6960261588458376E-2</v>
      </c>
      <c r="M56" s="149"/>
    </row>
    <row r="57" spans="2:13" ht="15.75" customHeight="1" x14ac:dyDescent="0.25">
      <c r="B57" s="127" t="s">
        <v>115</v>
      </c>
      <c r="C57" s="124">
        <v>0</v>
      </c>
      <c r="D57" s="125">
        <v>0</v>
      </c>
      <c r="E57" s="125">
        <v>0</v>
      </c>
      <c r="F57" s="125">
        <v>0</v>
      </c>
      <c r="G57" s="126">
        <f t="shared" si="2"/>
        <v>0</v>
      </c>
      <c r="J57" s="150" t="s">
        <v>115</v>
      </c>
      <c r="K57" s="144">
        <v>-8.3152173705125492E-3</v>
      </c>
      <c r="L57" s="148">
        <v>-8.6960261588458376E-2</v>
      </c>
      <c r="M57" s="149"/>
    </row>
    <row r="58" spans="2:13" ht="30" customHeight="1" x14ac:dyDescent="0.25">
      <c r="B58" s="127" t="s">
        <v>116</v>
      </c>
      <c r="C58" s="124">
        <v>0</v>
      </c>
      <c r="D58" s="125">
        <v>0</v>
      </c>
      <c r="E58" s="125">
        <v>0</v>
      </c>
      <c r="F58" s="125">
        <v>0</v>
      </c>
      <c r="G58" s="126">
        <f t="shared" si="2"/>
        <v>0</v>
      </c>
      <c r="J58" s="150" t="s">
        <v>116</v>
      </c>
      <c r="K58" s="144">
        <v>-8.3152173705125492E-3</v>
      </c>
      <c r="L58" s="148">
        <v>-8.6960261588458376E-2</v>
      </c>
      <c r="M58" s="149"/>
    </row>
    <row r="59" spans="2:13" x14ac:dyDescent="0.25">
      <c r="B59" s="127" t="s">
        <v>117</v>
      </c>
      <c r="C59" s="124">
        <v>0</v>
      </c>
      <c r="D59" s="125">
        <v>0</v>
      </c>
      <c r="E59" s="125">
        <v>0</v>
      </c>
      <c r="F59" s="125">
        <v>0</v>
      </c>
      <c r="G59" s="126">
        <f t="shared" si="2"/>
        <v>0</v>
      </c>
      <c r="J59" s="150" t="s">
        <v>117</v>
      </c>
      <c r="K59" s="144">
        <v>-8.3152173705125492E-3</v>
      </c>
      <c r="L59" s="148">
        <v>-8.6960261588458376E-2</v>
      </c>
      <c r="M59" s="149"/>
    </row>
    <row r="60" spans="2:13" x14ac:dyDescent="0.25">
      <c r="B60" s="127" t="s">
        <v>118</v>
      </c>
      <c r="C60" s="124">
        <v>0</v>
      </c>
      <c r="D60" s="125">
        <v>0</v>
      </c>
      <c r="E60" s="125">
        <v>0</v>
      </c>
      <c r="F60" s="125">
        <v>0</v>
      </c>
      <c r="G60" s="126">
        <f t="shared" si="2"/>
        <v>0</v>
      </c>
      <c r="J60" s="150" t="s">
        <v>118</v>
      </c>
      <c r="K60" s="144">
        <v>-8.3152173705125492E-3</v>
      </c>
      <c r="L60" s="148">
        <v>-8.6960261588458376E-2</v>
      </c>
      <c r="M60" s="149"/>
    </row>
    <row r="61" spans="2:13" x14ac:dyDescent="0.25">
      <c r="B61" s="127" t="s">
        <v>119</v>
      </c>
      <c r="C61" s="124">
        <v>0</v>
      </c>
      <c r="D61" s="125">
        <v>0</v>
      </c>
      <c r="E61" s="125">
        <v>0</v>
      </c>
      <c r="F61" s="125">
        <v>0</v>
      </c>
      <c r="G61" s="126">
        <f t="shared" si="2"/>
        <v>0</v>
      </c>
      <c r="J61" s="150" t="s">
        <v>119</v>
      </c>
      <c r="K61" s="144">
        <v>-8.3152173705125492E-3</v>
      </c>
      <c r="L61" s="148">
        <v>-8.6960261588458376E-2</v>
      </c>
      <c r="M61" s="149"/>
    </row>
    <row r="62" spans="2:13" x14ac:dyDescent="0.25">
      <c r="B62" s="127" t="s">
        <v>120</v>
      </c>
      <c r="C62" s="124">
        <v>0</v>
      </c>
      <c r="D62" s="125">
        <v>0</v>
      </c>
      <c r="E62" s="125">
        <v>0</v>
      </c>
      <c r="F62" s="125">
        <v>0</v>
      </c>
      <c r="G62" s="126">
        <f t="shared" si="2"/>
        <v>0</v>
      </c>
      <c r="J62" s="147" t="s">
        <v>120</v>
      </c>
      <c r="K62" s="144">
        <v>-8.3152173705125492E-3</v>
      </c>
      <c r="L62" s="148">
        <v>-8.6960261588458376E-2</v>
      </c>
      <c r="M62" s="149"/>
    </row>
    <row r="63" spans="2:13" x14ac:dyDescent="0.25">
      <c r="B63" s="127" t="s">
        <v>121</v>
      </c>
      <c r="C63" s="124">
        <v>0</v>
      </c>
      <c r="D63" s="125">
        <v>0</v>
      </c>
      <c r="E63" s="125">
        <v>0</v>
      </c>
      <c r="F63" s="125">
        <v>0</v>
      </c>
      <c r="G63" s="126">
        <f t="shared" si="2"/>
        <v>0</v>
      </c>
      <c r="J63" s="150" t="s">
        <v>121</v>
      </c>
      <c r="K63" s="144">
        <v>-8.3152173705125492E-3</v>
      </c>
      <c r="L63" s="148">
        <v>-8.6960261588458376E-2</v>
      </c>
      <c r="M63" s="149"/>
    </row>
    <row r="64" spans="2:13" x14ac:dyDescent="0.25">
      <c r="B64" s="127" t="s">
        <v>69</v>
      </c>
      <c r="C64" s="124">
        <v>0</v>
      </c>
      <c r="D64" s="125">
        <v>0</v>
      </c>
      <c r="E64" s="125">
        <v>0</v>
      </c>
      <c r="F64" s="125">
        <v>0</v>
      </c>
      <c r="G64" s="126">
        <f t="shared" si="2"/>
        <v>0</v>
      </c>
      <c r="J64" s="147" t="s">
        <v>69</v>
      </c>
      <c r="K64" s="144">
        <v>-8.3152173705125492E-3</v>
      </c>
      <c r="L64" s="148">
        <v>-8.6960261588458376E-2</v>
      </c>
      <c r="M64" s="149"/>
    </row>
    <row r="65" spans="2:13" x14ac:dyDescent="0.25">
      <c r="B65" s="127" t="s">
        <v>70</v>
      </c>
      <c r="C65" s="124">
        <v>6.3409999999999996E-4</v>
      </c>
      <c r="D65" s="125">
        <v>-5.5466000000000001E-4</v>
      </c>
      <c r="E65" s="125">
        <v>4.7663999999999996E-3</v>
      </c>
      <c r="F65" s="125">
        <v>0</v>
      </c>
      <c r="G65" s="126">
        <f t="shared" si="2"/>
        <v>4.2090962685761291E-3</v>
      </c>
      <c r="J65" s="150" t="s">
        <v>70</v>
      </c>
      <c r="K65" s="144">
        <v>-8.3152173705125492E-3</v>
      </c>
      <c r="L65" s="148">
        <v>-8.6960261588458376E-2</v>
      </c>
      <c r="M65" s="149"/>
    </row>
    <row r="66" spans="2:13" x14ac:dyDescent="0.25">
      <c r="B66" s="127" t="s">
        <v>71</v>
      </c>
      <c r="C66" s="124">
        <v>0</v>
      </c>
      <c r="D66" s="125">
        <v>0</v>
      </c>
      <c r="E66" s="125">
        <v>0</v>
      </c>
      <c r="F66" s="125">
        <v>0</v>
      </c>
      <c r="G66" s="126">
        <f t="shared" si="2"/>
        <v>0</v>
      </c>
      <c r="J66" s="147" t="s">
        <v>71</v>
      </c>
      <c r="K66" s="144">
        <v>-8.3152173705125492E-3</v>
      </c>
      <c r="L66" s="148">
        <v>-8.6960261588458376E-2</v>
      </c>
      <c r="M66" s="149"/>
    </row>
    <row r="67" spans="2:13" x14ac:dyDescent="0.25">
      <c r="B67" s="127" t="s">
        <v>72</v>
      </c>
      <c r="C67" s="124">
        <v>0</v>
      </c>
      <c r="D67" s="125">
        <v>0</v>
      </c>
      <c r="E67" s="125">
        <v>0</v>
      </c>
      <c r="F67" s="125">
        <v>0</v>
      </c>
      <c r="G67" s="126">
        <f t="shared" si="2"/>
        <v>0</v>
      </c>
      <c r="J67" s="150" t="s">
        <v>72</v>
      </c>
      <c r="K67" s="144">
        <v>-8.3152173705125492E-3</v>
      </c>
      <c r="L67" s="148">
        <v>-8.6960261588458376E-2</v>
      </c>
      <c r="M67" s="149"/>
    </row>
    <row r="68" spans="2:13" x14ac:dyDescent="0.25">
      <c r="B68" s="127" t="s">
        <v>122</v>
      </c>
      <c r="C68" s="124">
        <v>0</v>
      </c>
      <c r="D68" s="125">
        <v>0</v>
      </c>
      <c r="E68" s="125">
        <v>0</v>
      </c>
      <c r="F68" s="125">
        <v>0</v>
      </c>
      <c r="G68" s="126">
        <f t="shared" si="2"/>
        <v>0</v>
      </c>
      <c r="J68" s="147" t="s">
        <v>122</v>
      </c>
      <c r="K68" s="144">
        <v>-8.3152173705125492E-3</v>
      </c>
      <c r="L68" s="148">
        <v>-8.6960261588458376E-2</v>
      </c>
      <c r="M68" s="149"/>
    </row>
    <row r="69" spans="2:13" ht="15" customHeight="1" x14ac:dyDescent="0.25">
      <c r="B69" s="127" t="s">
        <v>73</v>
      </c>
      <c r="C69" s="124">
        <v>0</v>
      </c>
      <c r="D69" s="125">
        <v>0</v>
      </c>
      <c r="E69" s="125">
        <v>0</v>
      </c>
      <c r="F69" s="125">
        <v>0</v>
      </c>
      <c r="G69" s="126">
        <f t="shared" si="2"/>
        <v>0</v>
      </c>
      <c r="J69" s="150" t="s">
        <v>73</v>
      </c>
      <c r="K69" s="144">
        <v>-8.3152173705125492E-3</v>
      </c>
      <c r="L69" s="148">
        <v>-8.6960261588458376E-2</v>
      </c>
      <c r="M69" s="149"/>
    </row>
    <row r="70" spans="2:13" ht="15.75" customHeight="1" x14ac:dyDescent="0.25">
      <c r="B70" s="127" t="s">
        <v>74</v>
      </c>
      <c r="C70" s="124">
        <v>1.3678610000000001E-2</v>
      </c>
      <c r="D70" s="125">
        <v>3.1799599999999999E-3</v>
      </c>
      <c r="E70" s="125">
        <v>1.1581610000000001E-2</v>
      </c>
      <c r="F70" s="125">
        <v>0</v>
      </c>
      <c r="G70" s="126">
        <f t="shared" si="2"/>
        <v>1.4798399056535461E-2</v>
      </c>
      <c r="J70" s="147" t="s">
        <v>74</v>
      </c>
      <c r="K70" s="144">
        <v>-8.3152173705125492E-3</v>
      </c>
      <c r="L70" s="148">
        <v>-8.6960261588458376E-2</v>
      </c>
      <c r="M70" s="149"/>
    </row>
    <row r="71" spans="2:13" x14ac:dyDescent="0.25">
      <c r="B71" s="127" t="s">
        <v>76</v>
      </c>
      <c r="C71" s="124">
        <v>1.153917E-2</v>
      </c>
      <c r="D71" s="125">
        <v>7.3352599999999997E-3</v>
      </c>
      <c r="E71" s="125">
        <v>2.1468190000000002E-2</v>
      </c>
      <c r="F71" s="125">
        <v>0</v>
      </c>
      <c r="G71" s="126">
        <f t="shared" si="2"/>
        <v>2.896092475537948E-2</v>
      </c>
      <c r="J71" s="150" t="s">
        <v>76</v>
      </c>
      <c r="K71" s="144">
        <v>-8.3152173705125492E-3</v>
      </c>
      <c r="L71" s="148">
        <v>-8.6960261588458376E-2</v>
      </c>
      <c r="M71" s="149"/>
    </row>
    <row r="72" spans="2:13" x14ac:dyDescent="0.25">
      <c r="B72" s="127" t="s">
        <v>123</v>
      </c>
      <c r="C72" s="124">
        <v>0</v>
      </c>
      <c r="D72" s="125">
        <v>0</v>
      </c>
      <c r="E72" s="125">
        <v>0</v>
      </c>
      <c r="F72" s="125">
        <v>0</v>
      </c>
      <c r="G72" s="126">
        <f t="shared" si="2"/>
        <v>0</v>
      </c>
      <c r="J72" s="147" t="s">
        <v>123</v>
      </c>
      <c r="K72" s="144">
        <v>-8.3152173705125492E-3</v>
      </c>
      <c r="L72" s="148">
        <v>-8.6960261588458376E-2</v>
      </c>
      <c r="M72" s="149"/>
    </row>
    <row r="73" spans="2:13" x14ac:dyDescent="0.25">
      <c r="B73" s="127" t="s">
        <v>75</v>
      </c>
      <c r="C73" s="124">
        <v>1.3777E-4</v>
      </c>
      <c r="D73" s="125">
        <v>1.0210200000000001E-3</v>
      </c>
      <c r="E73" s="125">
        <v>5.2826599999999998E-3</v>
      </c>
      <c r="F73" s="125">
        <v>0</v>
      </c>
      <c r="G73" s="126">
        <f t="shared" si="2"/>
        <v>6.3090737015132348E-3</v>
      </c>
      <c r="J73" s="150" t="s">
        <v>75</v>
      </c>
      <c r="K73" s="144">
        <v>-8.3152173705125492E-3</v>
      </c>
      <c r="L73" s="148">
        <v>-8.6960261588458376E-2</v>
      </c>
      <c r="M73" s="149"/>
    </row>
    <row r="74" spans="2:13" x14ac:dyDescent="0.25">
      <c r="B74" s="127" t="s">
        <v>124</v>
      </c>
      <c r="C74" s="124">
        <v>0</v>
      </c>
      <c r="D74" s="125">
        <v>0</v>
      </c>
      <c r="E74" s="125">
        <v>0</v>
      </c>
      <c r="F74" s="125">
        <v>0</v>
      </c>
      <c r="G74" s="126">
        <f t="shared" si="2"/>
        <v>0</v>
      </c>
      <c r="J74" s="147" t="s">
        <v>124</v>
      </c>
      <c r="K74" s="144">
        <v>-8.3152173705125492E-3</v>
      </c>
      <c r="L74" s="148">
        <v>-8.6960261588458376E-2</v>
      </c>
      <c r="M74" s="149"/>
    </row>
    <row r="75" spans="2:13" x14ac:dyDescent="0.25">
      <c r="B75" s="127" t="s">
        <v>125</v>
      </c>
      <c r="C75" s="124">
        <v>0</v>
      </c>
      <c r="D75" s="125">
        <v>0</v>
      </c>
      <c r="E75" s="125">
        <v>0</v>
      </c>
      <c r="F75" s="125">
        <v>0</v>
      </c>
      <c r="G75" s="126">
        <f t="shared" si="2"/>
        <v>0</v>
      </c>
      <c r="J75" s="150" t="s">
        <v>125</v>
      </c>
      <c r="K75" s="144">
        <v>-8.3152173705125492E-3</v>
      </c>
      <c r="L75" s="148">
        <v>-8.6960261588458376E-2</v>
      </c>
      <c r="M75" s="149"/>
    </row>
    <row r="76" spans="2:13" x14ac:dyDescent="0.25">
      <c r="B76" s="127" t="s">
        <v>126</v>
      </c>
      <c r="C76" s="124">
        <v>0</v>
      </c>
      <c r="D76" s="125">
        <v>0</v>
      </c>
      <c r="E76" s="125">
        <v>0</v>
      </c>
      <c r="F76" s="125">
        <v>0</v>
      </c>
      <c r="G76" s="126">
        <f t="shared" si="2"/>
        <v>0</v>
      </c>
      <c r="J76" s="147" t="s">
        <v>126</v>
      </c>
      <c r="K76" s="144">
        <v>-8.3152173705125492E-3</v>
      </c>
      <c r="L76" s="148">
        <v>-8.6960261588458376E-2</v>
      </c>
      <c r="M76" s="149"/>
    </row>
    <row r="77" spans="2:13" x14ac:dyDescent="0.25">
      <c r="B77" s="127" t="s">
        <v>127</v>
      </c>
      <c r="C77" s="124">
        <v>0</v>
      </c>
      <c r="D77" s="125">
        <v>0</v>
      </c>
      <c r="E77" s="125">
        <v>0</v>
      </c>
      <c r="F77" s="125">
        <v>0</v>
      </c>
      <c r="G77" s="126">
        <f t="shared" si="2"/>
        <v>0</v>
      </c>
      <c r="J77" s="150" t="s">
        <v>127</v>
      </c>
      <c r="K77" s="144">
        <v>-8.3152173705125492E-3</v>
      </c>
      <c r="L77" s="148">
        <v>-8.6960261588458376E-2</v>
      </c>
      <c r="M77" s="149"/>
    </row>
    <row r="78" spans="2:13" x14ac:dyDescent="0.25">
      <c r="B78" s="127" t="s">
        <v>128</v>
      </c>
      <c r="C78" s="124">
        <v>0</v>
      </c>
      <c r="D78" s="125">
        <v>0</v>
      </c>
      <c r="E78" s="125">
        <v>0</v>
      </c>
      <c r="F78" s="125">
        <v>0</v>
      </c>
      <c r="G78" s="126">
        <f t="shared" si="2"/>
        <v>0</v>
      </c>
      <c r="J78" s="147" t="s">
        <v>128</v>
      </c>
      <c r="K78" s="144">
        <v>-8.3152173705125492E-3</v>
      </c>
      <c r="L78" s="148">
        <v>-8.6960261588458376E-2</v>
      </c>
      <c r="M78" s="149"/>
    </row>
    <row r="79" spans="2:13" x14ac:dyDescent="0.25">
      <c r="B79" s="127" t="s">
        <v>129</v>
      </c>
      <c r="C79" s="124">
        <v>0</v>
      </c>
      <c r="D79" s="125">
        <v>0</v>
      </c>
      <c r="E79" s="125">
        <v>0</v>
      </c>
      <c r="F79" s="125">
        <v>0</v>
      </c>
      <c r="G79" s="126">
        <f t="shared" si="2"/>
        <v>0</v>
      </c>
      <c r="J79" s="150" t="s">
        <v>129</v>
      </c>
      <c r="K79" s="144">
        <v>-8.3152173705125492E-3</v>
      </c>
      <c r="L79" s="148">
        <v>-8.6960261588458376E-2</v>
      </c>
      <c r="M79" s="149"/>
    </row>
    <row r="80" spans="2:13" x14ac:dyDescent="0.25">
      <c r="B80" s="127" t="s">
        <v>130</v>
      </c>
      <c r="C80" s="124">
        <v>0</v>
      </c>
      <c r="D80" s="125">
        <v>0</v>
      </c>
      <c r="E80" s="125">
        <v>0</v>
      </c>
      <c r="F80" s="125">
        <v>0</v>
      </c>
      <c r="G80" s="126">
        <f t="shared" si="2"/>
        <v>0</v>
      </c>
      <c r="J80" s="147" t="s">
        <v>130</v>
      </c>
      <c r="K80" s="144">
        <v>-8.3152173705125492E-3</v>
      </c>
      <c r="L80" s="148">
        <v>-8.6960261588458376E-2</v>
      </c>
      <c r="M80" s="149"/>
    </row>
    <row r="81" spans="2:13" x14ac:dyDescent="0.25">
      <c r="B81" s="127" t="s">
        <v>131</v>
      </c>
      <c r="C81" s="124">
        <v>0</v>
      </c>
      <c r="D81" s="125">
        <v>0</v>
      </c>
      <c r="E81" s="125">
        <v>0</v>
      </c>
      <c r="F81" s="125">
        <v>0</v>
      </c>
      <c r="G81" s="126">
        <f t="shared" si="2"/>
        <v>0</v>
      </c>
      <c r="J81" s="150" t="s">
        <v>131</v>
      </c>
      <c r="K81" s="144">
        <v>-8.3152173705125492E-3</v>
      </c>
      <c r="L81" s="148">
        <v>-8.6960261588458376E-2</v>
      </c>
      <c r="M81" s="149"/>
    </row>
    <row r="82" spans="2:13" x14ac:dyDescent="0.25">
      <c r="B82" s="127" t="s">
        <v>132</v>
      </c>
      <c r="C82" s="124">
        <v>0</v>
      </c>
      <c r="D82" s="125">
        <v>0</v>
      </c>
      <c r="E82" s="125">
        <v>0</v>
      </c>
      <c r="F82" s="125">
        <v>0</v>
      </c>
      <c r="G82" s="126">
        <f t="shared" si="2"/>
        <v>0</v>
      </c>
      <c r="J82" s="147" t="s">
        <v>132</v>
      </c>
      <c r="K82" s="144">
        <v>-8.3152173705125492E-3</v>
      </c>
      <c r="L82" s="148">
        <v>-8.6960261588458376E-2</v>
      </c>
      <c r="M82" s="149"/>
    </row>
    <row r="83" spans="2:13" ht="15.75" thickBot="1" x14ac:dyDescent="0.3">
      <c r="B83" s="127" t="s">
        <v>133</v>
      </c>
      <c r="C83" s="124">
        <v>0</v>
      </c>
      <c r="D83" s="125">
        <v>0</v>
      </c>
      <c r="E83" s="125">
        <v>0</v>
      </c>
      <c r="F83" s="125">
        <v>0</v>
      </c>
      <c r="G83" s="126">
        <f t="shared" si="2"/>
        <v>0</v>
      </c>
      <c r="J83" s="151" t="s">
        <v>133</v>
      </c>
      <c r="K83" s="152">
        <v>-8.3152173705125492E-3</v>
      </c>
      <c r="L83" s="153">
        <v>-8.6960261588458376E-2</v>
      </c>
      <c r="M83" s="154"/>
    </row>
    <row r="84" spans="2:13" ht="15.75" thickBot="1" x14ac:dyDescent="0.3">
      <c r="B84" s="156" t="s">
        <v>134</v>
      </c>
      <c r="C84" s="157">
        <v>0</v>
      </c>
      <c r="D84" s="158">
        <v>2.8299999999999999E-2</v>
      </c>
      <c r="E84" s="158">
        <v>0.11086894010165449</v>
      </c>
      <c r="F84" s="158">
        <v>0</v>
      </c>
      <c r="G84" s="159">
        <f t="shared" si="2"/>
        <v>0.14230653110653124</v>
      </c>
    </row>
    <row r="86" spans="2:13" x14ac:dyDescent="0.25">
      <c r="B86" s="160" t="s">
        <v>135</v>
      </c>
    </row>
    <row r="87" spans="2:13" ht="15.75" thickBot="1" x14ac:dyDescent="0.3"/>
    <row r="88" spans="2:13" ht="43.5" customHeight="1" thickBot="1" x14ac:dyDescent="0.3">
      <c r="B88" s="597" t="s">
        <v>136</v>
      </c>
      <c r="C88" s="598"/>
      <c r="D88" s="599"/>
    </row>
    <row r="89" spans="2:13" ht="30.75" thickBot="1" x14ac:dyDescent="0.3">
      <c r="B89" s="161" t="s">
        <v>137</v>
      </c>
      <c r="C89" s="162" t="s">
        <v>95</v>
      </c>
      <c r="D89" s="163" t="s">
        <v>96</v>
      </c>
    </row>
    <row r="90" spans="2:13" x14ac:dyDescent="0.25">
      <c r="B90" s="164" t="s">
        <v>138</v>
      </c>
      <c r="C90" s="165">
        <v>1.1702913986164E-2</v>
      </c>
      <c r="D90" s="166">
        <v>-6.8529657693413348E-2</v>
      </c>
    </row>
    <row r="91" spans="2:13" x14ac:dyDescent="0.25">
      <c r="B91" s="164" t="s">
        <v>139</v>
      </c>
      <c r="C91" s="167">
        <v>6.68831432242611E-3</v>
      </c>
      <c r="D91" s="168">
        <v>-7.3146577147473857E-2</v>
      </c>
    </row>
    <row r="92" spans="2:13" x14ac:dyDescent="0.25">
      <c r="B92" s="164" t="s">
        <v>140</v>
      </c>
      <c r="C92" s="167">
        <v>3.6740734670521699E-3</v>
      </c>
      <c r="D92" s="168">
        <v>3.6740734670521746E-3</v>
      </c>
    </row>
    <row r="93" spans="2:13" x14ac:dyDescent="0.25">
      <c r="B93" s="169" t="s">
        <v>141</v>
      </c>
      <c r="C93" s="167">
        <v>0</v>
      </c>
      <c r="D93" s="168">
        <v>0</v>
      </c>
    </row>
    <row r="94" spans="2:13" x14ac:dyDescent="0.25">
      <c r="B94" s="164" t="s">
        <v>142</v>
      </c>
      <c r="C94" s="167">
        <v>0</v>
      </c>
      <c r="D94" s="168">
        <v>0</v>
      </c>
    </row>
    <row r="95" spans="2:13" x14ac:dyDescent="0.25">
      <c r="B95" s="164" t="s">
        <v>143</v>
      </c>
      <c r="C95" s="167">
        <v>0</v>
      </c>
      <c r="D95" s="168">
        <v>0</v>
      </c>
    </row>
    <row r="96" spans="2:13" ht="15.75" thickBot="1" x14ac:dyDescent="0.3">
      <c r="B96" s="170" t="s">
        <v>144</v>
      </c>
      <c r="C96" s="171">
        <v>0</v>
      </c>
      <c r="D96" s="172">
        <v>0</v>
      </c>
    </row>
  </sheetData>
  <mergeCells count="4">
    <mergeCell ref="B2:G2"/>
    <mergeCell ref="B10:G10"/>
    <mergeCell ref="J10:M10"/>
    <mergeCell ref="B88:D88"/>
  </mergeCells>
  <hyperlinks>
    <hyperlink ref="B1" location="Navigation!A1" display="Home"/>
  </hyperlinks>
  <pageMargins left="0.70866141732283472" right="0.70866141732283472" top="0.74803149606299213" bottom="0.74803149606299213" header="0.31496062992125984" footer="0.31496062992125984"/>
  <pageSetup paperSize="9" scale="60" orientation="portrait" r:id="rId1"/>
  <headerFooter>
    <oddFooter>&amp;L&amp;F&amp;CPage &amp;P/&amp;N&amp;R&amp;A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Q1899"/>
  <sheetViews>
    <sheetView zoomScaleNormal="100" workbookViewId="0">
      <pane xSplit="1" ySplit="5" topLeftCell="B1849" activePane="bottomRight" state="frozen"/>
      <selection activeCell="Q1337" sqref="Q1337"/>
      <selection pane="topRight" activeCell="Q1337" sqref="Q1337"/>
      <selection pane="bottomLeft" activeCell="Q1337" sqref="Q1337"/>
      <selection pane="bottomRight"/>
    </sheetView>
  </sheetViews>
  <sheetFormatPr defaultRowHeight="11.25" x14ac:dyDescent="0.2"/>
  <cols>
    <col min="1" max="1" width="11.28515625" style="491" customWidth="1"/>
    <col min="2" max="2" width="13.28515625" style="491" customWidth="1"/>
    <col min="3" max="5" width="11.28515625" style="491" customWidth="1"/>
    <col min="6" max="11" width="9.140625" style="491"/>
    <col min="12" max="12" width="10.5703125" style="491" customWidth="1"/>
    <col min="13" max="13" width="10.42578125" style="491" customWidth="1"/>
    <col min="14" max="14" width="11.5703125" style="491" customWidth="1"/>
    <col min="15" max="15" width="9.140625" style="491"/>
    <col min="16" max="17" width="8.85546875" style="491" customWidth="1"/>
    <col min="18" max="234" width="9.140625" style="491"/>
    <col min="235" max="245" width="11.28515625" style="491" customWidth="1"/>
    <col min="246" max="246" width="0.85546875" style="491" customWidth="1"/>
    <col min="247" max="247" width="9.140625" style="491"/>
    <col min="248" max="248" width="1.42578125" style="491" customWidth="1"/>
    <col min="249" max="249" width="9.85546875" style="491" customWidth="1"/>
    <col min="250" max="253" width="7.85546875" style="491" customWidth="1"/>
    <col min="254" max="254" width="1" style="491" customWidth="1"/>
    <col min="255" max="255" width="5.85546875" style="491" bestFit="1" customWidth="1"/>
    <col min="256" max="257" width="7.5703125" style="491" customWidth="1"/>
    <col min="258" max="490" width="9.140625" style="491"/>
    <col min="491" max="501" width="11.28515625" style="491" customWidth="1"/>
    <col min="502" max="502" width="0.85546875" style="491" customWidth="1"/>
    <col min="503" max="503" width="9.140625" style="491"/>
    <col min="504" max="504" width="1.42578125" style="491" customWidth="1"/>
    <col min="505" max="505" width="9.85546875" style="491" customWidth="1"/>
    <col min="506" max="509" width="7.85546875" style="491" customWidth="1"/>
    <col min="510" max="510" width="1" style="491" customWidth="1"/>
    <col min="511" max="511" width="5.85546875" style="491" bestFit="1" customWidth="1"/>
    <col min="512" max="513" width="7.5703125" style="491" customWidth="1"/>
    <col min="514" max="746" width="9.140625" style="491"/>
    <col min="747" max="757" width="11.28515625" style="491" customWidth="1"/>
    <col min="758" max="758" width="0.85546875" style="491" customWidth="1"/>
    <col min="759" max="759" width="9.140625" style="491"/>
    <col min="760" max="760" width="1.42578125" style="491" customWidth="1"/>
    <col min="761" max="761" width="9.85546875" style="491" customWidth="1"/>
    <col min="762" max="765" width="7.85546875" style="491" customWidth="1"/>
    <col min="766" max="766" width="1" style="491" customWidth="1"/>
    <col min="767" max="767" width="5.85546875" style="491" bestFit="1" customWidth="1"/>
    <col min="768" max="769" width="7.5703125" style="491" customWidth="1"/>
    <col min="770" max="1002" width="9.140625" style="491"/>
    <col min="1003" max="1013" width="11.28515625" style="491" customWidth="1"/>
    <col min="1014" max="1014" width="0.85546875" style="491" customWidth="1"/>
    <col min="1015" max="1015" width="9.140625" style="491"/>
    <col min="1016" max="1016" width="1.42578125" style="491" customWidth="1"/>
    <col min="1017" max="1017" width="9.85546875" style="491" customWidth="1"/>
    <col min="1018" max="1021" width="7.85546875" style="491" customWidth="1"/>
    <col min="1022" max="1022" width="1" style="491" customWidth="1"/>
    <col min="1023" max="1023" width="5.85546875" style="491" bestFit="1" customWidth="1"/>
    <col min="1024" max="1025" width="7.5703125" style="491" customWidth="1"/>
    <col min="1026" max="1258" width="9.140625" style="491"/>
    <col min="1259" max="1269" width="11.28515625" style="491" customWidth="1"/>
    <col min="1270" max="1270" width="0.85546875" style="491" customWidth="1"/>
    <col min="1271" max="1271" width="9.140625" style="491"/>
    <col min="1272" max="1272" width="1.42578125" style="491" customWidth="1"/>
    <col min="1273" max="1273" width="9.85546875" style="491" customWidth="1"/>
    <col min="1274" max="1277" width="7.85546875" style="491" customWidth="1"/>
    <col min="1278" max="1278" width="1" style="491" customWidth="1"/>
    <col min="1279" max="1279" width="5.85546875" style="491" bestFit="1" customWidth="1"/>
    <col min="1280" max="1281" width="7.5703125" style="491" customWidth="1"/>
    <col min="1282" max="1514" width="9.140625" style="491"/>
    <col min="1515" max="1525" width="11.28515625" style="491" customWidth="1"/>
    <col min="1526" max="1526" width="0.85546875" style="491" customWidth="1"/>
    <col min="1527" max="1527" width="9.140625" style="491"/>
    <col min="1528" max="1528" width="1.42578125" style="491" customWidth="1"/>
    <col min="1529" max="1529" width="9.85546875" style="491" customWidth="1"/>
    <col min="1530" max="1533" width="7.85546875" style="491" customWidth="1"/>
    <col min="1534" max="1534" width="1" style="491" customWidth="1"/>
    <col min="1535" max="1535" width="5.85546875" style="491" bestFit="1" customWidth="1"/>
    <col min="1536" max="1537" width="7.5703125" style="491" customWidth="1"/>
    <col min="1538" max="1770" width="9.140625" style="491"/>
    <col min="1771" max="1781" width="11.28515625" style="491" customWidth="1"/>
    <col min="1782" max="1782" width="0.85546875" style="491" customWidth="1"/>
    <col min="1783" max="1783" width="9.140625" style="491"/>
    <col min="1784" max="1784" width="1.42578125" style="491" customWidth="1"/>
    <col min="1785" max="1785" width="9.85546875" style="491" customWidth="1"/>
    <col min="1786" max="1789" width="7.85546875" style="491" customWidth="1"/>
    <col min="1790" max="1790" width="1" style="491" customWidth="1"/>
    <col min="1791" max="1791" width="5.85546875" style="491" bestFit="1" customWidth="1"/>
    <col min="1792" max="1793" width="7.5703125" style="491" customWidth="1"/>
    <col min="1794" max="2026" width="9.140625" style="491"/>
    <col min="2027" max="2037" width="11.28515625" style="491" customWidth="1"/>
    <col min="2038" max="2038" width="0.85546875" style="491" customWidth="1"/>
    <col min="2039" max="2039" width="9.140625" style="491"/>
    <col min="2040" max="2040" width="1.42578125" style="491" customWidth="1"/>
    <col min="2041" max="2041" width="9.85546875" style="491" customWidth="1"/>
    <col min="2042" max="2045" width="7.85546875" style="491" customWidth="1"/>
    <col min="2046" max="2046" width="1" style="491" customWidth="1"/>
    <col min="2047" max="2047" width="5.85546875" style="491" bestFit="1" customWidth="1"/>
    <col min="2048" max="2049" width="7.5703125" style="491" customWidth="1"/>
    <col min="2050" max="2282" width="9.140625" style="491"/>
    <col min="2283" max="2293" width="11.28515625" style="491" customWidth="1"/>
    <col min="2294" max="2294" width="0.85546875" style="491" customWidth="1"/>
    <col min="2295" max="2295" width="9.140625" style="491"/>
    <col min="2296" max="2296" width="1.42578125" style="491" customWidth="1"/>
    <col min="2297" max="2297" width="9.85546875" style="491" customWidth="1"/>
    <col min="2298" max="2301" width="7.85546875" style="491" customWidth="1"/>
    <col min="2302" max="2302" width="1" style="491" customWidth="1"/>
    <col min="2303" max="2303" width="5.85546875" style="491" bestFit="1" customWidth="1"/>
    <col min="2304" max="2305" width="7.5703125" style="491" customWidth="1"/>
    <col min="2306" max="2538" width="9.140625" style="491"/>
    <col min="2539" max="2549" width="11.28515625" style="491" customWidth="1"/>
    <col min="2550" max="2550" width="0.85546875" style="491" customWidth="1"/>
    <col min="2551" max="2551" width="9.140625" style="491"/>
    <col min="2552" max="2552" width="1.42578125" style="491" customWidth="1"/>
    <col min="2553" max="2553" width="9.85546875" style="491" customWidth="1"/>
    <col min="2554" max="2557" width="7.85546875" style="491" customWidth="1"/>
    <col min="2558" max="2558" width="1" style="491" customWidth="1"/>
    <col min="2559" max="2559" width="5.85546875" style="491" bestFit="1" customWidth="1"/>
    <col min="2560" max="2561" width="7.5703125" style="491" customWidth="1"/>
    <col min="2562" max="2794" width="9.140625" style="491"/>
    <col min="2795" max="2805" width="11.28515625" style="491" customWidth="1"/>
    <col min="2806" max="2806" width="0.85546875" style="491" customWidth="1"/>
    <col min="2807" max="2807" width="9.140625" style="491"/>
    <col min="2808" max="2808" width="1.42578125" style="491" customWidth="1"/>
    <col min="2809" max="2809" width="9.85546875" style="491" customWidth="1"/>
    <col min="2810" max="2813" width="7.85546875" style="491" customWidth="1"/>
    <col min="2814" max="2814" width="1" style="491" customWidth="1"/>
    <col min="2815" max="2815" width="5.85546875" style="491" bestFit="1" customWidth="1"/>
    <col min="2816" max="2817" width="7.5703125" style="491" customWidth="1"/>
    <col min="2818" max="3050" width="9.140625" style="491"/>
    <col min="3051" max="3061" width="11.28515625" style="491" customWidth="1"/>
    <col min="3062" max="3062" width="0.85546875" style="491" customWidth="1"/>
    <col min="3063" max="3063" width="9.140625" style="491"/>
    <col min="3064" max="3064" width="1.42578125" style="491" customWidth="1"/>
    <col min="3065" max="3065" width="9.85546875" style="491" customWidth="1"/>
    <col min="3066" max="3069" width="7.85546875" style="491" customWidth="1"/>
    <col min="3070" max="3070" width="1" style="491" customWidth="1"/>
    <col min="3071" max="3071" width="5.85546875" style="491" bestFit="1" customWidth="1"/>
    <col min="3072" max="3073" width="7.5703125" style="491" customWidth="1"/>
    <col min="3074" max="3306" width="9.140625" style="491"/>
    <col min="3307" max="3317" width="11.28515625" style="491" customWidth="1"/>
    <col min="3318" max="3318" width="0.85546875" style="491" customWidth="1"/>
    <col min="3319" max="3319" width="9.140625" style="491"/>
    <col min="3320" max="3320" width="1.42578125" style="491" customWidth="1"/>
    <col min="3321" max="3321" width="9.85546875" style="491" customWidth="1"/>
    <col min="3322" max="3325" width="7.85546875" style="491" customWidth="1"/>
    <col min="3326" max="3326" width="1" style="491" customWidth="1"/>
    <col min="3327" max="3327" width="5.85546875" style="491" bestFit="1" customWidth="1"/>
    <col min="3328" max="3329" width="7.5703125" style="491" customWidth="1"/>
    <col min="3330" max="3562" width="9.140625" style="491"/>
    <col min="3563" max="3573" width="11.28515625" style="491" customWidth="1"/>
    <col min="3574" max="3574" width="0.85546875" style="491" customWidth="1"/>
    <col min="3575" max="3575" width="9.140625" style="491"/>
    <col min="3576" max="3576" width="1.42578125" style="491" customWidth="1"/>
    <col min="3577" max="3577" width="9.85546875" style="491" customWidth="1"/>
    <col min="3578" max="3581" width="7.85546875" style="491" customWidth="1"/>
    <col min="3582" max="3582" width="1" style="491" customWidth="1"/>
    <col min="3583" max="3583" width="5.85546875" style="491" bestFit="1" customWidth="1"/>
    <col min="3584" max="3585" width="7.5703125" style="491" customWidth="1"/>
    <col min="3586" max="3818" width="9.140625" style="491"/>
    <col min="3819" max="3829" width="11.28515625" style="491" customWidth="1"/>
    <col min="3830" max="3830" width="0.85546875" style="491" customWidth="1"/>
    <col min="3831" max="3831" width="9.140625" style="491"/>
    <col min="3832" max="3832" width="1.42578125" style="491" customWidth="1"/>
    <col min="3833" max="3833" width="9.85546875" style="491" customWidth="1"/>
    <col min="3834" max="3837" width="7.85546875" style="491" customWidth="1"/>
    <col min="3838" max="3838" width="1" style="491" customWidth="1"/>
    <col min="3839" max="3839" width="5.85546875" style="491" bestFit="1" customWidth="1"/>
    <col min="3840" max="3841" width="7.5703125" style="491" customWidth="1"/>
    <col min="3842" max="4074" width="9.140625" style="491"/>
    <col min="4075" max="4085" width="11.28515625" style="491" customWidth="1"/>
    <col min="4086" max="4086" width="0.85546875" style="491" customWidth="1"/>
    <col min="4087" max="4087" width="9.140625" style="491"/>
    <col min="4088" max="4088" width="1.42578125" style="491" customWidth="1"/>
    <col min="4089" max="4089" width="9.85546875" style="491" customWidth="1"/>
    <col min="4090" max="4093" width="7.85546875" style="491" customWidth="1"/>
    <col min="4094" max="4094" width="1" style="491" customWidth="1"/>
    <col min="4095" max="4095" width="5.85546875" style="491" bestFit="1" customWidth="1"/>
    <col min="4096" max="4097" width="7.5703125" style="491" customWidth="1"/>
    <col min="4098" max="4330" width="9.140625" style="491"/>
    <col min="4331" max="4341" width="11.28515625" style="491" customWidth="1"/>
    <col min="4342" max="4342" width="0.85546875" style="491" customWidth="1"/>
    <col min="4343" max="4343" width="9.140625" style="491"/>
    <col min="4344" max="4344" width="1.42578125" style="491" customWidth="1"/>
    <col min="4345" max="4345" width="9.85546875" style="491" customWidth="1"/>
    <col min="4346" max="4349" width="7.85546875" style="491" customWidth="1"/>
    <col min="4350" max="4350" width="1" style="491" customWidth="1"/>
    <col min="4351" max="4351" width="5.85546875" style="491" bestFit="1" customWidth="1"/>
    <col min="4352" max="4353" width="7.5703125" style="491" customWidth="1"/>
    <col min="4354" max="4586" width="9.140625" style="491"/>
    <col min="4587" max="4597" width="11.28515625" style="491" customWidth="1"/>
    <col min="4598" max="4598" width="0.85546875" style="491" customWidth="1"/>
    <col min="4599" max="4599" width="9.140625" style="491"/>
    <col min="4600" max="4600" width="1.42578125" style="491" customWidth="1"/>
    <col min="4601" max="4601" width="9.85546875" style="491" customWidth="1"/>
    <col min="4602" max="4605" width="7.85546875" style="491" customWidth="1"/>
    <col min="4606" max="4606" width="1" style="491" customWidth="1"/>
    <col min="4607" max="4607" width="5.85546875" style="491" bestFit="1" customWidth="1"/>
    <col min="4608" max="4609" width="7.5703125" style="491" customWidth="1"/>
    <col min="4610" max="4842" width="9.140625" style="491"/>
    <col min="4843" max="4853" width="11.28515625" style="491" customWidth="1"/>
    <col min="4854" max="4854" width="0.85546875" style="491" customWidth="1"/>
    <col min="4855" max="4855" width="9.140625" style="491"/>
    <col min="4856" max="4856" width="1.42578125" style="491" customWidth="1"/>
    <col min="4857" max="4857" width="9.85546875" style="491" customWidth="1"/>
    <col min="4858" max="4861" width="7.85546875" style="491" customWidth="1"/>
    <col min="4862" max="4862" width="1" style="491" customWidth="1"/>
    <col min="4863" max="4863" width="5.85546875" style="491" bestFit="1" customWidth="1"/>
    <col min="4864" max="4865" width="7.5703125" style="491" customWidth="1"/>
    <col min="4866" max="5098" width="9.140625" style="491"/>
    <col min="5099" max="5109" width="11.28515625" style="491" customWidth="1"/>
    <col min="5110" max="5110" width="0.85546875" style="491" customWidth="1"/>
    <col min="5111" max="5111" width="9.140625" style="491"/>
    <col min="5112" max="5112" width="1.42578125" style="491" customWidth="1"/>
    <col min="5113" max="5113" width="9.85546875" style="491" customWidth="1"/>
    <col min="5114" max="5117" width="7.85546875" style="491" customWidth="1"/>
    <col min="5118" max="5118" width="1" style="491" customWidth="1"/>
    <col min="5119" max="5119" width="5.85546875" style="491" bestFit="1" customWidth="1"/>
    <col min="5120" max="5121" width="7.5703125" style="491" customWidth="1"/>
    <col min="5122" max="5354" width="9.140625" style="491"/>
    <col min="5355" max="5365" width="11.28515625" style="491" customWidth="1"/>
    <col min="5366" max="5366" width="0.85546875" style="491" customWidth="1"/>
    <col min="5367" max="5367" width="9.140625" style="491"/>
    <col min="5368" max="5368" width="1.42578125" style="491" customWidth="1"/>
    <col min="5369" max="5369" width="9.85546875" style="491" customWidth="1"/>
    <col min="5370" max="5373" width="7.85546875" style="491" customWidth="1"/>
    <col min="5374" max="5374" width="1" style="491" customWidth="1"/>
    <col min="5375" max="5375" width="5.85546875" style="491" bestFit="1" customWidth="1"/>
    <col min="5376" max="5377" width="7.5703125" style="491" customWidth="1"/>
    <col min="5378" max="5610" width="9.140625" style="491"/>
    <col min="5611" max="5621" width="11.28515625" style="491" customWidth="1"/>
    <col min="5622" max="5622" width="0.85546875" style="491" customWidth="1"/>
    <col min="5623" max="5623" width="9.140625" style="491"/>
    <col min="5624" max="5624" width="1.42578125" style="491" customWidth="1"/>
    <col min="5625" max="5625" width="9.85546875" style="491" customWidth="1"/>
    <col min="5626" max="5629" width="7.85546875" style="491" customWidth="1"/>
    <col min="5630" max="5630" width="1" style="491" customWidth="1"/>
    <col min="5631" max="5631" width="5.85546875" style="491" bestFit="1" customWidth="1"/>
    <col min="5632" max="5633" width="7.5703125" style="491" customWidth="1"/>
    <col min="5634" max="5866" width="9.140625" style="491"/>
    <col min="5867" max="5877" width="11.28515625" style="491" customWidth="1"/>
    <col min="5878" max="5878" width="0.85546875" style="491" customWidth="1"/>
    <col min="5879" max="5879" width="9.140625" style="491"/>
    <col min="5880" max="5880" width="1.42578125" style="491" customWidth="1"/>
    <col min="5881" max="5881" width="9.85546875" style="491" customWidth="1"/>
    <col min="5882" max="5885" width="7.85546875" style="491" customWidth="1"/>
    <col min="5886" max="5886" width="1" style="491" customWidth="1"/>
    <col min="5887" max="5887" width="5.85546875" style="491" bestFit="1" customWidth="1"/>
    <col min="5888" max="5889" width="7.5703125" style="491" customWidth="1"/>
    <col min="5890" max="6122" width="9.140625" style="491"/>
    <col min="6123" max="6133" width="11.28515625" style="491" customWidth="1"/>
    <col min="6134" max="6134" width="0.85546875" style="491" customWidth="1"/>
    <col min="6135" max="6135" width="9.140625" style="491"/>
    <col min="6136" max="6136" width="1.42578125" style="491" customWidth="1"/>
    <col min="6137" max="6137" width="9.85546875" style="491" customWidth="1"/>
    <col min="6138" max="6141" width="7.85546875" style="491" customWidth="1"/>
    <col min="6142" max="6142" width="1" style="491" customWidth="1"/>
    <col min="6143" max="6143" width="5.85546875" style="491" bestFit="1" customWidth="1"/>
    <col min="6144" max="6145" width="7.5703125" style="491" customWidth="1"/>
    <col min="6146" max="6378" width="9.140625" style="491"/>
    <col min="6379" max="6389" width="11.28515625" style="491" customWidth="1"/>
    <col min="6390" max="6390" width="0.85546875" style="491" customWidth="1"/>
    <col min="6391" max="6391" width="9.140625" style="491"/>
    <col min="6392" max="6392" width="1.42578125" style="491" customWidth="1"/>
    <col min="6393" max="6393" width="9.85546875" style="491" customWidth="1"/>
    <col min="6394" max="6397" width="7.85546875" style="491" customWidth="1"/>
    <col min="6398" max="6398" width="1" style="491" customWidth="1"/>
    <col min="6399" max="6399" width="5.85546875" style="491" bestFit="1" customWidth="1"/>
    <col min="6400" max="6401" width="7.5703125" style="491" customWidth="1"/>
    <col min="6402" max="6634" width="9.140625" style="491"/>
    <col min="6635" max="6645" width="11.28515625" style="491" customWidth="1"/>
    <col min="6646" max="6646" width="0.85546875" style="491" customWidth="1"/>
    <col min="6647" max="6647" width="9.140625" style="491"/>
    <col min="6648" max="6648" width="1.42578125" style="491" customWidth="1"/>
    <col min="6649" max="6649" width="9.85546875" style="491" customWidth="1"/>
    <col min="6650" max="6653" width="7.85546875" style="491" customWidth="1"/>
    <col min="6654" max="6654" width="1" style="491" customWidth="1"/>
    <col min="6655" max="6655" width="5.85546875" style="491" bestFit="1" customWidth="1"/>
    <col min="6656" max="6657" width="7.5703125" style="491" customWidth="1"/>
    <col min="6658" max="6890" width="9.140625" style="491"/>
    <col min="6891" max="6901" width="11.28515625" style="491" customWidth="1"/>
    <col min="6902" max="6902" width="0.85546875" style="491" customWidth="1"/>
    <col min="6903" max="6903" width="9.140625" style="491"/>
    <col min="6904" max="6904" width="1.42578125" style="491" customWidth="1"/>
    <col min="6905" max="6905" width="9.85546875" style="491" customWidth="1"/>
    <col min="6906" max="6909" width="7.85546875" style="491" customWidth="1"/>
    <col min="6910" max="6910" width="1" style="491" customWidth="1"/>
    <col min="6911" max="6911" width="5.85546875" style="491" bestFit="1" customWidth="1"/>
    <col min="6912" max="6913" width="7.5703125" style="491" customWidth="1"/>
    <col min="6914" max="7146" width="9.140625" style="491"/>
    <col min="7147" max="7157" width="11.28515625" style="491" customWidth="1"/>
    <col min="7158" max="7158" width="0.85546875" style="491" customWidth="1"/>
    <col min="7159" max="7159" width="9.140625" style="491"/>
    <col min="7160" max="7160" width="1.42578125" style="491" customWidth="1"/>
    <col min="7161" max="7161" width="9.85546875" style="491" customWidth="1"/>
    <col min="7162" max="7165" width="7.85546875" style="491" customWidth="1"/>
    <col min="7166" max="7166" width="1" style="491" customWidth="1"/>
    <col min="7167" max="7167" width="5.85546875" style="491" bestFit="1" customWidth="1"/>
    <col min="7168" max="7169" width="7.5703125" style="491" customWidth="1"/>
    <col min="7170" max="7402" width="9.140625" style="491"/>
    <col min="7403" max="7413" width="11.28515625" style="491" customWidth="1"/>
    <col min="7414" max="7414" width="0.85546875" style="491" customWidth="1"/>
    <col min="7415" max="7415" width="9.140625" style="491"/>
    <col min="7416" max="7416" width="1.42578125" style="491" customWidth="1"/>
    <col min="7417" max="7417" width="9.85546875" style="491" customWidth="1"/>
    <col min="7418" max="7421" width="7.85546875" style="491" customWidth="1"/>
    <col min="7422" max="7422" width="1" style="491" customWidth="1"/>
    <col min="7423" max="7423" width="5.85546875" style="491" bestFit="1" customWidth="1"/>
    <col min="7424" max="7425" width="7.5703125" style="491" customWidth="1"/>
    <col min="7426" max="7658" width="9.140625" style="491"/>
    <col min="7659" max="7669" width="11.28515625" style="491" customWidth="1"/>
    <col min="7670" max="7670" width="0.85546875" style="491" customWidth="1"/>
    <col min="7671" max="7671" width="9.140625" style="491"/>
    <col min="7672" max="7672" width="1.42578125" style="491" customWidth="1"/>
    <col min="7673" max="7673" width="9.85546875" style="491" customWidth="1"/>
    <col min="7674" max="7677" width="7.85546875" style="491" customWidth="1"/>
    <col min="7678" max="7678" width="1" style="491" customWidth="1"/>
    <col min="7679" max="7679" width="5.85546875" style="491" bestFit="1" customWidth="1"/>
    <col min="7680" max="7681" width="7.5703125" style="491" customWidth="1"/>
    <col min="7682" max="7914" width="9.140625" style="491"/>
    <col min="7915" max="7925" width="11.28515625" style="491" customWidth="1"/>
    <col min="7926" max="7926" width="0.85546875" style="491" customWidth="1"/>
    <col min="7927" max="7927" width="9.140625" style="491"/>
    <col min="7928" max="7928" width="1.42578125" style="491" customWidth="1"/>
    <col min="7929" max="7929" width="9.85546875" style="491" customWidth="1"/>
    <col min="7930" max="7933" width="7.85546875" style="491" customWidth="1"/>
    <col min="7934" max="7934" width="1" style="491" customWidth="1"/>
    <col min="7935" max="7935" width="5.85546875" style="491" bestFit="1" customWidth="1"/>
    <col min="7936" max="7937" width="7.5703125" style="491" customWidth="1"/>
    <col min="7938" max="8170" width="9.140625" style="491"/>
    <col min="8171" max="8181" width="11.28515625" style="491" customWidth="1"/>
    <col min="8182" max="8182" width="0.85546875" style="491" customWidth="1"/>
    <col min="8183" max="8183" width="9.140625" style="491"/>
    <col min="8184" max="8184" width="1.42578125" style="491" customWidth="1"/>
    <col min="8185" max="8185" width="9.85546875" style="491" customWidth="1"/>
    <col min="8186" max="8189" width="7.85546875" style="491" customWidth="1"/>
    <col min="8190" max="8190" width="1" style="491" customWidth="1"/>
    <col min="8191" max="8191" width="5.85546875" style="491" bestFit="1" customWidth="1"/>
    <col min="8192" max="8193" width="7.5703125" style="491" customWidth="1"/>
    <col min="8194" max="8426" width="9.140625" style="491"/>
    <col min="8427" max="8437" width="11.28515625" style="491" customWidth="1"/>
    <col min="8438" max="8438" width="0.85546875" style="491" customWidth="1"/>
    <col min="8439" max="8439" width="9.140625" style="491"/>
    <col min="8440" max="8440" width="1.42578125" style="491" customWidth="1"/>
    <col min="8441" max="8441" width="9.85546875" style="491" customWidth="1"/>
    <col min="8442" max="8445" width="7.85546875" style="491" customWidth="1"/>
    <col min="8446" max="8446" width="1" style="491" customWidth="1"/>
    <col min="8447" max="8447" width="5.85546875" style="491" bestFit="1" customWidth="1"/>
    <col min="8448" max="8449" width="7.5703125" style="491" customWidth="1"/>
    <col min="8450" max="8682" width="9.140625" style="491"/>
    <col min="8683" max="8693" width="11.28515625" style="491" customWidth="1"/>
    <col min="8694" max="8694" width="0.85546875" style="491" customWidth="1"/>
    <col min="8695" max="8695" width="9.140625" style="491"/>
    <col min="8696" max="8696" width="1.42578125" style="491" customWidth="1"/>
    <col min="8697" max="8697" width="9.85546875" style="491" customWidth="1"/>
    <col min="8698" max="8701" width="7.85546875" style="491" customWidth="1"/>
    <col min="8702" max="8702" width="1" style="491" customWidth="1"/>
    <col min="8703" max="8703" width="5.85546875" style="491" bestFit="1" customWidth="1"/>
    <col min="8704" max="8705" width="7.5703125" style="491" customWidth="1"/>
    <col min="8706" max="8938" width="9.140625" style="491"/>
    <col min="8939" max="8949" width="11.28515625" style="491" customWidth="1"/>
    <col min="8950" max="8950" width="0.85546875" style="491" customWidth="1"/>
    <col min="8951" max="8951" width="9.140625" style="491"/>
    <col min="8952" max="8952" width="1.42578125" style="491" customWidth="1"/>
    <col min="8953" max="8953" width="9.85546875" style="491" customWidth="1"/>
    <col min="8954" max="8957" width="7.85546875" style="491" customWidth="1"/>
    <col min="8958" max="8958" width="1" style="491" customWidth="1"/>
    <col min="8959" max="8959" width="5.85546875" style="491" bestFit="1" customWidth="1"/>
    <col min="8960" max="8961" width="7.5703125" style="491" customWidth="1"/>
    <col min="8962" max="9194" width="9.140625" style="491"/>
    <col min="9195" max="9205" width="11.28515625" style="491" customWidth="1"/>
    <col min="9206" max="9206" width="0.85546875" style="491" customWidth="1"/>
    <col min="9207" max="9207" width="9.140625" style="491"/>
    <col min="9208" max="9208" width="1.42578125" style="491" customWidth="1"/>
    <col min="9209" max="9209" width="9.85546875" style="491" customWidth="1"/>
    <col min="9210" max="9213" width="7.85546875" style="491" customWidth="1"/>
    <col min="9214" max="9214" width="1" style="491" customWidth="1"/>
    <col min="9215" max="9215" width="5.85546875" style="491" bestFit="1" customWidth="1"/>
    <col min="9216" max="9217" width="7.5703125" style="491" customWidth="1"/>
    <col min="9218" max="9450" width="9.140625" style="491"/>
    <col min="9451" max="9461" width="11.28515625" style="491" customWidth="1"/>
    <col min="9462" max="9462" width="0.85546875" style="491" customWidth="1"/>
    <col min="9463" max="9463" width="9.140625" style="491"/>
    <col min="9464" max="9464" width="1.42578125" style="491" customWidth="1"/>
    <col min="9465" max="9465" width="9.85546875" style="491" customWidth="1"/>
    <col min="9466" max="9469" width="7.85546875" style="491" customWidth="1"/>
    <col min="9470" max="9470" width="1" style="491" customWidth="1"/>
    <col min="9471" max="9471" width="5.85546875" style="491" bestFit="1" customWidth="1"/>
    <col min="9472" max="9473" width="7.5703125" style="491" customWidth="1"/>
    <col min="9474" max="9706" width="9.140625" style="491"/>
    <col min="9707" max="9717" width="11.28515625" style="491" customWidth="1"/>
    <col min="9718" max="9718" width="0.85546875" style="491" customWidth="1"/>
    <col min="9719" max="9719" width="9.140625" style="491"/>
    <col min="9720" max="9720" width="1.42578125" style="491" customWidth="1"/>
    <col min="9721" max="9721" width="9.85546875" style="491" customWidth="1"/>
    <col min="9722" max="9725" width="7.85546875" style="491" customWidth="1"/>
    <col min="9726" max="9726" width="1" style="491" customWidth="1"/>
    <col min="9727" max="9727" width="5.85546875" style="491" bestFit="1" customWidth="1"/>
    <col min="9728" max="9729" width="7.5703125" style="491" customWidth="1"/>
    <col min="9730" max="9962" width="9.140625" style="491"/>
    <col min="9963" max="9973" width="11.28515625" style="491" customWidth="1"/>
    <col min="9974" max="9974" width="0.85546875" style="491" customWidth="1"/>
    <col min="9975" max="9975" width="9.140625" style="491"/>
    <col min="9976" max="9976" width="1.42578125" style="491" customWidth="1"/>
    <col min="9977" max="9977" width="9.85546875" style="491" customWidth="1"/>
    <col min="9978" max="9981" width="7.85546875" style="491" customWidth="1"/>
    <col min="9982" max="9982" width="1" style="491" customWidth="1"/>
    <col min="9983" max="9983" width="5.85546875" style="491" bestFit="1" customWidth="1"/>
    <col min="9984" max="9985" width="7.5703125" style="491" customWidth="1"/>
    <col min="9986" max="10218" width="9.140625" style="491"/>
    <col min="10219" max="10229" width="11.28515625" style="491" customWidth="1"/>
    <col min="10230" max="10230" width="0.85546875" style="491" customWidth="1"/>
    <col min="10231" max="10231" width="9.140625" style="491"/>
    <col min="10232" max="10232" width="1.42578125" style="491" customWidth="1"/>
    <col min="10233" max="10233" width="9.85546875" style="491" customWidth="1"/>
    <col min="10234" max="10237" width="7.85546875" style="491" customWidth="1"/>
    <col min="10238" max="10238" width="1" style="491" customWidth="1"/>
    <col min="10239" max="10239" width="5.85546875" style="491" bestFit="1" customWidth="1"/>
    <col min="10240" max="10241" width="7.5703125" style="491" customWidth="1"/>
    <col min="10242" max="10474" width="9.140625" style="491"/>
    <col min="10475" max="10485" width="11.28515625" style="491" customWidth="1"/>
    <col min="10486" max="10486" width="0.85546875" style="491" customWidth="1"/>
    <col min="10487" max="10487" width="9.140625" style="491"/>
    <col min="10488" max="10488" width="1.42578125" style="491" customWidth="1"/>
    <col min="10489" max="10489" width="9.85546875" style="491" customWidth="1"/>
    <col min="10490" max="10493" width="7.85546875" style="491" customWidth="1"/>
    <col min="10494" max="10494" width="1" style="491" customWidth="1"/>
    <col min="10495" max="10495" width="5.85546875" style="491" bestFit="1" customWidth="1"/>
    <col min="10496" max="10497" width="7.5703125" style="491" customWidth="1"/>
    <col min="10498" max="10730" width="9.140625" style="491"/>
    <col min="10731" max="10741" width="11.28515625" style="491" customWidth="1"/>
    <col min="10742" max="10742" width="0.85546875" style="491" customWidth="1"/>
    <col min="10743" max="10743" width="9.140625" style="491"/>
    <col min="10744" max="10744" width="1.42578125" style="491" customWidth="1"/>
    <col min="10745" max="10745" width="9.85546875" style="491" customWidth="1"/>
    <col min="10746" max="10749" width="7.85546875" style="491" customWidth="1"/>
    <col min="10750" max="10750" width="1" style="491" customWidth="1"/>
    <col min="10751" max="10751" width="5.85546875" style="491" bestFit="1" customWidth="1"/>
    <col min="10752" max="10753" width="7.5703125" style="491" customWidth="1"/>
    <col min="10754" max="10986" width="9.140625" style="491"/>
    <col min="10987" max="10997" width="11.28515625" style="491" customWidth="1"/>
    <col min="10998" max="10998" width="0.85546875" style="491" customWidth="1"/>
    <col min="10999" max="10999" width="9.140625" style="491"/>
    <col min="11000" max="11000" width="1.42578125" style="491" customWidth="1"/>
    <col min="11001" max="11001" width="9.85546875" style="491" customWidth="1"/>
    <col min="11002" max="11005" width="7.85546875" style="491" customWidth="1"/>
    <col min="11006" max="11006" width="1" style="491" customWidth="1"/>
    <col min="11007" max="11007" width="5.85546875" style="491" bestFit="1" customWidth="1"/>
    <col min="11008" max="11009" width="7.5703125" style="491" customWidth="1"/>
    <col min="11010" max="11242" width="9.140625" style="491"/>
    <col min="11243" max="11253" width="11.28515625" style="491" customWidth="1"/>
    <col min="11254" max="11254" width="0.85546875" style="491" customWidth="1"/>
    <col min="11255" max="11255" width="9.140625" style="491"/>
    <col min="11256" max="11256" width="1.42578125" style="491" customWidth="1"/>
    <col min="11257" max="11257" width="9.85546875" style="491" customWidth="1"/>
    <col min="11258" max="11261" width="7.85546875" style="491" customWidth="1"/>
    <col min="11262" max="11262" width="1" style="491" customWidth="1"/>
    <col min="11263" max="11263" width="5.85546875" style="491" bestFit="1" customWidth="1"/>
    <col min="11264" max="11265" width="7.5703125" style="491" customWidth="1"/>
    <col min="11266" max="11498" width="9.140625" style="491"/>
    <col min="11499" max="11509" width="11.28515625" style="491" customWidth="1"/>
    <col min="11510" max="11510" width="0.85546875" style="491" customWidth="1"/>
    <col min="11511" max="11511" width="9.140625" style="491"/>
    <col min="11512" max="11512" width="1.42578125" style="491" customWidth="1"/>
    <col min="11513" max="11513" width="9.85546875" style="491" customWidth="1"/>
    <col min="11514" max="11517" width="7.85546875" style="491" customWidth="1"/>
    <col min="11518" max="11518" width="1" style="491" customWidth="1"/>
    <col min="11519" max="11519" width="5.85546875" style="491" bestFit="1" customWidth="1"/>
    <col min="11520" max="11521" width="7.5703125" style="491" customWidth="1"/>
    <col min="11522" max="11754" width="9.140625" style="491"/>
    <col min="11755" max="11765" width="11.28515625" style="491" customWidth="1"/>
    <col min="11766" max="11766" width="0.85546875" style="491" customWidth="1"/>
    <col min="11767" max="11767" width="9.140625" style="491"/>
    <col min="11768" max="11768" width="1.42578125" style="491" customWidth="1"/>
    <col min="11769" max="11769" width="9.85546875" style="491" customWidth="1"/>
    <col min="11770" max="11773" width="7.85546875" style="491" customWidth="1"/>
    <col min="11774" max="11774" width="1" style="491" customWidth="1"/>
    <col min="11775" max="11775" width="5.85546875" style="491" bestFit="1" customWidth="1"/>
    <col min="11776" max="11777" width="7.5703125" style="491" customWidth="1"/>
    <col min="11778" max="12010" width="9.140625" style="491"/>
    <col min="12011" max="12021" width="11.28515625" style="491" customWidth="1"/>
    <col min="12022" max="12022" width="0.85546875" style="491" customWidth="1"/>
    <col min="12023" max="12023" width="9.140625" style="491"/>
    <col min="12024" max="12024" width="1.42578125" style="491" customWidth="1"/>
    <col min="12025" max="12025" width="9.85546875" style="491" customWidth="1"/>
    <col min="12026" max="12029" width="7.85546875" style="491" customWidth="1"/>
    <col min="12030" max="12030" width="1" style="491" customWidth="1"/>
    <col min="12031" max="12031" width="5.85546875" style="491" bestFit="1" customWidth="1"/>
    <col min="12032" max="12033" width="7.5703125" style="491" customWidth="1"/>
    <col min="12034" max="12266" width="9.140625" style="491"/>
    <col min="12267" max="12277" width="11.28515625" style="491" customWidth="1"/>
    <col min="12278" max="12278" width="0.85546875" style="491" customWidth="1"/>
    <col min="12279" max="12279" width="9.140625" style="491"/>
    <col min="12280" max="12280" width="1.42578125" style="491" customWidth="1"/>
    <col min="12281" max="12281" width="9.85546875" style="491" customWidth="1"/>
    <col min="12282" max="12285" width="7.85546875" style="491" customWidth="1"/>
    <col min="12286" max="12286" width="1" style="491" customWidth="1"/>
    <col min="12287" max="12287" width="5.85546875" style="491" bestFit="1" customWidth="1"/>
    <col min="12288" max="12289" width="7.5703125" style="491" customWidth="1"/>
    <col min="12290" max="12522" width="9.140625" style="491"/>
    <col min="12523" max="12533" width="11.28515625" style="491" customWidth="1"/>
    <col min="12534" max="12534" width="0.85546875" style="491" customWidth="1"/>
    <col min="12535" max="12535" width="9.140625" style="491"/>
    <col min="12536" max="12536" width="1.42578125" style="491" customWidth="1"/>
    <col min="12537" max="12537" width="9.85546875" style="491" customWidth="1"/>
    <col min="12538" max="12541" width="7.85546875" style="491" customWidth="1"/>
    <col min="12542" max="12542" width="1" style="491" customWidth="1"/>
    <col min="12543" max="12543" width="5.85546875" style="491" bestFit="1" customWidth="1"/>
    <col min="12544" max="12545" width="7.5703125" style="491" customWidth="1"/>
    <col min="12546" max="12778" width="9.140625" style="491"/>
    <col min="12779" max="12789" width="11.28515625" style="491" customWidth="1"/>
    <col min="12790" max="12790" width="0.85546875" style="491" customWidth="1"/>
    <col min="12791" max="12791" width="9.140625" style="491"/>
    <col min="12792" max="12792" width="1.42578125" style="491" customWidth="1"/>
    <col min="12793" max="12793" width="9.85546875" style="491" customWidth="1"/>
    <col min="12794" max="12797" width="7.85546875" style="491" customWidth="1"/>
    <col min="12798" max="12798" width="1" style="491" customWidth="1"/>
    <col min="12799" max="12799" width="5.85546875" style="491" bestFit="1" customWidth="1"/>
    <col min="12800" max="12801" width="7.5703125" style="491" customWidth="1"/>
    <col min="12802" max="13034" width="9.140625" style="491"/>
    <col min="13035" max="13045" width="11.28515625" style="491" customWidth="1"/>
    <col min="13046" max="13046" width="0.85546875" style="491" customWidth="1"/>
    <col min="13047" max="13047" width="9.140625" style="491"/>
    <col min="13048" max="13048" width="1.42578125" style="491" customWidth="1"/>
    <col min="13049" max="13049" width="9.85546875" style="491" customWidth="1"/>
    <col min="13050" max="13053" width="7.85546875" style="491" customWidth="1"/>
    <col min="13054" max="13054" width="1" style="491" customWidth="1"/>
    <col min="13055" max="13055" width="5.85546875" style="491" bestFit="1" customWidth="1"/>
    <col min="13056" max="13057" width="7.5703125" style="491" customWidth="1"/>
    <col min="13058" max="13290" width="9.140625" style="491"/>
    <col min="13291" max="13301" width="11.28515625" style="491" customWidth="1"/>
    <col min="13302" max="13302" width="0.85546875" style="491" customWidth="1"/>
    <col min="13303" max="13303" width="9.140625" style="491"/>
    <col min="13304" max="13304" width="1.42578125" style="491" customWidth="1"/>
    <col min="13305" max="13305" width="9.85546875" style="491" customWidth="1"/>
    <col min="13306" max="13309" width="7.85546875" style="491" customWidth="1"/>
    <col min="13310" max="13310" width="1" style="491" customWidth="1"/>
    <col min="13311" max="13311" width="5.85546875" style="491" bestFit="1" customWidth="1"/>
    <col min="13312" max="13313" width="7.5703125" style="491" customWidth="1"/>
    <col min="13314" max="13546" width="9.140625" style="491"/>
    <col min="13547" max="13557" width="11.28515625" style="491" customWidth="1"/>
    <col min="13558" max="13558" width="0.85546875" style="491" customWidth="1"/>
    <col min="13559" max="13559" width="9.140625" style="491"/>
    <col min="13560" max="13560" width="1.42578125" style="491" customWidth="1"/>
    <col min="13561" max="13561" width="9.85546875" style="491" customWidth="1"/>
    <col min="13562" max="13565" width="7.85546875" style="491" customWidth="1"/>
    <col min="13566" max="13566" width="1" style="491" customWidth="1"/>
    <col min="13567" max="13567" width="5.85546875" style="491" bestFit="1" customWidth="1"/>
    <col min="13568" max="13569" width="7.5703125" style="491" customWidth="1"/>
    <col min="13570" max="13802" width="9.140625" style="491"/>
    <col min="13803" max="13813" width="11.28515625" style="491" customWidth="1"/>
    <col min="13814" max="13814" width="0.85546875" style="491" customWidth="1"/>
    <col min="13815" max="13815" width="9.140625" style="491"/>
    <col min="13816" max="13816" width="1.42578125" style="491" customWidth="1"/>
    <col min="13817" max="13817" width="9.85546875" style="491" customWidth="1"/>
    <col min="13818" max="13821" width="7.85546875" style="491" customWidth="1"/>
    <col min="13822" max="13822" width="1" style="491" customWidth="1"/>
    <col min="13823" max="13823" width="5.85546875" style="491" bestFit="1" customWidth="1"/>
    <col min="13824" max="13825" width="7.5703125" style="491" customWidth="1"/>
    <col min="13826" max="14058" width="9.140625" style="491"/>
    <col min="14059" max="14069" width="11.28515625" style="491" customWidth="1"/>
    <col min="14070" max="14070" width="0.85546875" style="491" customWidth="1"/>
    <col min="14071" max="14071" width="9.140625" style="491"/>
    <col min="14072" max="14072" width="1.42578125" style="491" customWidth="1"/>
    <col min="14073" max="14073" width="9.85546875" style="491" customWidth="1"/>
    <col min="14074" max="14077" width="7.85546875" style="491" customWidth="1"/>
    <col min="14078" max="14078" width="1" style="491" customWidth="1"/>
    <col min="14079" max="14079" width="5.85546875" style="491" bestFit="1" customWidth="1"/>
    <col min="14080" max="14081" width="7.5703125" style="491" customWidth="1"/>
    <col min="14082" max="14314" width="9.140625" style="491"/>
    <col min="14315" max="14325" width="11.28515625" style="491" customWidth="1"/>
    <col min="14326" max="14326" width="0.85546875" style="491" customWidth="1"/>
    <col min="14327" max="14327" width="9.140625" style="491"/>
    <col min="14328" max="14328" width="1.42578125" style="491" customWidth="1"/>
    <col min="14329" max="14329" width="9.85546875" style="491" customWidth="1"/>
    <col min="14330" max="14333" width="7.85546875" style="491" customWidth="1"/>
    <col min="14334" max="14334" width="1" style="491" customWidth="1"/>
    <col min="14335" max="14335" width="5.85546875" style="491" bestFit="1" customWidth="1"/>
    <col min="14336" max="14337" width="7.5703125" style="491" customWidth="1"/>
    <col min="14338" max="14570" width="9.140625" style="491"/>
    <col min="14571" max="14581" width="11.28515625" style="491" customWidth="1"/>
    <col min="14582" max="14582" width="0.85546875" style="491" customWidth="1"/>
    <col min="14583" max="14583" width="9.140625" style="491"/>
    <col min="14584" max="14584" width="1.42578125" style="491" customWidth="1"/>
    <col min="14585" max="14585" width="9.85546875" style="491" customWidth="1"/>
    <col min="14586" max="14589" width="7.85546875" style="491" customWidth="1"/>
    <col min="14590" max="14590" width="1" style="491" customWidth="1"/>
    <col min="14591" max="14591" width="5.85546875" style="491" bestFit="1" customWidth="1"/>
    <col min="14592" max="14593" width="7.5703125" style="491" customWidth="1"/>
    <col min="14594" max="14826" width="9.140625" style="491"/>
    <col min="14827" max="14837" width="11.28515625" style="491" customWidth="1"/>
    <col min="14838" max="14838" width="0.85546875" style="491" customWidth="1"/>
    <col min="14839" max="14839" width="9.140625" style="491"/>
    <col min="14840" max="14840" width="1.42578125" style="491" customWidth="1"/>
    <col min="14841" max="14841" width="9.85546875" style="491" customWidth="1"/>
    <col min="14842" max="14845" width="7.85546875" style="491" customWidth="1"/>
    <col min="14846" max="14846" width="1" style="491" customWidth="1"/>
    <col min="14847" max="14847" width="5.85546875" style="491" bestFit="1" customWidth="1"/>
    <col min="14848" max="14849" width="7.5703125" style="491" customWidth="1"/>
    <col min="14850" max="15082" width="9.140625" style="491"/>
    <col min="15083" max="15093" width="11.28515625" style="491" customWidth="1"/>
    <col min="15094" max="15094" width="0.85546875" style="491" customWidth="1"/>
    <col min="15095" max="15095" width="9.140625" style="491"/>
    <col min="15096" max="15096" width="1.42578125" style="491" customWidth="1"/>
    <col min="15097" max="15097" width="9.85546875" style="491" customWidth="1"/>
    <col min="15098" max="15101" width="7.85546875" style="491" customWidth="1"/>
    <col min="15102" max="15102" width="1" style="491" customWidth="1"/>
    <col min="15103" max="15103" width="5.85546875" style="491" bestFit="1" customWidth="1"/>
    <col min="15104" max="15105" width="7.5703125" style="491" customWidth="1"/>
    <col min="15106" max="15338" width="9.140625" style="491"/>
    <col min="15339" max="15349" width="11.28515625" style="491" customWidth="1"/>
    <col min="15350" max="15350" width="0.85546875" style="491" customWidth="1"/>
    <col min="15351" max="15351" width="9.140625" style="491"/>
    <col min="15352" max="15352" width="1.42578125" style="491" customWidth="1"/>
    <col min="15353" max="15353" width="9.85546875" style="491" customWidth="1"/>
    <col min="15354" max="15357" width="7.85546875" style="491" customWidth="1"/>
    <col min="15358" max="15358" width="1" style="491" customWidth="1"/>
    <col min="15359" max="15359" width="5.85546875" style="491" bestFit="1" customWidth="1"/>
    <col min="15360" max="15361" width="7.5703125" style="491" customWidth="1"/>
    <col min="15362" max="15594" width="9.140625" style="491"/>
    <col min="15595" max="15605" width="11.28515625" style="491" customWidth="1"/>
    <col min="15606" max="15606" width="0.85546875" style="491" customWidth="1"/>
    <col min="15607" max="15607" width="9.140625" style="491"/>
    <col min="15608" max="15608" width="1.42578125" style="491" customWidth="1"/>
    <col min="15609" max="15609" width="9.85546875" style="491" customWidth="1"/>
    <col min="15610" max="15613" width="7.85546875" style="491" customWidth="1"/>
    <col min="15614" max="15614" width="1" style="491" customWidth="1"/>
    <col min="15615" max="15615" width="5.85546875" style="491" bestFit="1" customWidth="1"/>
    <col min="15616" max="15617" width="7.5703125" style="491" customWidth="1"/>
    <col min="15618" max="15850" width="9.140625" style="491"/>
    <col min="15851" max="15861" width="11.28515625" style="491" customWidth="1"/>
    <col min="15862" max="15862" width="0.85546875" style="491" customWidth="1"/>
    <col min="15863" max="15863" width="9.140625" style="491"/>
    <col min="15864" max="15864" width="1.42578125" style="491" customWidth="1"/>
    <col min="15865" max="15865" width="9.85546875" style="491" customWidth="1"/>
    <col min="15866" max="15869" width="7.85546875" style="491" customWidth="1"/>
    <col min="15870" max="15870" width="1" style="491" customWidth="1"/>
    <col min="15871" max="15871" width="5.85546875" style="491" bestFit="1" customWidth="1"/>
    <col min="15872" max="15873" width="7.5703125" style="491" customWidth="1"/>
    <col min="15874" max="16106" width="9.140625" style="491"/>
    <col min="16107" max="16117" width="11.28515625" style="491" customWidth="1"/>
    <col min="16118" max="16118" width="0.85546875" style="491" customWidth="1"/>
    <col min="16119" max="16119" width="9.140625" style="491"/>
    <col min="16120" max="16120" width="1.42578125" style="491" customWidth="1"/>
    <col min="16121" max="16121" width="9.85546875" style="491" customWidth="1"/>
    <col min="16122" max="16125" width="7.85546875" style="491" customWidth="1"/>
    <col min="16126" max="16126" width="1" style="491" customWidth="1"/>
    <col min="16127" max="16127" width="5.85546875" style="491" bestFit="1" customWidth="1"/>
    <col min="16128" max="16129" width="7.5703125" style="491" customWidth="1"/>
    <col min="16130" max="16384" width="9.140625" style="491"/>
  </cols>
  <sheetData>
    <row r="1" spans="1:17" customFormat="1" ht="15" x14ac:dyDescent="0.25">
      <c r="B1" s="245" t="s">
        <v>148</v>
      </c>
    </row>
    <row r="2" spans="1:17" ht="33.75" customHeight="1" thickBot="1" x14ac:dyDescent="0.25">
      <c r="A2" s="489" t="s">
        <v>421</v>
      </c>
      <c r="B2" s="489"/>
      <c r="C2" s="490"/>
      <c r="D2" s="489"/>
      <c r="E2" s="489"/>
      <c r="F2" s="489"/>
      <c r="G2" s="489"/>
      <c r="H2" s="489"/>
      <c r="I2" s="489"/>
      <c r="J2" s="489"/>
      <c r="K2" s="489"/>
      <c r="L2" s="489"/>
      <c r="M2" s="489"/>
      <c r="N2" s="489"/>
    </row>
    <row r="3" spans="1:17" ht="51.75" customHeight="1" thickBot="1" x14ac:dyDescent="0.25">
      <c r="A3" s="492" t="s">
        <v>403</v>
      </c>
      <c r="F3" s="489"/>
      <c r="G3" s="489"/>
      <c r="H3" s="489"/>
      <c r="I3" s="489"/>
      <c r="J3" s="489"/>
      <c r="K3" s="489"/>
      <c r="L3" s="600" t="s">
        <v>2511</v>
      </c>
      <c r="M3" s="600"/>
      <c r="N3" s="600"/>
    </row>
    <row r="4" spans="1:17" ht="15" x14ac:dyDescent="0.2">
      <c r="A4" s="493"/>
      <c r="B4" s="601" t="s">
        <v>404</v>
      </c>
      <c r="C4" s="601"/>
      <c r="D4" s="601"/>
      <c r="E4" s="601"/>
      <c r="F4" s="601"/>
      <c r="G4" s="601"/>
      <c r="H4" s="601" t="s">
        <v>158</v>
      </c>
      <c r="I4" s="601"/>
      <c r="J4" s="601"/>
      <c r="K4" s="601"/>
      <c r="L4" s="601"/>
      <c r="M4" s="601"/>
      <c r="N4" s="601"/>
      <c r="O4" s="602" t="s">
        <v>2512</v>
      </c>
      <c r="P4" s="603"/>
    </row>
    <row r="5" spans="1:17" s="495" customFormat="1" ht="31.5" customHeight="1" x14ac:dyDescent="0.25">
      <c r="A5" s="494" t="s">
        <v>405</v>
      </c>
      <c r="B5" s="494" t="s">
        <v>406</v>
      </c>
      <c r="C5" s="494" t="s">
        <v>407</v>
      </c>
      <c r="D5" s="494" t="s">
        <v>408</v>
      </c>
      <c r="E5" s="494" t="s">
        <v>409</v>
      </c>
      <c r="F5" s="494" t="s">
        <v>410</v>
      </c>
      <c r="G5" s="494" t="s">
        <v>411</v>
      </c>
      <c r="H5" s="494" t="s">
        <v>412</v>
      </c>
      <c r="I5" s="494" t="s">
        <v>413</v>
      </c>
      <c r="J5" s="494" t="s">
        <v>414</v>
      </c>
      <c r="K5" s="494" t="s">
        <v>415</v>
      </c>
      <c r="L5" s="494" t="s">
        <v>416</v>
      </c>
      <c r="M5" s="494" t="s">
        <v>417</v>
      </c>
      <c r="N5" s="494" t="s">
        <v>2513</v>
      </c>
      <c r="O5" s="494" t="s">
        <v>418</v>
      </c>
      <c r="P5" s="494" t="s">
        <v>419</v>
      </c>
      <c r="Q5" s="494" t="s">
        <v>420</v>
      </c>
    </row>
    <row r="6" spans="1:17" ht="12.75" x14ac:dyDescent="0.2">
      <c r="A6" s="496" t="s">
        <v>422</v>
      </c>
      <c r="B6" s="497" t="s">
        <v>2263</v>
      </c>
      <c r="C6" s="497">
        <v>11008.88223383788</v>
      </c>
      <c r="D6" s="497">
        <v>11008.88223383788</v>
      </c>
      <c r="E6" s="497">
        <v>11008.88223383788</v>
      </c>
      <c r="F6" s="498">
        <v>0</v>
      </c>
      <c r="G6" s="499">
        <f>IFERROR(F6*E6,"")</f>
        <v>0</v>
      </c>
      <c r="H6" s="499" t="s">
        <v>2263</v>
      </c>
      <c r="I6" s="499">
        <v>0</v>
      </c>
      <c r="J6" s="499">
        <v>3</v>
      </c>
      <c r="K6" s="499">
        <v>524</v>
      </c>
      <c r="L6" s="499">
        <v>524</v>
      </c>
      <c r="M6" s="499">
        <v>3</v>
      </c>
      <c r="N6" s="499">
        <v>0</v>
      </c>
      <c r="O6" s="500">
        <v>85</v>
      </c>
      <c r="P6" s="500">
        <v>85</v>
      </c>
      <c r="Q6" s="500">
        <v>206.10144911223531</v>
      </c>
    </row>
    <row r="7" spans="1:17" ht="12.75" x14ac:dyDescent="0.2">
      <c r="A7" s="496" t="s">
        <v>423</v>
      </c>
      <c r="B7" s="497" t="s">
        <v>2263</v>
      </c>
      <c r="C7" s="497">
        <v>6545.0227990477069</v>
      </c>
      <c r="D7" s="497">
        <v>6545.0227990477069</v>
      </c>
      <c r="E7" s="497">
        <v>6545.0227990477069</v>
      </c>
      <c r="F7" s="498">
        <v>0</v>
      </c>
      <c r="G7" s="499">
        <f t="shared" ref="G7:G70" si="0">IFERROR(F7*E7,"")</f>
        <v>0</v>
      </c>
      <c r="H7" s="499" t="s">
        <v>2263</v>
      </c>
      <c r="I7" s="499">
        <v>1</v>
      </c>
      <c r="J7" s="499">
        <v>9</v>
      </c>
      <c r="K7" s="499">
        <v>590</v>
      </c>
      <c r="L7" s="499">
        <v>590</v>
      </c>
      <c r="M7" s="499">
        <v>14</v>
      </c>
      <c r="N7" s="499">
        <v>0</v>
      </c>
      <c r="O7" s="500">
        <v>37</v>
      </c>
      <c r="P7" s="500">
        <v>37</v>
      </c>
      <c r="Q7" s="500">
        <v>206.10144911223531</v>
      </c>
    </row>
    <row r="8" spans="1:17" ht="12.75" x14ac:dyDescent="0.2">
      <c r="A8" s="496" t="s">
        <v>424</v>
      </c>
      <c r="B8" s="497" t="s">
        <v>2263</v>
      </c>
      <c r="C8" s="497">
        <v>5040.0502333915529</v>
      </c>
      <c r="D8" s="497">
        <v>5040.0502333915529</v>
      </c>
      <c r="E8" s="497">
        <v>5040.0502333915529</v>
      </c>
      <c r="F8" s="498">
        <v>0</v>
      </c>
      <c r="G8" s="499">
        <f t="shared" si="0"/>
        <v>0</v>
      </c>
      <c r="H8" s="499" t="s">
        <v>2263</v>
      </c>
      <c r="I8" s="499">
        <v>0</v>
      </c>
      <c r="J8" s="499">
        <v>5</v>
      </c>
      <c r="K8" s="499">
        <v>646</v>
      </c>
      <c r="L8" s="499">
        <v>646</v>
      </c>
      <c r="M8" s="499">
        <v>12</v>
      </c>
      <c r="N8" s="499">
        <v>0</v>
      </c>
      <c r="O8" s="500">
        <v>24</v>
      </c>
      <c r="P8" s="500">
        <v>24</v>
      </c>
      <c r="Q8" s="500">
        <v>206.10144911223531</v>
      </c>
    </row>
    <row r="9" spans="1:17" ht="12.75" x14ac:dyDescent="0.2">
      <c r="A9" s="496" t="s">
        <v>425</v>
      </c>
      <c r="B9" s="497" t="s">
        <v>2263</v>
      </c>
      <c r="C9" s="497">
        <v>4116.3079326977022</v>
      </c>
      <c r="D9" s="497">
        <v>4116.3079326977022</v>
      </c>
      <c r="E9" s="497">
        <v>4116.3079326977022</v>
      </c>
      <c r="F9" s="498">
        <v>0</v>
      </c>
      <c r="G9" s="499">
        <f t="shared" si="0"/>
        <v>0</v>
      </c>
      <c r="H9" s="499" t="s">
        <v>2263</v>
      </c>
      <c r="I9" s="499">
        <v>0</v>
      </c>
      <c r="J9" s="499">
        <v>14</v>
      </c>
      <c r="K9" s="499">
        <v>456</v>
      </c>
      <c r="L9" s="499">
        <v>456</v>
      </c>
      <c r="M9" s="499">
        <v>8</v>
      </c>
      <c r="N9" s="499">
        <v>0</v>
      </c>
      <c r="O9" s="500">
        <v>16</v>
      </c>
      <c r="P9" s="500">
        <v>16</v>
      </c>
      <c r="Q9" s="500">
        <v>206.10144911223531</v>
      </c>
    </row>
    <row r="10" spans="1:17" ht="12.75" x14ac:dyDescent="0.2">
      <c r="A10" s="496" t="s">
        <v>426</v>
      </c>
      <c r="B10" s="497" t="s">
        <v>2263</v>
      </c>
      <c r="C10" s="497">
        <v>6317.9923703220347</v>
      </c>
      <c r="D10" s="497">
        <v>6317.9923703220347</v>
      </c>
      <c r="E10" s="497">
        <v>6317.9923703220347</v>
      </c>
      <c r="F10" s="498">
        <v>0</v>
      </c>
      <c r="G10" s="499">
        <f t="shared" si="0"/>
        <v>0</v>
      </c>
      <c r="H10" s="499" t="s">
        <v>2263</v>
      </c>
      <c r="I10" s="499">
        <v>0</v>
      </c>
      <c r="J10" s="499">
        <v>36</v>
      </c>
      <c r="K10" s="499">
        <v>1136</v>
      </c>
      <c r="L10" s="499">
        <v>1136</v>
      </c>
      <c r="M10" s="499">
        <v>10</v>
      </c>
      <c r="N10" s="499">
        <v>0</v>
      </c>
      <c r="O10" s="500">
        <v>35</v>
      </c>
      <c r="P10" s="500">
        <v>35</v>
      </c>
      <c r="Q10" s="500">
        <v>206.10144911223531</v>
      </c>
    </row>
    <row r="11" spans="1:17" ht="12.75" x14ac:dyDescent="0.2">
      <c r="A11" s="496" t="s">
        <v>427</v>
      </c>
      <c r="B11" s="497" t="s">
        <v>2263</v>
      </c>
      <c r="C11" s="497">
        <v>4268.7459049794224</v>
      </c>
      <c r="D11" s="497">
        <v>4268.7459049794224</v>
      </c>
      <c r="E11" s="497">
        <v>4268.7459049794224</v>
      </c>
      <c r="F11" s="498">
        <v>0</v>
      </c>
      <c r="G11" s="499">
        <f t="shared" si="0"/>
        <v>0</v>
      </c>
      <c r="H11" s="499" t="s">
        <v>2263</v>
      </c>
      <c r="I11" s="499">
        <v>2</v>
      </c>
      <c r="J11" s="499">
        <v>56</v>
      </c>
      <c r="K11" s="499">
        <v>732</v>
      </c>
      <c r="L11" s="499">
        <v>732</v>
      </c>
      <c r="M11" s="499">
        <v>19</v>
      </c>
      <c r="N11" s="499">
        <v>0</v>
      </c>
      <c r="O11" s="500">
        <v>14</v>
      </c>
      <c r="P11" s="500">
        <v>14</v>
      </c>
      <c r="Q11" s="500">
        <v>206.10144911223531</v>
      </c>
    </row>
    <row r="12" spans="1:17" ht="12.75" x14ac:dyDescent="0.2">
      <c r="A12" s="496" t="s">
        <v>428</v>
      </c>
      <c r="B12" s="497" t="s">
        <v>2263</v>
      </c>
      <c r="C12" s="497">
        <v>15370.944581511854</v>
      </c>
      <c r="D12" s="497">
        <v>15370.944581511854</v>
      </c>
      <c r="E12" s="497">
        <v>17336.490524912595</v>
      </c>
      <c r="F12" s="498">
        <v>0</v>
      </c>
      <c r="G12" s="499">
        <f t="shared" si="0"/>
        <v>0</v>
      </c>
      <c r="H12" s="499" t="s">
        <v>2263</v>
      </c>
      <c r="I12" s="499">
        <v>0</v>
      </c>
      <c r="J12" s="499">
        <v>13</v>
      </c>
      <c r="K12" s="499">
        <v>161</v>
      </c>
      <c r="L12" s="499">
        <v>161</v>
      </c>
      <c r="M12" s="499">
        <v>0</v>
      </c>
      <c r="N12" s="499">
        <v>0</v>
      </c>
      <c r="O12" s="500">
        <v>121</v>
      </c>
      <c r="P12" s="500">
        <v>105</v>
      </c>
      <c r="Q12" s="500">
        <v>206.10144911223531</v>
      </c>
    </row>
    <row r="13" spans="1:17" ht="12.75" x14ac:dyDescent="0.2">
      <c r="A13" s="496" t="s">
        <v>429</v>
      </c>
      <c r="B13" s="497" t="s">
        <v>2263</v>
      </c>
      <c r="C13" s="497">
        <v>7107.5681661022709</v>
      </c>
      <c r="D13" s="497">
        <v>7107.5681661022709</v>
      </c>
      <c r="E13" s="497">
        <v>10246.772332527667</v>
      </c>
      <c r="F13" s="498">
        <v>0</v>
      </c>
      <c r="G13" s="499">
        <f t="shared" si="0"/>
        <v>0</v>
      </c>
      <c r="H13" s="499" t="s">
        <v>2263</v>
      </c>
      <c r="I13" s="499">
        <v>1</v>
      </c>
      <c r="J13" s="499">
        <v>26</v>
      </c>
      <c r="K13" s="499">
        <v>188</v>
      </c>
      <c r="L13" s="499">
        <v>188</v>
      </c>
      <c r="M13" s="499">
        <v>3</v>
      </c>
      <c r="N13" s="499">
        <v>0</v>
      </c>
      <c r="O13" s="500">
        <v>18</v>
      </c>
      <c r="P13" s="500">
        <v>58</v>
      </c>
      <c r="Q13" s="500">
        <v>206.10144911223531</v>
      </c>
    </row>
    <row r="14" spans="1:17" ht="12.75" x14ac:dyDescent="0.2">
      <c r="A14" s="496" t="s">
        <v>430</v>
      </c>
      <c r="B14" s="497" t="s">
        <v>2263</v>
      </c>
      <c r="C14" s="497">
        <v>7713.5639895372105</v>
      </c>
      <c r="D14" s="497">
        <v>7713.5639895372105</v>
      </c>
      <c r="E14" s="497">
        <v>14698.495363605629</v>
      </c>
      <c r="F14" s="498">
        <v>0</v>
      </c>
      <c r="G14" s="499">
        <f t="shared" si="0"/>
        <v>0</v>
      </c>
      <c r="H14" s="499" t="s">
        <v>2263</v>
      </c>
      <c r="I14" s="499">
        <v>2</v>
      </c>
      <c r="J14" s="499">
        <v>108</v>
      </c>
      <c r="K14" s="499">
        <v>229</v>
      </c>
      <c r="L14" s="499">
        <v>229</v>
      </c>
      <c r="M14" s="499">
        <v>0</v>
      </c>
      <c r="N14" s="499">
        <v>0</v>
      </c>
      <c r="O14" s="500">
        <v>32</v>
      </c>
      <c r="P14" s="500">
        <v>94</v>
      </c>
      <c r="Q14" s="500">
        <v>206.10144911223531</v>
      </c>
    </row>
    <row r="15" spans="1:17" ht="12.75" x14ac:dyDescent="0.2">
      <c r="A15" s="496" t="s">
        <v>431</v>
      </c>
      <c r="B15" s="497" t="s">
        <v>2263</v>
      </c>
      <c r="C15" s="497">
        <v>4200.4385221887514</v>
      </c>
      <c r="D15" s="497">
        <v>4200.4385221887514</v>
      </c>
      <c r="E15" s="497">
        <v>8244.070326546851</v>
      </c>
      <c r="F15" s="498">
        <v>0</v>
      </c>
      <c r="G15" s="499">
        <f t="shared" si="0"/>
        <v>0</v>
      </c>
      <c r="H15" s="499" t="s">
        <v>2263</v>
      </c>
      <c r="I15" s="499">
        <v>23</v>
      </c>
      <c r="J15" s="499">
        <v>409</v>
      </c>
      <c r="K15" s="499">
        <v>186</v>
      </c>
      <c r="L15" s="499">
        <v>186</v>
      </c>
      <c r="M15" s="499">
        <v>5</v>
      </c>
      <c r="N15" s="499">
        <v>0</v>
      </c>
      <c r="O15" s="500">
        <v>9</v>
      </c>
      <c r="P15" s="500">
        <v>31</v>
      </c>
      <c r="Q15" s="500">
        <v>206.10144911223531</v>
      </c>
    </row>
    <row r="16" spans="1:17" ht="12.75" x14ac:dyDescent="0.2">
      <c r="A16" s="496" t="s">
        <v>432</v>
      </c>
      <c r="B16" s="497" t="s">
        <v>2263</v>
      </c>
      <c r="C16" s="497">
        <v>18263.443797390111</v>
      </c>
      <c r="D16" s="497">
        <v>18263.443797390111</v>
      </c>
      <c r="E16" s="497">
        <v>20392.11580350756</v>
      </c>
      <c r="F16" s="498">
        <v>0</v>
      </c>
      <c r="G16" s="499">
        <f t="shared" si="0"/>
        <v>0</v>
      </c>
      <c r="H16" s="499" t="s">
        <v>2263</v>
      </c>
      <c r="I16" s="499">
        <v>2</v>
      </c>
      <c r="J16" s="499">
        <v>125</v>
      </c>
      <c r="K16" s="499">
        <v>130</v>
      </c>
      <c r="L16" s="499">
        <v>130</v>
      </c>
      <c r="M16" s="499">
        <v>0</v>
      </c>
      <c r="N16" s="499">
        <v>0</v>
      </c>
      <c r="O16" s="500">
        <v>117</v>
      </c>
      <c r="P16" s="500">
        <v>119</v>
      </c>
      <c r="Q16" s="500">
        <v>206.10144911223531</v>
      </c>
    </row>
    <row r="17" spans="1:17" ht="12.75" x14ac:dyDescent="0.2">
      <c r="A17" s="496" t="s">
        <v>433</v>
      </c>
      <c r="B17" s="497" t="s">
        <v>2263</v>
      </c>
      <c r="C17" s="497">
        <v>8982.9267945902848</v>
      </c>
      <c r="D17" s="497">
        <v>8982.9267945902848</v>
      </c>
      <c r="E17" s="497">
        <v>12740.816992472206</v>
      </c>
      <c r="F17" s="498">
        <v>0</v>
      </c>
      <c r="G17" s="499">
        <f t="shared" si="0"/>
        <v>0</v>
      </c>
      <c r="H17" s="499" t="s">
        <v>2263</v>
      </c>
      <c r="I17" s="499">
        <v>34</v>
      </c>
      <c r="J17" s="499">
        <v>206</v>
      </c>
      <c r="K17" s="499">
        <v>150</v>
      </c>
      <c r="L17" s="499">
        <v>150</v>
      </c>
      <c r="M17" s="499">
        <v>3</v>
      </c>
      <c r="N17" s="499">
        <v>0</v>
      </c>
      <c r="O17" s="500">
        <v>37</v>
      </c>
      <c r="P17" s="500">
        <v>65</v>
      </c>
      <c r="Q17" s="500">
        <v>206.10144911223531</v>
      </c>
    </row>
    <row r="18" spans="1:17" ht="12.75" x14ac:dyDescent="0.2">
      <c r="A18" s="496" t="s">
        <v>434</v>
      </c>
      <c r="B18" s="497" t="s">
        <v>2263</v>
      </c>
      <c r="C18" s="497">
        <v>6481.2711447785887</v>
      </c>
      <c r="D18" s="497">
        <v>6481.2711447785887</v>
      </c>
      <c r="E18" s="497">
        <v>10917.283950977098</v>
      </c>
      <c r="F18" s="498">
        <v>0</v>
      </c>
      <c r="G18" s="499">
        <f t="shared" si="0"/>
        <v>0</v>
      </c>
      <c r="H18" s="499" t="s">
        <v>2263</v>
      </c>
      <c r="I18" s="499">
        <v>268</v>
      </c>
      <c r="J18" s="499">
        <v>806</v>
      </c>
      <c r="K18" s="499">
        <v>374</v>
      </c>
      <c r="L18" s="499">
        <v>374</v>
      </c>
      <c r="M18" s="499">
        <v>1</v>
      </c>
      <c r="N18" s="499">
        <v>0</v>
      </c>
      <c r="O18" s="500">
        <v>20</v>
      </c>
      <c r="P18" s="500">
        <v>38</v>
      </c>
      <c r="Q18" s="500">
        <v>206.10144911223531</v>
      </c>
    </row>
    <row r="19" spans="1:17" ht="12.75" x14ac:dyDescent="0.2">
      <c r="A19" s="496" t="s">
        <v>435</v>
      </c>
      <c r="B19" s="497" t="s">
        <v>2263</v>
      </c>
      <c r="C19" s="497">
        <v>5937.5065453600509</v>
      </c>
      <c r="D19" s="497">
        <v>5937.5065453600509</v>
      </c>
      <c r="E19" s="497">
        <v>8532.5876482865988</v>
      </c>
      <c r="F19" s="498">
        <v>0</v>
      </c>
      <c r="G19" s="499">
        <f t="shared" si="0"/>
        <v>0</v>
      </c>
      <c r="H19" s="499" t="s">
        <v>2263</v>
      </c>
      <c r="I19" s="499">
        <v>257</v>
      </c>
      <c r="J19" s="499">
        <v>1733</v>
      </c>
      <c r="K19" s="499">
        <v>514</v>
      </c>
      <c r="L19" s="499">
        <v>514</v>
      </c>
      <c r="M19" s="499">
        <v>4</v>
      </c>
      <c r="N19" s="499">
        <v>0</v>
      </c>
      <c r="O19" s="500">
        <v>12</v>
      </c>
      <c r="P19" s="500">
        <v>24</v>
      </c>
      <c r="Q19" s="500">
        <v>206.10144911223531</v>
      </c>
    </row>
    <row r="20" spans="1:17" ht="12.75" x14ac:dyDescent="0.2">
      <c r="A20" s="496" t="s">
        <v>436</v>
      </c>
      <c r="B20" s="497" t="s">
        <v>2263</v>
      </c>
      <c r="C20" s="497">
        <v>5787.8823091918193</v>
      </c>
      <c r="D20" s="497">
        <v>5787.8823091918193</v>
      </c>
      <c r="E20" s="497">
        <v>10090.371872236245</v>
      </c>
      <c r="F20" s="498">
        <v>0</v>
      </c>
      <c r="G20" s="499">
        <f t="shared" si="0"/>
        <v>0</v>
      </c>
      <c r="H20" s="499" t="s">
        <v>2263</v>
      </c>
      <c r="I20" s="499">
        <v>5</v>
      </c>
      <c r="J20" s="499">
        <v>267</v>
      </c>
      <c r="K20" s="499">
        <v>266</v>
      </c>
      <c r="L20" s="499">
        <v>266</v>
      </c>
      <c r="M20" s="499">
        <v>7</v>
      </c>
      <c r="N20" s="499">
        <v>0</v>
      </c>
      <c r="O20" s="500">
        <v>19</v>
      </c>
      <c r="P20" s="500">
        <v>48</v>
      </c>
      <c r="Q20" s="500">
        <v>206.10144911223531</v>
      </c>
    </row>
    <row r="21" spans="1:17" ht="12.75" x14ac:dyDescent="0.2">
      <c r="A21" s="496" t="s">
        <v>437</v>
      </c>
      <c r="B21" s="497" t="s">
        <v>2263</v>
      </c>
      <c r="C21" s="497">
        <v>5223.0731113424417</v>
      </c>
      <c r="D21" s="497">
        <v>5223.0731113424417</v>
      </c>
      <c r="E21" s="497">
        <v>5223.0731113424417</v>
      </c>
      <c r="F21" s="498">
        <v>0</v>
      </c>
      <c r="G21" s="499">
        <f t="shared" si="0"/>
        <v>0</v>
      </c>
      <c r="H21" s="499" t="s">
        <v>2263</v>
      </c>
      <c r="I21" s="499">
        <v>8</v>
      </c>
      <c r="J21" s="499">
        <v>293</v>
      </c>
      <c r="K21" s="499">
        <v>102</v>
      </c>
      <c r="L21" s="499">
        <v>102</v>
      </c>
      <c r="M21" s="499">
        <v>1</v>
      </c>
      <c r="N21" s="499">
        <v>0</v>
      </c>
      <c r="O21" s="500">
        <v>15</v>
      </c>
      <c r="P21" s="500">
        <v>15</v>
      </c>
      <c r="Q21" s="500">
        <v>206.10144911223531</v>
      </c>
    </row>
    <row r="22" spans="1:17" ht="12.75" x14ac:dyDescent="0.2">
      <c r="A22" s="496" t="s">
        <v>438</v>
      </c>
      <c r="B22" s="497" t="s">
        <v>2263</v>
      </c>
      <c r="C22" s="497">
        <v>6008.2649853139701</v>
      </c>
      <c r="D22" s="497">
        <v>6008.2649853139701</v>
      </c>
      <c r="E22" s="497">
        <v>10540.248367456368</v>
      </c>
      <c r="F22" s="498">
        <v>0</v>
      </c>
      <c r="G22" s="499">
        <f t="shared" si="0"/>
        <v>0</v>
      </c>
      <c r="H22" s="499" t="s">
        <v>2263</v>
      </c>
      <c r="I22" s="499">
        <v>20</v>
      </c>
      <c r="J22" s="499">
        <v>282</v>
      </c>
      <c r="K22" s="499">
        <v>13</v>
      </c>
      <c r="L22" s="499">
        <v>13</v>
      </c>
      <c r="M22" s="499">
        <v>1</v>
      </c>
      <c r="N22" s="499">
        <v>0</v>
      </c>
      <c r="O22" s="500">
        <v>15</v>
      </c>
      <c r="P22" s="500">
        <v>56</v>
      </c>
      <c r="Q22" s="500">
        <v>206.10144911223531</v>
      </c>
    </row>
    <row r="23" spans="1:17" ht="12.75" x14ac:dyDescent="0.2">
      <c r="A23" s="496" t="s">
        <v>439</v>
      </c>
      <c r="B23" s="497" t="s">
        <v>2263</v>
      </c>
      <c r="C23" s="497">
        <v>5413.2024685803353</v>
      </c>
      <c r="D23" s="497">
        <v>5413.2024685803353</v>
      </c>
      <c r="E23" s="497">
        <v>6617.6076041043816</v>
      </c>
      <c r="F23" s="498">
        <v>0</v>
      </c>
      <c r="G23" s="499">
        <f t="shared" si="0"/>
        <v>0</v>
      </c>
      <c r="H23" s="499" t="s">
        <v>2263</v>
      </c>
      <c r="I23" s="499">
        <v>20</v>
      </c>
      <c r="J23" s="499">
        <v>373</v>
      </c>
      <c r="K23" s="499">
        <v>6</v>
      </c>
      <c r="L23" s="499">
        <v>6</v>
      </c>
      <c r="M23" s="499">
        <v>0</v>
      </c>
      <c r="N23" s="499">
        <v>0</v>
      </c>
      <c r="O23" s="500">
        <v>10</v>
      </c>
      <c r="P23" s="500">
        <v>34</v>
      </c>
      <c r="Q23" s="500">
        <v>206.10144911223531</v>
      </c>
    </row>
    <row r="24" spans="1:17" ht="12.75" x14ac:dyDescent="0.2">
      <c r="A24" s="496" t="s">
        <v>440</v>
      </c>
      <c r="B24" s="497" t="s">
        <v>2263</v>
      </c>
      <c r="C24" s="497">
        <v>9841.7328204900787</v>
      </c>
      <c r="D24" s="497">
        <v>9841.7328204900787</v>
      </c>
      <c r="E24" s="497">
        <v>14919.031650840292</v>
      </c>
      <c r="F24" s="498">
        <v>0</v>
      </c>
      <c r="G24" s="499">
        <f t="shared" si="0"/>
        <v>0</v>
      </c>
      <c r="H24" s="499" t="s">
        <v>2263</v>
      </c>
      <c r="I24" s="499">
        <v>4</v>
      </c>
      <c r="J24" s="499">
        <v>56</v>
      </c>
      <c r="K24" s="499">
        <v>159</v>
      </c>
      <c r="L24" s="499">
        <v>159</v>
      </c>
      <c r="M24" s="499">
        <v>1</v>
      </c>
      <c r="N24" s="499">
        <v>0</v>
      </c>
      <c r="O24" s="500">
        <v>71</v>
      </c>
      <c r="P24" s="500">
        <v>85</v>
      </c>
      <c r="Q24" s="500">
        <v>206.10144911223531</v>
      </c>
    </row>
    <row r="25" spans="1:17" ht="12.75" x14ac:dyDescent="0.2">
      <c r="A25" s="496" t="s">
        <v>441</v>
      </c>
      <c r="B25" s="497" t="s">
        <v>2263</v>
      </c>
      <c r="C25" s="497">
        <v>4901.4060390180111</v>
      </c>
      <c r="D25" s="497">
        <v>4901.4060390180111</v>
      </c>
      <c r="E25" s="497">
        <v>8992.4615397840735</v>
      </c>
      <c r="F25" s="498">
        <v>0</v>
      </c>
      <c r="G25" s="499">
        <f t="shared" si="0"/>
        <v>0</v>
      </c>
      <c r="H25" s="499" t="s">
        <v>2263</v>
      </c>
      <c r="I25" s="499">
        <v>21</v>
      </c>
      <c r="J25" s="499">
        <v>101</v>
      </c>
      <c r="K25" s="499">
        <v>127</v>
      </c>
      <c r="L25" s="499">
        <v>127</v>
      </c>
      <c r="M25" s="499">
        <v>3</v>
      </c>
      <c r="N25" s="499">
        <v>0</v>
      </c>
      <c r="O25" s="500">
        <v>16</v>
      </c>
      <c r="P25" s="500">
        <v>51</v>
      </c>
      <c r="Q25" s="500">
        <v>206.10144911223531</v>
      </c>
    </row>
    <row r="26" spans="1:17" ht="12.75" x14ac:dyDescent="0.2">
      <c r="A26" s="496" t="s">
        <v>442</v>
      </c>
      <c r="B26" s="497" t="s">
        <v>2263</v>
      </c>
      <c r="C26" s="497">
        <v>3017.6755181615035</v>
      </c>
      <c r="D26" s="497">
        <v>3017.6755181615035</v>
      </c>
      <c r="E26" s="497">
        <v>7182.9227893994521</v>
      </c>
      <c r="F26" s="498">
        <v>0</v>
      </c>
      <c r="G26" s="499">
        <f t="shared" si="0"/>
        <v>0</v>
      </c>
      <c r="H26" s="499" t="s">
        <v>2263</v>
      </c>
      <c r="I26" s="499">
        <v>79</v>
      </c>
      <c r="J26" s="499">
        <v>217</v>
      </c>
      <c r="K26" s="499">
        <v>95</v>
      </c>
      <c r="L26" s="499">
        <v>95</v>
      </c>
      <c r="M26" s="499">
        <v>4</v>
      </c>
      <c r="N26" s="499">
        <v>0</v>
      </c>
      <c r="O26" s="500">
        <v>10</v>
      </c>
      <c r="P26" s="500">
        <v>41</v>
      </c>
      <c r="Q26" s="500">
        <v>206.10144911223531</v>
      </c>
    </row>
    <row r="27" spans="1:17" ht="12.75" x14ac:dyDescent="0.2">
      <c r="A27" s="496" t="s">
        <v>443</v>
      </c>
      <c r="B27" s="497" t="s">
        <v>2263</v>
      </c>
      <c r="C27" s="497">
        <v>10108.590840464482</v>
      </c>
      <c r="D27" s="497">
        <v>10108.590840464482</v>
      </c>
      <c r="E27" s="497">
        <v>15104.343744954147</v>
      </c>
      <c r="F27" s="498">
        <v>0</v>
      </c>
      <c r="G27" s="499">
        <f t="shared" si="0"/>
        <v>0</v>
      </c>
      <c r="H27" s="499" t="s">
        <v>2263</v>
      </c>
      <c r="I27" s="499">
        <v>1</v>
      </c>
      <c r="J27" s="499">
        <v>26</v>
      </c>
      <c r="K27" s="499">
        <v>74</v>
      </c>
      <c r="L27" s="499">
        <v>74</v>
      </c>
      <c r="M27" s="499">
        <v>0</v>
      </c>
      <c r="N27" s="499">
        <v>0</v>
      </c>
      <c r="O27" s="500">
        <v>29</v>
      </c>
      <c r="P27" s="500">
        <v>98</v>
      </c>
      <c r="Q27" s="500">
        <v>206.10144911223531</v>
      </c>
    </row>
    <row r="28" spans="1:17" ht="12.75" x14ac:dyDescent="0.2">
      <c r="A28" s="496" t="s">
        <v>444</v>
      </c>
      <c r="B28" s="497" t="s">
        <v>2263</v>
      </c>
      <c r="C28" s="497">
        <v>8712.2296642682395</v>
      </c>
      <c r="D28" s="497">
        <v>8712.2296642682395</v>
      </c>
      <c r="E28" s="497">
        <v>13464.26865297806</v>
      </c>
      <c r="F28" s="498">
        <v>0</v>
      </c>
      <c r="G28" s="499">
        <f t="shared" si="0"/>
        <v>0</v>
      </c>
      <c r="H28" s="499" t="s">
        <v>2263</v>
      </c>
      <c r="I28" s="499">
        <v>2</v>
      </c>
      <c r="J28" s="499">
        <v>34</v>
      </c>
      <c r="K28" s="499">
        <v>206</v>
      </c>
      <c r="L28" s="499">
        <v>206</v>
      </c>
      <c r="M28" s="499">
        <v>5</v>
      </c>
      <c r="N28" s="499">
        <v>0</v>
      </c>
      <c r="O28" s="500">
        <v>16</v>
      </c>
      <c r="P28" s="500">
        <v>106</v>
      </c>
      <c r="Q28" s="500">
        <v>206.10144911223531</v>
      </c>
    </row>
    <row r="29" spans="1:17" ht="12.75" x14ac:dyDescent="0.2">
      <c r="A29" s="496" t="s">
        <v>445</v>
      </c>
      <c r="B29" s="497" t="s">
        <v>2263</v>
      </c>
      <c r="C29" s="497">
        <v>9521.0113406806522</v>
      </c>
      <c r="D29" s="497">
        <v>9521.0113406806522</v>
      </c>
      <c r="E29" s="497">
        <v>11956.346791530861</v>
      </c>
      <c r="F29" s="498">
        <v>0</v>
      </c>
      <c r="G29" s="499">
        <f t="shared" si="0"/>
        <v>0</v>
      </c>
      <c r="H29" s="499" t="s">
        <v>2263</v>
      </c>
      <c r="I29" s="499">
        <v>1</v>
      </c>
      <c r="J29" s="499">
        <v>233</v>
      </c>
      <c r="K29" s="499">
        <v>232</v>
      </c>
      <c r="L29" s="499">
        <v>232</v>
      </c>
      <c r="M29" s="499">
        <v>0</v>
      </c>
      <c r="N29" s="499">
        <v>0</v>
      </c>
      <c r="O29" s="500">
        <v>42</v>
      </c>
      <c r="P29" s="500">
        <v>62</v>
      </c>
      <c r="Q29" s="500">
        <v>206.10144911223531</v>
      </c>
    </row>
    <row r="30" spans="1:17" ht="12.75" x14ac:dyDescent="0.2">
      <c r="A30" s="496" t="s">
        <v>446</v>
      </c>
      <c r="B30" s="497" t="s">
        <v>2263</v>
      </c>
      <c r="C30" s="497">
        <v>6450.0984290577808</v>
      </c>
      <c r="D30" s="497">
        <v>6450.0984290577808</v>
      </c>
      <c r="E30" s="497">
        <v>8400.4626699032615</v>
      </c>
      <c r="F30" s="498">
        <v>0</v>
      </c>
      <c r="G30" s="499">
        <f t="shared" si="0"/>
        <v>0</v>
      </c>
      <c r="H30" s="499" t="s">
        <v>2263</v>
      </c>
      <c r="I30" s="499">
        <v>3</v>
      </c>
      <c r="J30" s="499">
        <v>703</v>
      </c>
      <c r="K30" s="499">
        <v>393</v>
      </c>
      <c r="L30" s="499">
        <v>393</v>
      </c>
      <c r="M30" s="499">
        <v>5</v>
      </c>
      <c r="N30" s="499">
        <v>0</v>
      </c>
      <c r="O30" s="500">
        <v>16</v>
      </c>
      <c r="P30" s="500">
        <v>34</v>
      </c>
      <c r="Q30" s="500">
        <v>206.10144911223531</v>
      </c>
    </row>
    <row r="31" spans="1:17" ht="12.75" x14ac:dyDescent="0.2">
      <c r="A31" s="496" t="s">
        <v>447</v>
      </c>
      <c r="B31" s="497" t="s">
        <v>2263</v>
      </c>
      <c r="C31" s="497">
        <v>5622.6098172731718</v>
      </c>
      <c r="D31" s="497">
        <v>5622.6098172731718</v>
      </c>
      <c r="E31" s="497">
        <v>7261.8011280391247</v>
      </c>
      <c r="F31" s="498">
        <v>0</v>
      </c>
      <c r="G31" s="499">
        <f t="shared" si="0"/>
        <v>0</v>
      </c>
      <c r="H31" s="499" t="s">
        <v>2263</v>
      </c>
      <c r="I31" s="499">
        <v>10</v>
      </c>
      <c r="J31" s="499">
        <v>1647</v>
      </c>
      <c r="K31" s="499">
        <v>618</v>
      </c>
      <c r="L31" s="499">
        <v>618</v>
      </c>
      <c r="M31" s="499">
        <v>8</v>
      </c>
      <c r="N31" s="499">
        <v>0</v>
      </c>
      <c r="O31" s="500">
        <v>11</v>
      </c>
      <c r="P31" s="500">
        <v>20</v>
      </c>
      <c r="Q31" s="500">
        <v>206.10144911223531</v>
      </c>
    </row>
    <row r="32" spans="1:17" ht="12.75" x14ac:dyDescent="0.2">
      <c r="A32" s="496" t="s">
        <v>448</v>
      </c>
      <c r="B32" s="497" t="s">
        <v>2263</v>
      </c>
      <c r="C32" s="497">
        <v>4456.0633366838238</v>
      </c>
      <c r="D32" s="497">
        <v>4456.0633366838238</v>
      </c>
      <c r="E32" s="497">
        <v>8191.1594646628118</v>
      </c>
      <c r="F32" s="498">
        <v>0</v>
      </c>
      <c r="G32" s="499">
        <f t="shared" si="0"/>
        <v>0</v>
      </c>
      <c r="H32" s="499" t="s">
        <v>2263</v>
      </c>
      <c r="I32" s="499">
        <v>5</v>
      </c>
      <c r="J32" s="499">
        <v>336</v>
      </c>
      <c r="K32" s="499">
        <v>373</v>
      </c>
      <c r="L32" s="499">
        <v>373</v>
      </c>
      <c r="M32" s="499">
        <v>3</v>
      </c>
      <c r="N32" s="499">
        <v>0</v>
      </c>
      <c r="O32" s="500">
        <v>17</v>
      </c>
      <c r="P32" s="500">
        <v>47</v>
      </c>
      <c r="Q32" s="500">
        <v>206.10144911223531</v>
      </c>
    </row>
    <row r="33" spans="1:17" ht="12.75" x14ac:dyDescent="0.2">
      <c r="A33" s="496" t="s">
        <v>449</v>
      </c>
      <c r="B33" s="497" t="s">
        <v>2263</v>
      </c>
      <c r="C33" s="497">
        <v>2603.1137184312333</v>
      </c>
      <c r="D33" s="497">
        <v>2603.1137184312333</v>
      </c>
      <c r="E33" s="497">
        <v>4819.8249959245259</v>
      </c>
      <c r="F33" s="498">
        <v>0</v>
      </c>
      <c r="G33" s="499">
        <f t="shared" si="0"/>
        <v>0</v>
      </c>
      <c r="H33" s="499" t="s">
        <v>2263</v>
      </c>
      <c r="I33" s="499">
        <v>90</v>
      </c>
      <c r="J33" s="499">
        <v>523</v>
      </c>
      <c r="K33" s="499">
        <v>252</v>
      </c>
      <c r="L33" s="499">
        <v>252</v>
      </c>
      <c r="M33" s="499">
        <v>4</v>
      </c>
      <c r="N33" s="499">
        <v>0</v>
      </c>
      <c r="O33" s="500">
        <v>9</v>
      </c>
      <c r="P33" s="500">
        <v>21</v>
      </c>
      <c r="Q33" s="500">
        <v>206.10144911223531</v>
      </c>
    </row>
    <row r="34" spans="1:17" ht="12.75" x14ac:dyDescent="0.2">
      <c r="A34" s="496" t="s">
        <v>450</v>
      </c>
      <c r="B34" s="497" t="s">
        <v>2263</v>
      </c>
      <c r="C34" s="497">
        <v>2604.240750216049</v>
      </c>
      <c r="D34" s="497">
        <v>2604.240750216049</v>
      </c>
      <c r="E34" s="497">
        <v>4368.3198258893553</v>
      </c>
      <c r="F34" s="498">
        <v>0</v>
      </c>
      <c r="G34" s="499">
        <f t="shared" si="0"/>
        <v>0</v>
      </c>
      <c r="H34" s="499" t="s">
        <v>2263</v>
      </c>
      <c r="I34" s="499">
        <v>190</v>
      </c>
      <c r="J34" s="499">
        <v>281</v>
      </c>
      <c r="K34" s="499">
        <v>38</v>
      </c>
      <c r="L34" s="499">
        <v>38</v>
      </c>
      <c r="M34" s="499">
        <v>3</v>
      </c>
      <c r="N34" s="499">
        <v>0</v>
      </c>
      <c r="O34" s="500">
        <v>5</v>
      </c>
      <c r="P34" s="500">
        <v>31</v>
      </c>
      <c r="Q34" s="500">
        <v>206.10144911223531</v>
      </c>
    </row>
    <row r="35" spans="1:17" ht="12.75" x14ac:dyDescent="0.2">
      <c r="A35" s="496" t="s">
        <v>451</v>
      </c>
      <c r="B35" s="497" t="s">
        <v>2263</v>
      </c>
      <c r="C35" s="497">
        <v>3700.9885094545757</v>
      </c>
      <c r="D35" s="497">
        <v>3700.9885094545757</v>
      </c>
      <c r="E35" s="497">
        <v>8992.4615397840735</v>
      </c>
      <c r="F35" s="498">
        <v>0</v>
      </c>
      <c r="G35" s="499">
        <f t="shared" si="0"/>
        <v>0</v>
      </c>
      <c r="H35" s="499" t="s">
        <v>2263</v>
      </c>
      <c r="I35" s="499">
        <v>42</v>
      </c>
      <c r="J35" s="499">
        <v>178</v>
      </c>
      <c r="K35" s="499">
        <v>167</v>
      </c>
      <c r="L35" s="499">
        <v>167</v>
      </c>
      <c r="M35" s="499">
        <v>3</v>
      </c>
      <c r="N35" s="499">
        <v>0</v>
      </c>
      <c r="O35" s="500">
        <v>19</v>
      </c>
      <c r="P35" s="500">
        <v>51</v>
      </c>
      <c r="Q35" s="500">
        <v>206.10144911223531</v>
      </c>
    </row>
    <row r="36" spans="1:17" ht="12.75" x14ac:dyDescent="0.2">
      <c r="A36" s="496" t="s">
        <v>452</v>
      </c>
      <c r="B36" s="497" t="s">
        <v>2263</v>
      </c>
      <c r="C36" s="497">
        <v>2442.2847998084953</v>
      </c>
      <c r="D36" s="497">
        <v>2442.2847998084953</v>
      </c>
      <c r="E36" s="497">
        <v>5093.8344857433558</v>
      </c>
      <c r="F36" s="498">
        <v>0</v>
      </c>
      <c r="G36" s="499">
        <f t="shared" si="0"/>
        <v>0</v>
      </c>
      <c r="H36" s="499" t="s">
        <v>2263</v>
      </c>
      <c r="I36" s="499">
        <v>124</v>
      </c>
      <c r="J36" s="499">
        <v>256</v>
      </c>
      <c r="K36" s="499">
        <v>92</v>
      </c>
      <c r="L36" s="499">
        <v>92</v>
      </c>
      <c r="M36" s="499">
        <v>2</v>
      </c>
      <c r="N36" s="499">
        <v>0</v>
      </c>
      <c r="O36" s="500">
        <v>10</v>
      </c>
      <c r="P36" s="500">
        <v>30</v>
      </c>
      <c r="Q36" s="500">
        <v>206.10144911223531</v>
      </c>
    </row>
    <row r="37" spans="1:17" ht="12.75" x14ac:dyDescent="0.2">
      <c r="A37" s="496" t="s">
        <v>453</v>
      </c>
      <c r="B37" s="497" t="s">
        <v>2263</v>
      </c>
      <c r="C37" s="497">
        <v>2810.4186434830581</v>
      </c>
      <c r="D37" s="497">
        <v>2810.4186434830581</v>
      </c>
      <c r="E37" s="497">
        <v>5308.7050318053643</v>
      </c>
      <c r="F37" s="498">
        <v>0</v>
      </c>
      <c r="G37" s="499">
        <f t="shared" si="0"/>
        <v>0</v>
      </c>
      <c r="H37" s="499" t="s">
        <v>2263</v>
      </c>
      <c r="I37" s="499">
        <v>116</v>
      </c>
      <c r="J37" s="499">
        <v>317</v>
      </c>
      <c r="K37" s="499">
        <v>73</v>
      </c>
      <c r="L37" s="499">
        <v>73</v>
      </c>
      <c r="M37" s="499">
        <v>3</v>
      </c>
      <c r="N37" s="499">
        <v>0</v>
      </c>
      <c r="O37" s="500">
        <v>10</v>
      </c>
      <c r="P37" s="500">
        <v>31</v>
      </c>
      <c r="Q37" s="500">
        <v>206.10144911223531</v>
      </c>
    </row>
    <row r="38" spans="1:17" ht="12.75" x14ac:dyDescent="0.2">
      <c r="A38" s="496" t="s">
        <v>454</v>
      </c>
      <c r="B38" s="497" t="s">
        <v>2263</v>
      </c>
      <c r="C38" s="497">
        <v>7096.5248150298776</v>
      </c>
      <c r="D38" s="497">
        <v>7096.5248150298776</v>
      </c>
      <c r="E38" s="497">
        <v>12148.233012505441</v>
      </c>
      <c r="F38" s="498">
        <v>0</v>
      </c>
      <c r="G38" s="499">
        <f t="shared" si="0"/>
        <v>0</v>
      </c>
      <c r="H38" s="499" t="s">
        <v>2263</v>
      </c>
      <c r="I38" s="499">
        <v>1</v>
      </c>
      <c r="J38" s="499">
        <v>18</v>
      </c>
      <c r="K38" s="499">
        <v>117</v>
      </c>
      <c r="L38" s="499">
        <v>117</v>
      </c>
      <c r="M38" s="499">
        <v>2</v>
      </c>
      <c r="N38" s="499">
        <v>0</v>
      </c>
      <c r="O38" s="500">
        <v>21</v>
      </c>
      <c r="P38" s="500">
        <v>95</v>
      </c>
      <c r="Q38" s="500">
        <v>206.10144911223531</v>
      </c>
    </row>
    <row r="39" spans="1:17" ht="12.75" x14ac:dyDescent="0.2">
      <c r="A39" s="496" t="s">
        <v>455</v>
      </c>
      <c r="B39" s="497" t="s">
        <v>2263</v>
      </c>
      <c r="C39" s="497">
        <v>8590.6746151353855</v>
      </c>
      <c r="D39" s="497">
        <v>8590.6746151353855</v>
      </c>
      <c r="E39" s="497">
        <v>8590.6746151353855</v>
      </c>
      <c r="F39" s="498">
        <v>0</v>
      </c>
      <c r="G39" s="499">
        <f t="shared" si="0"/>
        <v>0</v>
      </c>
      <c r="H39" s="499" t="s">
        <v>2263</v>
      </c>
      <c r="I39" s="499">
        <v>2</v>
      </c>
      <c r="J39" s="499">
        <v>11</v>
      </c>
      <c r="K39" s="499">
        <v>402</v>
      </c>
      <c r="L39" s="499">
        <v>402</v>
      </c>
      <c r="M39" s="499">
        <v>9</v>
      </c>
      <c r="N39" s="499">
        <v>0</v>
      </c>
      <c r="O39" s="500">
        <v>81</v>
      </c>
      <c r="P39" s="500">
        <v>81</v>
      </c>
      <c r="Q39" s="500">
        <v>206.10144911223531</v>
      </c>
    </row>
    <row r="40" spans="1:17" ht="12.75" x14ac:dyDescent="0.2">
      <c r="A40" s="496" t="s">
        <v>456</v>
      </c>
      <c r="B40" s="497" t="s">
        <v>2263</v>
      </c>
      <c r="C40" s="497">
        <v>5157.0647094610968</v>
      </c>
      <c r="D40" s="497">
        <v>5157.0647094610968</v>
      </c>
      <c r="E40" s="497">
        <v>5260.4309664238826</v>
      </c>
      <c r="F40" s="498">
        <v>0</v>
      </c>
      <c r="G40" s="499">
        <f t="shared" si="0"/>
        <v>0</v>
      </c>
      <c r="H40" s="499" t="s">
        <v>2263</v>
      </c>
      <c r="I40" s="499">
        <v>19</v>
      </c>
      <c r="J40" s="499">
        <v>45</v>
      </c>
      <c r="K40" s="499">
        <v>260</v>
      </c>
      <c r="L40" s="499">
        <v>260</v>
      </c>
      <c r="M40" s="499">
        <v>25</v>
      </c>
      <c r="N40" s="499">
        <v>0</v>
      </c>
      <c r="O40" s="500">
        <v>9</v>
      </c>
      <c r="P40" s="500">
        <v>51</v>
      </c>
      <c r="Q40" s="500">
        <v>206.10144911223531</v>
      </c>
    </row>
    <row r="41" spans="1:17" ht="12.75" x14ac:dyDescent="0.2">
      <c r="A41" s="496" t="s">
        <v>457</v>
      </c>
      <c r="B41" s="497" t="s">
        <v>2263</v>
      </c>
      <c r="C41" s="497">
        <v>5418.0547812104669</v>
      </c>
      <c r="D41" s="497">
        <v>5418.0547812104669</v>
      </c>
      <c r="E41" s="497">
        <v>7690.7001812233684</v>
      </c>
      <c r="F41" s="498">
        <v>0</v>
      </c>
      <c r="G41" s="499">
        <f t="shared" si="0"/>
        <v>0</v>
      </c>
      <c r="H41" s="499" t="s">
        <v>2263</v>
      </c>
      <c r="I41" s="499">
        <v>7</v>
      </c>
      <c r="J41" s="499">
        <v>214</v>
      </c>
      <c r="K41" s="499">
        <v>209</v>
      </c>
      <c r="L41" s="499">
        <v>209</v>
      </c>
      <c r="M41" s="499">
        <v>3</v>
      </c>
      <c r="N41" s="499">
        <v>0</v>
      </c>
      <c r="O41" s="500">
        <v>15</v>
      </c>
      <c r="P41" s="500">
        <v>46</v>
      </c>
      <c r="Q41" s="500">
        <v>206.10144911223531</v>
      </c>
    </row>
    <row r="42" spans="1:17" ht="12.75" x14ac:dyDescent="0.2">
      <c r="A42" s="496" t="s">
        <v>458</v>
      </c>
      <c r="B42" s="497" t="s">
        <v>2263</v>
      </c>
      <c r="C42" s="497">
        <v>3529.6753708976662</v>
      </c>
      <c r="D42" s="497">
        <v>3529.6753708976662</v>
      </c>
      <c r="E42" s="497">
        <v>5476.6227401712422</v>
      </c>
      <c r="F42" s="498">
        <v>0</v>
      </c>
      <c r="G42" s="499">
        <f t="shared" si="0"/>
        <v>0</v>
      </c>
      <c r="H42" s="499" t="s">
        <v>2263</v>
      </c>
      <c r="I42" s="499">
        <v>58</v>
      </c>
      <c r="J42" s="499">
        <v>428</v>
      </c>
      <c r="K42" s="499">
        <v>208</v>
      </c>
      <c r="L42" s="499">
        <v>208</v>
      </c>
      <c r="M42" s="499">
        <v>7</v>
      </c>
      <c r="N42" s="499">
        <v>0</v>
      </c>
      <c r="O42" s="500">
        <v>6</v>
      </c>
      <c r="P42" s="500">
        <v>23</v>
      </c>
      <c r="Q42" s="500">
        <v>206.10144911223531</v>
      </c>
    </row>
    <row r="43" spans="1:17" ht="12.75" x14ac:dyDescent="0.2">
      <c r="A43" s="496" t="s">
        <v>459</v>
      </c>
      <c r="B43" s="497" t="s">
        <v>2263</v>
      </c>
      <c r="C43" s="497">
        <v>2523.9933933230514</v>
      </c>
      <c r="D43" s="497">
        <v>2523.9933933230514</v>
      </c>
      <c r="E43" s="497">
        <v>6327.1514639128727</v>
      </c>
      <c r="F43" s="498">
        <v>0</v>
      </c>
      <c r="G43" s="499">
        <f t="shared" si="0"/>
        <v>0</v>
      </c>
      <c r="H43" s="499" t="s">
        <v>2263</v>
      </c>
      <c r="I43" s="499">
        <v>80</v>
      </c>
      <c r="J43" s="499">
        <v>158</v>
      </c>
      <c r="K43" s="499">
        <v>312</v>
      </c>
      <c r="L43" s="499">
        <v>312</v>
      </c>
      <c r="M43" s="499">
        <v>3</v>
      </c>
      <c r="N43" s="499">
        <v>0</v>
      </c>
      <c r="O43" s="500">
        <v>13</v>
      </c>
      <c r="P43" s="500">
        <v>33</v>
      </c>
      <c r="Q43" s="500">
        <v>206.10144911223531</v>
      </c>
    </row>
    <row r="44" spans="1:17" ht="12.75" x14ac:dyDescent="0.2">
      <c r="A44" s="496" t="s">
        <v>460</v>
      </c>
      <c r="B44" s="497" t="s">
        <v>2263</v>
      </c>
      <c r="C44" s="497">
        <v>2468.2553734241624</v>
      </c>
      <c r="D44" s="497">
        <v>2468.2553734241624</v>
      </c>
      <c r="E44" s="497">
        <v>4125.126878263145</v>
      </c>
      <c r="F44" s="498">
        <v>0</v>
      </c>
      <c r="G44" s="499">
        <f t="shared" si="0"/>
        <v>0</v>
      </c>
      <c r="H44" s="499" t="s">
        <v>2263</v>
      </c>
      <c r="I44" s="499">
        <v>157</v>
      </c>
      <c r="J44" s="499">
        <v>248</v>
      </c>
      <c r="K44" s="499">
        <v>323</v>
      </c>
      <c r="L44" s="499">
        <v>323</v>
      </c>
      <c r="M44" s="499">
        <v>12</v>
      </c>
      <c r="N44" s="499">
        <v>0</v>
      </c>
      <c r="O44" s="500">
        <v>10</v>
      </c>
      <c r="P44" s="500">
        <v>17</v>
      </c>
      <c r="Q44" s="500">
        <v>206.10144911223531</v>
      </c>
    </row>
    <row r="45" spans="1:17" ht="12.75" x14ac:dyDescent="0.2">
      <c r="A45" s="496" t="s">
        <v>461</v>
      </c>
      <c r="B45" s="497" t="s">
        <v>2263</v>
      </c>
      <c r="C45" s="497">
        <v>1668.5255599317359</v>
      </c>
      <c r="D45" s="497">
        <v>1668.5255599317359</v>
      </c>
      <c r="E45" s="497">
        <v>3386.5959561036666</v>
      </c>
      <c r="F45" s="498">
        <v>0</v>
      </c>
      <c r="G45" s="499">
        <f t="shared" si="0"/>
        <v>0</v>
      </c>
      <c r="H45" s="499" t="s">
        <v>2263</v>
      </c>
      <c r="I45" s="499">
        <v>613</v>
      </c>
      <c r="J45" s="499">
        <v>615</v>
      </c>
      <c r="K45" s="499">
        <v>517</v>
      </c>
      <c r="L45" s="499">
        <v>517</v>
      </c>
      <c r="M45" s="499">
        <v>64</v>
      </c>
      <c r="N45" s="499">
        <v>0</v>
      </c>
      <c r="O45" s="500">
        <v>8</v>
      </c>
      <c r="P45" s="500">
        <v>10</v>
      </c>
      <c r="Q45" s="500">
        <v>206.10144911223531</v>
      </c>
    </row>
    <row r="46" spans="1:17" ht="12.75" x14ac:dyDescent="0.2">
      <c r="A46" s="496" t="s">
        <v>462</v>
      </c>
      <c r="B46" s="497" t="s">
        <v>2263</v>
      </c>
      <c r="C46" s="497">
        <v>1540.0501305983657</v>
      </c>
      <c r="D46" s="497">
        <v>1540.0501305983657</v>
      </c>
      <c r="E46" s="497">
        <v>4372.2219542365938</v>
      </c>
      <c r="F46" s="498">
        <v>0</v>
      </c>
      <c r="G46" s="499">
        <f t="shared" si="0"/>
        <v>0</v>
      </c>
      <c r="H46" s="499" t="s">
        <v>2263</v>
      </c>
      <c r="I46" s="499">
        <v>183</v>
      </c>
      <c r="J46" s="499">
        <v>195</v>
      </c>
      <c r="K46" s="499">
        <v>53</v>
      </c>
      <c r="L46" s="499">
        <v>53</v>
      </c>
      <c r="M46" s="499">
        <v>6</v>
      </c>
      <c r="N46" s="499">
        <v>0</v>
      </c>
      <c r="O46" s="500">
        <v>5</v>
      </c>
      <c r="P46" s="500">
        <v>29</v>
      </c>
      <c r="Q46" s="500">
        <v>206.10144911223531</v>
      </c>
    </row>
    <row r="47" spans="1:17" ht="12.75" x14ac:dyDescent="0.2">
      <c r="A47" s="496" t="s">
        <v>463</v>
      </c>
      <c r="B47" s="497" t="s">
        <v>2263</v>
      </c>
      <c r="C47" s="497">
        <v>1540.0501305983657</v>
      </c>
      <c r="D47" s="497">
        <v>1540.0501305983657</v>
      </c>
      <c r="E47" s="497">
        <v>1660.2761454868003</v>
      </c>
      <c r="F47" s="498">
        <v>0</v>
      </c>
      <c r="G47" s="499">
        <f t="shared" si="0"/>
        <v>0</v>
      </c>
      <c r="H47" s="499" t="s">
        <v>2263</v>
      </c>
      <c r="I47" s="499">
        <v>381</v>
      </c>
      <c r="J47" s="499">
        <v>292</v>
      </c>
      <c r="K47" s="499">
        <v>28</v>
      </c>
      <c r="L47" s="499">
        <v>28</v>
      </c>
      <c r="M47" s="499">
        <v>8</v>
      </c>
      <c r="N47" s="499">
        <v>0</v>
      </c>
      <c r="O47" s="500">
        <v>5</v>
      </c>
      <c r="P47" s="500">
        <v>9</v>
      </c>
      <c r="Q47" s="500">
        <v>206.10144911223531</v>
      </c>
    </row>
    <row r="48" spans="1:17" ht="12.75" x14ac:dyDescent="0.2">
      <c r="A48" s="496" t="s">
        <v>464</v>
      </c>
      <c r="B48" s="497" t="s">
        <v>2263</v>
      </c>
      <c r="C48" s="497">
        <v>3822.6308824056628</v>
      </c>
      <c r="D48" s="497">
        <v>3822.6308824056628</v>
      </c>
      <c r="E48" s="497">
        <v>10952.661936784722</v>
      </c>
      <c r="F48" s="498">
        <v>0</v>
      </c>
      <c r="G48" s="499">
        <f t="shared" si="0"/>
        <v>0</v>
      </c>
      <c r="H48" s="499" t="s">
        <v>2263</v>
      </c>
      <c r="I48" s="499">
        <v>95</v>
      </c>
      <c r="J48" s="499">
        <v>107</v>
      </c>
      <c r="K48" s="499">
        <v>204</v>
      </c>
      <c r="L48" s="499">
        <v>204</v>
      </c>
      <c r="M48" s="499">
        <v>2</v>
      </c>
      <c r="N48" s="499">
        <v>0</v>
      </c>
      <c r="O48" s="500">
        <v>18</v>
      </c>
      <c r="P48" s="500">
        <v>93</v>
      </c>
      <c r="Q48" s="500">
        <v>206.10144911223531</v>
      </c>
    </row>
    <row r="49" spans="1:17" ht="12.75" x14ac:dyDescent="0.2">
      <c r="A49" s="496" t="s">
        <v>465</v>
      </c>
      <c r="B49" s="497" t="s">
        <v>2263</v>
      </c>
      <c r="C49" s="497">
        <v>1573.2683241536583</v>
      </c>
      <c r="D49" s="497">
        <v>1573.2683241536583</v>
      </c>
      <c r="E49" s="497">
        <v>6656.9973316262685</v>
      </c>
      <c r="F49" s="498">
        <v>0</v>
      </c>
      <c r="G49" s="499">
        <f t="shared" si="0"/>
        <v>0</v>
      </c>
      <c r="H49" s="499" t="s">
        <v>2263</v>
      </c>
      <c r="I49" s="499">
        <v>597</v>
      </c>
      <c r="J49" s="499">
        <v>273</v>
      </c>
      <c r="K49" s="499">
        <v>225</v>
      </c>
      <c r="L49" s="499">
        <v>225</v>
      </c>
      <c r="M49" s="499">
        <v>12</v>
      </c>
      <c r="N49" s="499">
        <v>0</v>
      </c>
      <c r="O49" s="500">
        <v>5</v>
      </c>
      <c r="P49" s="500">
        <v>49</v>
      </c>
      <c r="Q49" s="500">
        <v>206.10144911223531</v>
      </c>
    </row>
    <row r="50" spans="1:17" ht="12.75" x14ac:dyDescent="0.2">
      <c r="A50" s="496" t="s">
        <v>466</v>
      </c>
      <c r="B50" s="497" t="s">
        <v>2263</v>
      </c>
      <c r="C50" s="497">
        <v>1403.2283254368983</v>
      </c>
      <c r="D50" s="497">
        <v>1403.2283254368983</v>
      </c>
      <c r="E50" s="497">
        <v>4824.8849457487104</v>
      </c>
      <c r="F50" s="498">
        <v>0</v>
      </c>
      <c r="G50" s="499">
        <f t="shared" si="0"/>
        <v>0</v>
      </c>
      <c r="H50" s="499" t="s">
        <v>2263</v>
      </c>
      <c r="I50" s="499">
        <v>1153</v>
      </c>
      <c r="J50" s="499">
        <v>584</v>
      </c>
      <c r="K50" s="499">
        <v>271</v>
      </c>
      <c r="L50" s="499">
        <v>271</v>
      </c>
      <c r="M50" s="499">
        <v>18</v>
      </c>
      <c r="N50" s="499">
        <v>0</v>
      </c>
      <c r="O50" s="500">
        <v>5</v>
      </c>
      <c r="P50" s="500">
        <v>26</v>
      </c>
      <c r="Q50" s="500">
        <v>206.10144911223531</v>
      </c>
    </row>
    <row r="51" spans="1:17" ht="12.75" x14ac:dyDescent="0.2">
      <c r="A51" s="496" t="s">
        <v>467</v>
      </c>
      <c r="B51" s="497" t="s">
        <v>2263</v>
      </c>
      <c r="C51" s="497">
        <v>1009.4448112172794</v>
      </c>
      <c r="D51" s="497">
        <v>1009.4448112172794</v>
      </c>
      <c r="E51" s="497">
        <v>3846.163248523857</v>
      </c>
      <c r="F51" s="498">
        <v>0</v>
      </c>
      <c r="G51" s="499">
        <f t="shared" si="0"/>
        <v>0</v>
      </c>
      <c r="H51" s="499" t="s">
        <v>2263</v>
      </c>
      <c r="I51" s="499">
        <v>2500</v>
      </c>
      <c r="J51" s="499">
        <v>938</v>
      </c>
      <c r="K51" s="499">
        <v>251</v>
      </c>
      <c r="L51" s="499">
        <v>251</v>
      </c>
      <c r="M51" s="499">
        <v>39</v>
      </c>
      <c r="N51" s="499">
        <v>0</v>
      </c>
      <c r="O51" s="500">
        <v>5</v>
      </c>
      <c r="P51" s="500">
        <v>20</v>
      </c>
      <c r="Q51" s="500">
        <v>206.10144911223531</v>
      </c>
    </row>
    <row r="52" spans="1:17" ht="12.75" x14ac:dyDescent="0.2">
      <c r="A52" s="496" t="s">
        <v>468</v>
      </c>
      <c r="B52" s="497">
        <v>147.47356678688539</v>
      </c>
      <c r="C52" s="497">
        <v>682.04450147362832</v>
      </c>
      <c r="D52" s="497">
        <v>682.04450147362832</v>
      </c>
      <c r="E52" s="497">
        <v>2951.5272622453335</v>
      </c>
      <c r="F52" s="498">
        <v>0</v>
      </c>
      <c r="G52" s="499">
        <f t="shared" si="0"/>
        <v>0</v>
      </c>
      <c r="H52" s="499">
        <v>3661</v>
      </c>
      <c r="I52" s="499">
        <v>1841</v>
      </c>
      <c r="J52" s="499">
        <v>326</v>
      </c>
      <c r="K52" s="499">
        <v>73</v>
      </c>
      <c r="L52" s="499">
        <v>73</v>
      </c>
      <c r="M52" s="499">
        <v>14</v>
      </c>
      <c r="N52" s="499">
        <v>0</v>
      </c>
      <c r="O52" s="500">
        <v>5</v>
      </c>
      <c r="P52" s="500">
        <v>15</v>
      </c>
      <c r="Q52" s="500">
        <v>206.10144911223531</v>
      </c>
    </row>
    <row r="53" spans="1:17" ht="12.75" x14ac:dyDescent="0.2">
      <c r="A53" s="496" t="s">
        <v>469</v>
      </c>
      <c r="B53" s="497" t="s">
        <v>2263</v>
      </c>
      <c r="C53" s="497">
        <v>9782.8081222831734</v>
      </c>
      <c r="D53" s="497">
        <v>9782.8081222831734</v>
      </c>
      <c r="E53" s="497">
        <v>9782.8081222831734</v>
      </c>
      <c r="F53" s="498">
        <v>0.30000000000000004</v>
      </c>
      <c r="G53" s="499">
        <f t="shared" si="0"/>
        <v>2934.8424366849526</v>
      </c>
      <c r="H53" s="499" t="s">
        <v>2263</v>
      </c>
      <c r="I53" s="499">
        <v>0</v>
      </c>
      <c r="J53" s="499">
        <v>20</v>
      </c>
      <c r="K53" s="499">
        <v>854</v>
      </c>
      <c r="L53" s="499">
        <v>842</v>
      </c>
      <c r="M53" s="499">
        <v>12</v>
      </c>
      <c r="N53" s="499">
        <v>1</v>
      </c>
      <c r="O53" s="500">
        <v>100</v>
      </c>
      <c r="P53" s="500">
        <v>100</v>
      </c>
      <c r="Q53" s="500">
        <v>206.10144911223531</v>
      </c>
    </row>
    <row r="54" spans="1:17" ht="12.75" x14ac:dyDescent="0.2">
      <c r="A54" s="496" t="s">
        <v>470</v>
      </c>
      <c r="B54" s="497" t="s">
        <v>2263</v>
      </c>
      <c r="C54" s="497">
        <v>6145.2344448883405</v>
      </c>
      <c r="D54" s="497">
        <v>6145.2344448883405</v>
      </c>
      <c r="E54" s="497">
        <v>6004.9504996422729</v>
      </c>
      <c r="F54" s="498">
        <v>0.30000000000000004</v>
      </c>
      <c r="G54" s="499">
        <f t="shared" si="0"/>
        <v>1801.4851498926821</v>
      </c>
      <c r="H54" s="499" t="s">
        <v>2263</v>
      </c>
      <c r="I54" s="499">
        <v>1</v>
      </c>
      <c r="J54" s="499">
        <v>38</v>
      </c>
      <c r="K54" s="499">
        <v>973</v>
      </c>
      <c r="L54" s="499">
        <v>918</v>
      </c>
      <c r="M54" s="499">
        <v>55</v>
      </c>
      <c r="N54" s="499">
        <v>1</v>
      </c>
      <c r="O54" s="500">
        <v>128</v>
      </c>
      <c r="P54" s="500">
        <v>65</v>
      </c>
      <c r="Q54" s="500">
        <v>206.10144911223531</v>
      </c>
    </row>
    <row r="55" spans="1:17" ht="12.75" x14ac:dyDescent="0.2">
      <c r="A55" s="496" t="s">
        <v>471</v>
      </c>
      <c r="B55" s="497" t="s">
        <v>2263</v>
      </c>
      <c r="C55" s="497">
        <v>2229.8874815331606</v>
      </c>
      <c r="D55" s="497">
        <v>2229.8874815331606</v>
      </c>
      <c r="E55" s="497">
        <v>4571.0641295429396</v>
      </c>
      <c r="F55" s="498">
        <v>0.30000000000000004</v>
      </c>
      <c r="G55" s="499">
        <f t="shared" si="0"/>
        <v>1371.319238862882</v>
      </c>
      <c r="H55" s="499" t="s">
        <v>2263</v>
      </c>
      <c r="I55" s="499">
        <v>16</v>
      </c>
      <c r="J55" s="499">
        <v>75</v>
      </c>
      <c r="K55" s="499">
        <v>1792</v>
      </c>
      <c r="L55" s="499">
        <v>1605</v>
      </c>
      <c r="M55" s="499">
        <v>187</v>
      </c>
      <c r="N55" s="499">
        <v>1</v>
      </c>
      <c r="O55" s="500">
        <v>20</v>
      </c>
      <c r="P55" s="500">
        <v>46</v>
      </c>
      <c r="Q55" s="500">
        <v>206.10144911223531</v>
      </c>
    </row>
    <row r="56" spans="1:17" ht="12.75" x14ac:dyDescent="0.2">
      <c r="A56" s="496" t="s">
        <v>472</v>
      </c>
      <c r="B56" s="497" t="s">
        <v>2263</v>
      </c>
      <c r="C56" s="497">
        <v>1794.4154034520452</v>
      </c>
      <c r="D56" s="497">
        <v>1794.4154034520452</v>
      </c>
      <c r="E56" s="497">
        <v>3319.90161655056</v>
      </c>
      <c r="F56" s="498">
        <v>0.30000000000000004</v>
      </c>
      <c r="G56" s="499">
        <f t="shared" si="0"/>
        <v>995.97048496516811</v>
      </c>
      <c r="H56" s="499" t="s">
        <v>2263</v>
      </c>
      <c r="I56" s="499">
        <v>51</v>
      </c>
      <c r="J56" s="499">
        <v>133</v>
      </c>
      <c r="K56" s="499">
        <v>3080</v>
      </c>
      <c r="L56" s="499">
        <v>2400</v>
      </c>
      <c r="M56" s="499">
        <v>680</v>
      </c>
      <c r="N56" s="499">
        <v>1</v>
      </c>
      <c r="O56" s="500">
        <v>17</v>
      </c>
      <c r="P56" s="500">
        <v>27</v>
      </c>
      <c r="Q56" s="500">
        <v>206.10144911223531</v>
      </c>
    </row>
    <row r="57" spans="1:17" ht="12.75" x14ac:dyDescent="0.2">
      <c r="A57" s="496" t="s">
        <v>473</v>
      </c>
      <c r="B57" s="497" t="s">
        <v>2263</v>
      </c>
      <c r="C57" s="497">
        <v>514.07274308748867</v>
      </c>
      <c r="D57" s="497">
        <v>514.07274308748867</v>
      </c>
      <c r="E57" s="497">
        <v>2491.3974648860058</v>
      </c>
      <c r="F57" s="498">
        <v>0.30000000000000004</v>
      </c>
      <c r="G57" s="499">
        <f t="shared" si="0"/>
        <v>747.41923946580187</v>
      </c>
      <c r="H57" s="499" t="s">
        <v>2263</v>
      </c>
      <c r="I57" s="499">
        <v>1191</v>
      </c>
      <c r="J57" s="499">
        <v>314</v>
      </c>
      <c r="K57" s="499">
        <v>6953</v>
      </c>
      <c r="L57" s="499">
        <v>4854</v>
      </c>
      <c r="M57" s="499">
        <v>2099</v>
      </c>
      <c r="N57" s="499">
        <v>1</v>
      </c>
      <c r="O57" s="500">
        <v>5</v>
      </c>
      <c r="P57" s="500">
        <v>16</v>
      </c>
      <c r="Q57" s="500">
        <v>206.10144911223531</v>
      </c>
    </row>
    <row r="58" spans="1:17" ht="12.75" x14ac:dyDescent="0.2">
      <c r="A58" s="496" t="s">
        <v>474</v>
      </c>
      <c r="B58" s="497" t="s">
        <v>2263</v>
      </c>
      <c r="C58" s="497">
        <v>10523.81852834977</v>
      </c>
      <c r="D58" s="497">
        <v>10523.81852834977</v>
      </c>
      <c r="E58" s="497">
        <v>10523.81852834977</v>
      </c>
      <c r="F58" s="498">
        <v>0.30000000000000004</v>
      </c>
      <c r="G58" s="499">
        <f t="shared" si="0"/>
        <v>3157.1455585049312</v>
      </c>
      <c r="H58" s="499" t="s">
        <v>2263</v>
      </c>
      <c r="I58" s="499">
        <v>0</v>
      </c>
      <c r="J58" s="499">
        <v>38</v>
      </c>
      <c r="K58" s="499">
        <v>544</v>
      </c>
      <c r="L58" s="499">
        <v>537</v>
      </c>
      <c r="M58" s="499">
        <v>7</v>
      </c>
      <c r="N58" s="499">
        <v>1</v>
      </c>
      <c r="O58" s="500">
        <v>121</v>
      </c>
      <c r="P58" s="500">
        <v>121</v>
      </c>
      <c r="Q58" s="500">
        <v>206.10144911223531</v>
      </c>
    </row>
    <row r="59" spans="1:17" ht="12.75" x14ac:dyDescent="0.2">
      <c r="A59" s="496" t="s">
        <v>475</v>
      </c>
      <c r="B59" s="497" t="s">
        <v>2263</v>
      </c>
      <c r="C59" s="497">
        <v>6028.5011953047924</v>
      </c>
      <c r="D59" s="497">
        <v>6028.5011953047924</v>
      </c>
      <c r="E59" s="497">
        <v>6028.5011953047924</v>
      </c>
      <c r="F59" s="498">
        <v>0.30000000000000004</v>
      </c>
      <c r="G59" s="499">
        <f t="shared" si="0"/>
        <v>1808.550358591438</v>
      </c>
      <c r="H59" s="499" t="s">
        <v>2263</v>
      </c>
      <c r="I59" s="499">
        <v>0</v>
      </c>
      <c r="J59" s="499">
        <v>43</v>
      </c>
      <c r="K59" s="499">
        <v>955</v>
      </c>
      <c r="L59" s="499">
        <v>892</v>
      </c>
      <c r="M59" s="499">
        <v>63</v>
      </c>
      <c r="N59" s="499">
        <v>1</v>
      </c>
      <c r="O59" s="500">
        <v>67</v>
      </c>
      <c r="P59" s="500">
        <v>67</v>
      </c>
      <c r="Q59" s="500">
        <v>206.10144911223531</v>
      </c>
    </row>
    <row r="60" spans="1:17" ht="12.75" x14ac:dyDescent="0.2">
      <c r="A60" s="496" t="s">
        <v>476</v>
      </c>
      <c r="B60" s="497" t="s">
        <v>2263</v>
      </c>
      <c r="C60" s="497">
        <v>3860.7877997352139</v>
      </c>
      <c r="D60" s="497">
        <v>3860.7877997352139</v>
      </c>
      <c r="E60" s="497">
        <v>3860.7877997352139</v>
      </c>
      <c r="F60" s="498">
        <v>0.30000000000000004</v>
      </c>
      <c r="G60" s="499">
        <f t="shared" si="0"/>
        <v>1158.2363399205644</v>
      </c>
      <c r="H60" s="499" t="s">
        <v>2263</v>
      </c>
      <c r="I60" s="499">
        <v>10</v>
      </c>
      <c r="J60" s="499">
        <v>79</v>
      </c>
      <c r="K60" s="499">
        <v>2002</v>
      </c>
      <c r="L60" s="499">
        <v>1670</v>
      </c>
      <c r="M60" s="499">
        <v>332</v>
      </c>
      <c r="N60" s="499">
        <v>1</v>
      </c>
      <c r="O60" s="500">
        <v>37</v>
      </c>
      <c r="P60" s="500">
        <v>37</v>
      </c>
      <c r="Q60" s="500">
        <v>206.10144911223531</v>
      </c>
    </row>
    <row r="61" spans="1:17" ht="12.75" x14ac:dyDescent="0.2">
      <c r="A61" s="496" t="s">
        <v>477</v>
      </c>
      <c r="B61" s="497" t="s">
        <v>2263</v>
      </c>
      <c r="C61" s="497">
        <v>2833.6218051102383</v>
      </c>
      <c r="D61" s="497">
        <v>2833.6218051102383</v>
      </c>
      <c r="E61" s="497">
        <v>2833.6218051102383</v>
      </c>
      <c r="F61" s="498">
        <v>0.30000000000000004</v>
      </c>
      <c r="G61" s="499">
        <f t="shared" si="0"/>
        <v>850.08654153307157</v>
      </c>
      <c r="H61" s="499" t="s">
        <v>2263</v>
      </c>
      <c r="I61" s="499">
        <v>13</v>
      </c>
      <c r="J61" s="499">
        <v>85</v>
      </c>
      <c r="K61" s="499">
        <v>2199</v>
      </c>
      <c r="L61" s="499">
        <v>1528</v>
      </c>
      <c r="M61" s="499">
        <v>671</v>
      </c>
      <c r="N61" s="499">
        <v>1</v>
      </c>
      <c r="O61" s="500">
        <v>19</v>
      </c>
      <c r="P61" s="500">
        <v>19</v>
      </c>
      <c r="Q61" s="500">
        <v>206.10144911223531</v>
      </c>
    </row>
    <row r="62" spans="1:17" ht="12.75" x14ac:dyDescent="0.2">
      <c r="A62" s="496" t="s">
        <v>478</v>
      </c>
      <c r="B62" s="497" t="s">
        <v>2263</v>
      </c>
      <c r="C62" s="497">
        <v>2001.2887245929726</v>
      </c>
      <c r="D62" s="497">
        <v>2001.2887245929726</v>
      </c>
      <c r="E62" s="497">
        <v>2001.2887245929726</v>
      </c>
      <c r="F62" s="498">
        <v>0.4</v>
      </c>
      <c r="G62" s="499">
        <f t="shared" si="0"/>
        <v>800.51548983718908</v>
      </c>
      <c r="H62" s="499" t="s">
        <v>2263</v>
      </c>
      <c r="I62" s="499">
        <v>50</v>
      </c>
      <c r="J62" s="499">
        <v>69</v>
      </c>
      <c r="K62" s="499">
        <v>1928</v>
      </c>
      <c r="L62" s="499">
        <v>895</v>
      </c>
      <c r="M62" s="499">
        <v>1033</v>
      </c>
      <c r="N62" s="499">
        <v>1</v>
      </c>
      <c r="O62" s="500">
        <v>10</v>
      </c>
      <c r="P62" s="500">
        <v>10</v>
      </c>
      <c r="Q62" s="500">
        <v>206.10144911223531</v>
      </c>
    </row>
    <row r="63" spans="1:17" ht="12.75" x14ac:dyDescent="0.2">
      <c r="A63" s="496" t="s">
        <v>479</v>
      </c>
      <c r="B63" s="497" t="s">
        <v>2263</v>
      </c>
      <c r="C63" s="497">
        <v>6744.7938935678549</v>
      </c>
      <c r="D63" s="497">
        <v>6744.7938935678549</v>
      </c>
      <c r="E63" s="497">
        <v>6744.7938935678549</v>
      </c>
      <c r="F63" s="498">
        <v>0.30000000000000004</v>
      </c>
      <c r="G63" s="499">
        <f t="shared" si="0"/>
        <v>2023.4381680703568</v>
      </c>
      <c r="H63" s="499" t="s">
        <v>2263</v>
      </c>
      <c r="I63" s="499">
        <v>2</v>
      </c>
      <c r="J63" s="499">
        <v>56</v>
      </c>
      <c r="K63" s="499">
        <v>1114</v>
      </c>
      <c r="L63" s="499">
        <v>1099</v>
      </c>
      <c r="M63" s="499">
        <v>15</v>
      </c>
      <c r="N63" s="499">
        <v>1</v>
      </c>
      <c r="O63" s="500">
        <v>69</v>
      </c>
      <c r="P63" s="500">
        <v>69</v>
      </c>
      <c r="Q63" s="500">
        <v>206.10144911223531</v>
      </c>
    </row>
    <row r="64" spans="1:17" ht="12.75" x14ac:dyDescent="0.2">
      <c r="A64" s="496" t="s">
        <v>480</v>
      </c>
      <c r="B64" s="497" t="s">
        <v>2263</v>
      </c>
      <c r="C64" s="497">
        <v>4572.1865034943803</v>
      </c>
      <c r="D64" s="497">
        <v>4572.1865034943803</v>
      </c>
      <c r="E64" s="497">
        <v>4572.1865034943803</v>
      </c>
      <c r="F64" s="498">
        <v>0.30000000000000004</v>
      </c>
      <c r="G64" s="499">
        <f t="shared" si="0"/>
        <v>1371.6559510483144</v>
      </c>
      <c r="H64" s="499" t="s">
        <v>2263</v>
      </c>
      <c r="I64" s="499">
        <v>9</v>
      </c>
      <c r="J64" s="499">
        <v>80</v>
      </c>
      <c r="K64" s="499">
        <v>1522</v>
      </c>
      <c r="L64" s="499">
        <v>1451</v>
      </c>
      <c r="M64" s="499">
        <v>71</v>
      </c>
      <c r="N64" s="499">
        <v>1</v>
      </c>
      <c r="O64" s="500">
        <v>44</v>
      </c>
      <c r="P64" s="500">
        <v>44</v>
      </c>
      <c r="Q64" s="500">
        <v>206.10144911223531</v>
      </c>
    </row>
    <row r="65" spans="1:17" ht="12.75" x14ac:dyDescent="0.2">
      <c r="A65" s="496" t="s">
        <v>481</v>
      </c>
      <c r="B65" s="497" t="s">
        <v>2263</v>
      </c>
      <c r="C65" s="497">
        <v>2648.4645438725424</v>
      </c>
      <c r="D65" s="497">
        <v>2648.4645438725424</v>
      </c>
      <c r="E65" s="497">
        <v>3608.0828894097663</v>
      </c>
      <c r="F65" s="498">
        <v>0.30000000000000004</v>
      </c>
      <c r="G65" s="499">
        <f t="shared" si="0"/>
        <v>1082.42486682293</v>
      </c>
      <c r="H65" s="499" t="s">
        <v>2263</v>
      </c>
      <c r="I65" s="499">
        <v>67</v>
      </c>
      <c r="J65" s="499">
        <v>107</v>
      </c>
      <c r="K65" s="499">
        <v>1747</v>
      </c>
      <c r="L65" s="499">
        <v>1571</v>
      </c>
      <c r="M65" s="499">
        <v>176</v>
      </c>
      <c r="N65" s="499">
        <v>1</v>
      </c>
      <c r="O65" s="500">
        <v>28</v>
      </c>
      <c r="P65" s="500">
        <v>34</v>
      </c>
      <c r="Q65" s="500">
        <v>206.10144911223531</v>
      </c>
    </row>
    <row r="66" spans="1:17" ht="12.75" x14ac:dyDescent="0.2">
      <c r="A66" s="496" t="s">
        <v>482</v>
      </c>
      <c r="B66" s="497" t="s">
        <v>2263</v>
      </c>
      <c r="C66" s="497">
        <v>1330.6643435641513</v>
      </c>
      <c r="D66" s="497">
        <v>1330.6643435641513</v>
      </c>
      <c r="E66" s="497">
        <v>2982.7978248083323</v>
      </c>
      <c r="F66" s="498">
        <v>0.30000000000000004</v>
      </c>
      <c r="G66" s="499">
        <f t="shared" si="0"/>
        <v>894.83934744249984</v>
      </c>
      <c r="H66" s="499" t="s">
        <v>2263</v>
      </c>
      <c r="I66" s="499">
        <v>281</v>
      </c>
      <c r="J66" s="499">
        <v>173</v>
      </c>
      <c r="K66" s="499">
        <v>2579</v>
      </c>
      <c r="L66" s="499">
        <v>2170</v>
      </c>
      <c r="M66" s="499">
        <v>409</v>
      </c>
      <c r="N66" s="499">
        <v>1</v>
      </c>
      <c r="O66" s="500">
        <v>10</v>
      </c>
      <c r="P66" s="500">
        <v>27</v>
      </c>
      <c r="Q66" s="500">
        <v>206.10144911223531</v>
      </c>
    </row>
    <row r="67" spans="1:17" ht="12.75" x14ac:dyDescent="0.2">
      <c r="A67" s="496" t="s">
        <v>483</v>
      </c>
      <c r="B67" s="497" t="s">
        <v>2263</v>
      </c>
      <c r="C67" s="497">
        <v>727.70025366108757</v>
      </c>
      <c r="D67" s="497">
        <v>727.70025366108757</v>
      </c>
      <c r="E67" s="497">
        <v>2468.7870504371435</v>
      </c>
      <c r="F67" s="498">
        <v>0.30000000000000004</v>
      </c>
      <c r="G67" s="499">
        <f t="shared" si="0"/>
        <v>740.63611513114313</v>
      </c>
      <c r="H67" s="499" t="s">
        <v>2263</v>
      </c>
      <c r="I67" s="499">
        <v>708</v>
      </c>
      <c r="J67" s="499">
        <v>262</v>
      </c>
      <c r="K67" s="499">
        <v>2884</v>
      </c>
      <c r="L67" s="499">
        <v>2144</v>
      </c>
      <c r="M67" s="499">
        <v>740</v>
      </c>
      <c r="N67" s="499">
        <v>1</v>
      </c>
      <c r="O67" s="500">
        <v>5</v>
      </c>
      <c r="P67" s="500">
        <v>19</v>
      </c>
      <c r="Q67" s="500">
        <v>206.10144911223531</v>
      </c>
    </row>
    <row r="68" spans="1:17" ht="12.75" x14ac:dyDescent="0.2">
      <c r="A68" s="496" t="s">
        <v>484</v>
      </c>
      <c r="B68" s="497" t="s">
        <v>2263</v>
      </c>
      <c r="C68" s="497">
        <v>512.32092080776283</v>
      </c>
      <c r="D68" s="497">
        <v>512.32092080776283</v>
      </c>
      <c r="E68" s="497">
        <v>1825.0211929798525</v>
      </c>
      <c r="F68" s="498">
        <v>0.4</v>
      </c>
      <c r="G68" s="499">
        <f t="shared" si="0"/>
        <v>730.00847719194098</v>
      </c>
      <c r="H68" s="499" t="s">
        <v>2263</v>
      </c>
      <c r="I68" s="499">
        <v>1950</v>
      </c>
      <c r="J68" s="499">
        <v>333</v>
      </c>
      <c r="K68" s="499">
        <v>1926</v>
      </c>
      <c r="L68" s="499">
        <v>1145</v>
      </c>
      <c r="M68" s="499">
        <v>781</v>
      </c>
      <c r="N68" s="499">
        <v>1</v>
      </c>
      <c r="O68" s="500">
        <v>5</v>
      </c>
      <c r="P68" s="500">
        <v>11</v>
      </c>
      <c r="Q68" s="500">
        <v>206.10144911223531</v>
      </c>
    </row>
    <row r="69" spans="1:17" ht="12.75" x14ac:dyDescent="0.2">
      <c r="A69" s="496" t="s">
        <v>485</v>
      </c>
      <c r="B69" s="497" t="s">
        <v>2263</v>
      </c>
      <c r="C69" s="497">
        <v>5996.5795029267347</v>
      </c>
      <c r="D69" s="497">
        <v>5996.5795029267347</v>
      </c>
      <c r="E69" s="497">
        <v>7892.8856485718643</v>
      </c>
      <c r="F69" s="498">
        <v>0.30000000000000004</v>
      </c>
      <c r="G69" s="499">
        <f t="shared" si="0"/>
        <v>2367.8656945715597</v>
      </c>
      <c r="H69" s="499" t="s">
        <v>2263</v>
      </c>
      <c r="I69" s="499">
        <v>1</v>
      </c>
      <c r="J69" s="499">
        <v>122</v>
      </c>
      <c r="K69" s="499">
        <v>1519</v>
      </c>
      <c r="L69" s="499">
        <v>1470</v>
      </c>
      <c r="M69" s="499">
        <v>49</v>
      </c>
      <c r="N69" s="499">
        <v>1</v>
      </c>
      <c r="O69" s="500">
        <v>80</v>
      </c>
      <c r="P69" s="500">
        <v>107</v>
      </c>
      <c r="Q69" s="500">
        <v>206.10144911223531</v>
      </c>
    </row>
    <row r="70" spans="1:17" ht="12.75" x14ac:dyDescent="0.2">
      <c r="A70" s="496" t="s">
        <v>486</v>
      </c>
      <c r="B70" s="497" t="s">
        <v>2263</v>
      </c>
      <c r="C70" s="497">
        <v>4908.7381815550161</v>
      </c>
      <c r="D70" s="497">
        <v>4908.7381815550161</v>
      </c>
      <c r="E70" s="497">
        <v>4908.7381815550161</v>
      </c>
      <c r="F70" s="498">
        <v>0.30000000000000004</v>
      </c>
      <c r="G70" s="499">
        <f t="shared" si="0"/>
        <v>1472.6214544665052</v>
      </c>
      <c r="H70" s="499" t="s">
        <v>2263</v>
      </c>
      <c r="I70" s="499">
        <v>4</v>
      </c>
      <c r="J70" s="499">
        <v>124</v>
      </c>
      <c r="K70" s="499">
        <v>2103</v>
      </c>
      <c r="L70" s="499">
        <v>1869</v>
      </c>
      <c r="M70" s="499">
        <v>234</v>
      </c>
      <c r="N70" s="499">
        <v>1</v>
      </c>
      <c r="O70" s="500">
        <v>59</v>
      </c>
      <c r="P70" s="500">
        <v>59</v>
      </c>
      <c r="Q70" s="500">
        <v>206.10144911223531</v>
      </c>
    </row>
    <row r="71" spans="1:17" ht="12.75" x14ac:dyDescent="0.2">
      <c r="A71" s="496" t="s">
        <v>487</v>
      </c>
      <c r="B71" s="497" t="s">
        <v>2263</v>
      </c>
      <c r="C71" s="497">
        <v>3134.6908627012635</v>
      </c>
      <c r="D71" s="497">
        <v>3134.6908627012635</v>
      </c>
      <c r="E71" s="497">
        <v>3545.9645779400166</v>
      </c>
      <c r="F71" s="498">
        <v>0.30000000000000004</v>
      </c>
      <c r="G71" s="499">
        <f t="shared" ref="G71:G134" si="1">IFERROR(F71*E71,"")</f>
        <v>1063.7893733820051</v>
      </c>
      <c r="H71" s="499" t="s">
        <v>2263</v>
      </c>
      <c r="I71" s="499">
        <v>69</v>
      </c>
      <c r="J71" s="499">
        <v>289</v>
      </c>
      <c r="K71" s="499">
        <v>4342</v>
      </c>
      <c r="L71" s="499">
        <v>3402</v>
      </c>
      <c r="M71" s="499">
        <v>940</v>
      </c>
      <c r="N71" s="499">
        <v>1</v>
      </c>
      <c r="O71" s="500">
        <v>28</v>
      </c>
      <c r="P71" s="500">
        <v>37</v>
      </c>
      <c r="Q71" s="500">
        <v>206.10144911223531</v>
      </c>
    </row>
    <row r="72" spans="1:17" ht="12.75" x14ac:dyDescent="0.2">
      <c r="A72" s="496" t="s">
        <v>488</v>
      </c>
      <c r="B72" s="497" t="s">
        <v>2263</v>
      </c>
      <c r="C72" s="497">
        <v>1849.3724016922242</v>
      </c>
      <c r="D72" s="497">
        <v>1849.3724016922242</v>
      </c>
      <c r="E72" s="497">
        <v>2457.0207150480455</v>
      </c>
      <c r="F72" s="498">
        <v>0.30000000000000004</v>
      </c>
      <c r="G72" s="499">
        <f t="shared" si="1"/>
        <v>737.10621451441375</v>
      </c>
      <c r="H72" s="499" t="s">
        <v>2263</v>
      </c>
      <c r="I72" s="499">
        <v>393</v>
      </c>
      <c r="J72" s="499">
        <v>609</v>
      </c>
      <c r="K72" s="499">
        <v>8202</v>
      </c>
      <c r="L72" s="499">
        <v>5129</v>
      </c>
      <c r="M72" s="499">
        <v>3073</v>
      </c>
      <c r="N72" s="499">
        <v>1</v>
      </c>
      <c r="O72" s="500">
        <v>10</v>
      </c>
      <c r="P72" s="500">
        <v>19</v>
      </c>
      <c r="Q72" s="500">
        <v>206.10144911223531</v>
      </c>
    </row>
    <row r="73" spans="1:17" ht="12.75" x14ac:dyDescent="0.2">
      <c r="A73" s="496" t="s">
        <v>489</v>
      </c>
      <c r="B73" s="497" t="s">
        <v>2263</v>
      </c>
      <c r="C73" s="497">
        <v>583.38215785322586</v>
      </c>
      <c r="D73" s="497">
        <v>583.38215785322586</v>
      </c>
      <c r="E73" s="497">
        <v>1495.8543573595548</v>
      </c>
      <c r="F73" s="498">
        <v>0.4</v>
      </c>
      <c r="G73" s="499">
        <f t="shared" si="1"/>
        <v>598.34174294382194</v>
      </c>
      <c r="H73" s="499" t="s">
        <v>2263</v>
      </c>
      <c r="I73" s="499">
        <v>5000</v>
      </c>
      <c r="J73" s="499">
        <v>1796</v>
      </c>
      <c r="K73" s="499">
        <v>16177</v>
      </c>
      <c r="L73" s="499">
        <v>7046</v>
      </c>
      <c r="M73" s="499">
        <v>9131</v>
      </c>
      <c r="N73" s="499">
        <v>1</v>
      </c>
      <c r="O73" s="500">
        <v>5</v>
      </c>
      <c r="P73" s="500">
        <v>8</v>
      </c>
      <c r="Q73" s="500">
        <v>206.10144911223531</v>
      </c>
    </row>
    <row r="74" spans="1:17" ht="12.75" x14ac:dyDescent="0.2">
      <c r="A74" s="496" t="s">
        <v>490</v>
      </c>
      <c r="B74" s="497" t="s">
        <v>2263</v>
      </c>
      <c r="C74" s="497">
        <v>8082.9169941788114</v>
      </c>
      <c r="D74" s="497">
        <v>8082.9169941788114</v>
      </c>
      <c r="E74" s="497">
        <v>8082.9169941788114</v>
      </c>
      <c r="F74" s="498">
        <v>0</v>
      </c>
      <c r="G74" s="499">
        <f t="shared" si="1"/>
        <v>0</v>
      </c>
      <c r="H74" s="499" t="s">
        <v>2263</v>
      </c>
      <c r="I74" s="499">
        <v>8</v>
      </c>
      <c r="J74" s="499">
        <v>72</v>
      </c>
      <c r="K74" s="499">
        <v>1871</v>
      </c>
      <c r="L74" s="499">
        <v>1871</v>
      </c>
      <c r="M74" s="499">
        <v>49</v>
      </c>
      <c r="N74" s="499">
        <v>0</v>
      </c>
      <c r="O74" s="500">
        <v>102</v>
      </c>
      <c r="P74" s="500">
        <v>102</v>
      </c>
      <c r="Q74" s="500">
        <v>206.10144911223531</v>
      </c>
    </row>
    <row r="75" spans="1:17" ht="12.75" x14ac:dyDescent="0.2">
      <c r="A75" s="496" t="s">
        <v>491</v>
      </c>
      <c r="B75" s="497" t="s">
        <v>2263</v>
      </c>
      <c r="C75" s="497">
        <v>4508.2931054240635</v>
      </c>
      <c r="D75" s="497">
        <v>4508.2931054240635</v>
      </c>
      <c r="E75" s="497">
        <v>4508.2931054240635</v>
      </c>
      <c r="F75" s="498">
        <v>0</v>
      </c>
      <c r="G75" s="499">
        <f t="shared" si="1"/>
        <v>0</v>
      </c>
      <c r="H75" s="499" t="s">
        <v>2263</v>
      </c>
      <c r="I75" s="499">
        <v>26</v>
      </c>
      <c r="J75" s="499">
        <v>121</v>
      </c>
      <c r="K75" s="499">
        <v>3211</v>
      </c>
      <c r="L75" s="499">
        <v>3211</v>
      </c>
      <c r="M75" s="499">
        <v>276</v>
      </c>
      <c r="N75" s="499">
        <v>0</v>
      </c>
      <c r="O75" s="500">
        <v>60</v>
      </c>
      <c r="P75" s="500">
        <v>60</v>
      </c>
      <c r="Q75" s="500">
        <v>206.10144911223531</v>
      </c>
    </row>
    <row r="76" spans="1:17" ht="12.75" x14ac:dyDescent="0.2">
      <c r="A76" s="496" t="s">
        <v>492</v>
      </c>
      <c r="B76" s="497" t="s">
        <v>2263</v>
      </c>
      <c r="C76" s="497">
        <v>2148.7121361800137</v>
      </c>
      <c r="D76" s="497">
        <v>2148.7121361800137</v>
      </c>
      <c r="E76" s="497">
        <v>2731.9388915575769</v>
      </c>
      <c r="F76" s="498">
        <v>0</v>
      </c>
      <c r="G76" s="499">
        <f t="shared" si="1"/>
        <v>0</v>
      </c>
      <c r="H76" s="499" t="s">
        <v>2263</v>
      </c>
      <c r="I76" s="499">
        <v>168</v>
      </c>
      <c r="J76" s="499">
        <v>189</v>
      </c>
      <c r="K76" s="499">
        <v>7766</v>
      </c>
      <c r="L76" s="499">
        <v>7766</v>
      </c>
      <c r="M76" s="499">
        <v>1611</v>
      </c>
      <c r="N76" s="499">
        <v>0</v>
      </c>
      <c r="O76" s="500">
        <v>25</v>
      </c>
      <c r="P76" s="500">
        <v>32</v>
      </c>
      <c r="Q76" s="500">
        <v>206.10144911223531</v>
      </c>
    </row>
    <row r="77" spans="1:17" ht="12.75" x14ac:dyDescent="0.2">
      <c r="A77" s="496" t="s">
        <v>493</v>
      </c>
      <c r="B77" s="497" t="s">
        <v>2263</v>
      </c>
      <c r="C77" s="497">
        <v>1187.3965653156702</v>
      </c>
      <c r="D77" s="497">
        <v>1187.3965653156702</v>
      </c>
      <c r="E77" s="497">
        <v>1703.5058536064687</v>
      </c>
      <c r="F77" s="498">
        <v>0</v>
      </c>
      <c r="G77" s="499">
        <f t="shared" si="1"/>
        <v>0</v>
      </c>
      <c r="H77" s="499" t="s">
        <v>2263</v>
      </c>
      <c r="I77" s="499">
        <v>735</v>
      </c>
      <c r="J77" s="499">
        <v>448</v>
      </c>
      <c r="K77" s="499">
        <v>17638</v>
      </c>
      <c r="L77" s="499">
        <v>17638</v>
      </c>
      <c r="M77" s="499">
        <v>6449</v>
      </c>
      <c r="N77" s="499">
        <v>0</v>
      </c>
      <c r="O77" s="500">
        <v>8</v>
      </c>
      <c r="P77" s="500">
        <v>19</v>
      </c>
      <c r="Q77" s="500">
        <v>206.10144911223531</v>
      </c>
    </row>
    <row r="78" spans="1:17" ht="12.75" x14ac:dyDescent="0.2">
      <c r="A78" s="496" t="s">
        <v>494</v>
      </c>
      <c r="B78" s="497" t="s">
        <v>2263</v>
      </c>
      <c r="C78" s="497">
        <v>566.12226904498584</v>
      </c>
      <c r="D78" s="497">
        <v>566.12226904498584</v>
      </c>
      <c r="E78" s="497">
        <v>1020.4144853327281</v>
      </c>
      <c r="F78" s="498">
        <v>0</v>
      </c>
      <c r="G78" s="499">
        <f t="shared" si="1"/>
        <v>0</v>
      </c>
      <c r="H78" s="499" t="s">
        <v>2263</v>
      </c>
      <c r="I78" s="499">
        <v>3952</v>
      </c>
      <c r="J78" s="499">
        <v>1145</v>
      </c>
      <c r="K78" s="499">
        <v>34425</v>
      </c>
      <c r="L78" s="499">
        <v>34425</v>
      </c>
      <c r="M78" s="499">
        <v>19041</v>
      </c>
      <c r="N78" s="499">
        <v>0</v>
      </c>
      <c r="O78" s="500">
        <v>5</v>
      </c>
      <c r="P78" s="500">
        <v>8</v>
      </c>
      <c r="Q78" s="500">
        <v>206.10144911223531</v>
      </c>
    </row>
    <row r="79" spans="1:17" ht="12.75" x14ac:dyDescent="0.2">
      <c r="A79" s="496" t="s">
        <v>495</v>
      </c>
      <c r="B79" s="497" t="s">
        <v>2263</v>
      </c>
      <c r="C79" s="497">
        <v>442.42827227629891</v>
      </c>
      <c r="D79" s="497">
        <v>442.42827227629891</v>
      </c>
      <c r="E79" s="497">
        <v>640.53259854731709</v>
      </c>
      <c r="F79" s="498">
        <v>0</v>
      </c>
      <c r="G79" s="499">
        <f t="shared" si="1"/>
        <v>0</v>
      </c>
      <c r="H79" s="499" t="s">
        <v>2263</v>
      </c>
      <c r="I79" s="499">
        <v>17347</v>
      </c>
      <c r="J79" s="499">
        <v>2073</v>
      </c>
      <c r="K79" s="499">
        <v>42475</v>
      </c>
      <c r="L79" s="499">
        <v>42475</v>
      </c>
      <c r="M79" s="499">
        <v>31214</v>
      </c>
      <c r="N79" s="499">
        <v>0</v>
      </c>
      <c r="O79" s="500">
        <v>5</v>
      </c>
      <c r="P79" s="500">
        <v>5</v>
      </c>
      <c r="Q79" s="500">
        <v>206.10144911223531</v>
      </c>
    </row>
    <row r="80" spans="1:17" ht="12.75" x14ac:dyDescent="0.2">
      <c r="A80" s="496" t="s">
        <v>496</v>
      </c>
      <c r="B80" s="497" t="s">
        <v>2263</v>
      </c>
      <c r="C80" s="497">
        <v>5252.7605146757478</v>
      </c>
      <c r="D80" s="497">
        <v>5252.7605146757478</v>
      </c>
      <c r="E80" s="497">
        <v>5252.7605146757478</v>
      </c>
      <c r="F80" s="498">
        <v>0.30000000000000004</v>
      </c>
      <c r="G80" s="499">
        <f t="shared" si="1"/>
        <v>1575.8281544027245</v>
      </c>
      <c r="H80" s="499" t="s">
        <v>2263</v>
      </c>
      <c r="I80" s="499">
        <v>22</v>
      </c>
      <c r="J80" s="499">
        <v>29</v>
      </c>
      <c r="K80" s="499">
        <v>3337</v>
      </c>
      <c r="L80" s="499">
        <v>2764</v>
      </c>
      <c r="M80" s="499">
        <v>573</v>
      </c>
      <c r="N80" s="499">
        <v>1</v>
      </c>
      <c r="O80" s="500">
        <v>63</v>
      </c>
      <c r="P80" s="500">
        <v>63</v>
      </c>
      <c r="Q80" s="500">
        <v>206.10144911223531</v>
      </c>
    </row>
    <row r="81" spans="1:17" ht="12.75" x14ac:dyDescent="0.2">
      <c r="A81" s="496" t="s">
        <v>497</v>
      </c>
      <c r="B81" s="497" t="s">
        <v>2263</v>
      </c>
      <c r="C81" s="497">
        <v>5072.5183531690291</v>
      </c>
      <c r="D81" s="497">
        <v>5072.5183531690291</v>
      </c>
      <c r="E81" s="497">
        <v>7278.1430516628134</v>
      </c>
      <c r="F81" s="498">
        <v>0.30000000000000004</v>
      </c>
      <c r="G81" s="499">
        <f t="shared" si="1"/>
        <v>2183.4429154988443</v>
      </c>
      <c r="H81" s="499" t="s">
        <v>2263</v>
      </c>
      <c r="I81" s="499">
        <v>6</v>
      </c>
      <c r="J81" s="499">
        <v>58</v>
      </c>
      <c r="K81" s="499">
        <v>358</v>
      </c>
      <c r="L81" s="499">
        <v>340</v>
      </c>
      <c r="M81" s="499">
        <v>18</v>
      </c>
      <c r="N81" s="499">
        <v>1</v>
      </c>
      <c r="O81" s="500">
        <v>47</v>
      </c>
      <c r="P81" s="500">
        <v>68</v>
      </c>
      <c r="Q81" s="500">
        <v>206.10144911223531</v>
      </c>
    </row>
    <row r="82" spans="1:17" ht="12.75" x14ac:dyDescent="0.2">
      <c r="A82" s="496" t="s">
        <v>498</v>
      </c>
      <c r="B82" s="497" t="s">
        <v>2263</v>
      </c>
      <c r="C82" s="497">
        <v>2205.2293170978637</v>
      </c>
      <c r="D82" s="497">
        <v>2205.2293170978637</v>
      </c>
      <c r="E82" s="497">
        <v>4214.2858285559005</v>
      </c>
      <c r="F82" s="498">
        <v>0.30000000000000004</v>
      </c>
      <c r="G82" s="499">
        <f t="shared" si="1"/>
        <v>1264.2857485667703</v>
      </c>
      <c r="H82" s="499" t="s">
        <v>2263</v>
      </c>
      <c r="I82" s="499">
        <v>66</v>
      </c>
      <c r="J82" s="499">
        <v>132</v>
      </c>
      <c r="K82" s="499">
        <v>306</v>
      </c>
      <c r="L82" s="499">
        <v>273</v>
      </c>
      <c r="M82" s="499">
        <v>33</v>
      </c>
      <c r="N82" s="499">
        <v>1</v>
      </c>
      <c r="O82" s="500">
        <v>18</v>
      </c>
      <c r="P82" s="500">
        <v>43</v>
      </c>
      <c r="Q82" s="500">
        <v>206.10144911223531</v>
      </c>
    </row>
    <row r="83" spans="1:17" ht="12.75" x14ac:dyDescent="0.2">
      <c r="A83" s="496" t="s">
        <v>499</v>
      </c>
      <c r="B83" s="497" t="s">
        <v>2263</v>
      </c>
      <c r="C83" s="497">
        <v>1483.0446785956944</v>
      </c>
      <c r="D83" s="497">
        <v>1483.0446785956944</v>
      </c>
      <c r="E83" s="497">
        <v>3546.7903238457538</v>
      </c>
      <c r="F83" s="498">
        <v>0.30000000000000004</v>
      </c>
      <c r="G83" s="499">
        <f t="shared" si="1"/>
        <v>1064.0370971537263</v>
      </c>
      <c r="H83" s="499" t="s">
        <v>2263</v>
      </c>
      <c r="I83" s="499">
        <v>181</v>
      </c>
      <c r="J83" s="499">
        <v>267</v>
      </c>
      <c r="K83" s="499">
        <v>304</v>
      </c>
      <c r="L83" s="499">
        <v>250</v>
      </c>
      <c r="M83" s="499">
        <v>54</v>
      </c>
      <c r="N83" s="499">
        <v>1</v>
      </c>
      <c r="O83" s="500">
        <v>10</v>
      </c>
      <c r="P83" s="500">
        <v>28</v>
      </c>
      <c r="Q83" s="500">
        <v>206.10144911223531</v>
      </c>
    </row>
    <row r="84" spans="1:17" ht="12.75" x14ac:dyDescent="0.2">
      <c r="A84" s="496" t="s">
        <v>500</v>
      </c>
      <c r="B84" s="497" t="s">
        <v>2263</v>
      </c>
      <c r="C84" s="497">
        <v>1040.980578704676</v>
      </c>
      <c r="D84" s="497">
        <v>1040.980578704676</v>
      </c>
      <c r="E84" s="497">
        <v>2774.8592044229413</v>
      </c>
      <c r="F84" s="498">
        <v>0.30000000000000004</v>
      </c>
      <c r="G84" s="499">
        <f t="shared" si="1"/>
        <v>832.45776132688252</v>
      </c>
      <c r="H84" s="499" t="s">
        <v>2263</v>
      </c>
      <c r="I84" s="499">
        <v>308</v>
      </c>
      <c r="J84" s="499">
        <v>216</v>
      </c>
      <c r="K84" s="499">
        <v>109</v>
      </c>
      <c r="L84" s="499">
        <v>83</v>
      </c>
      <c r="M84" s="499">
        <v>26</v>
      </c>
      <c r="N84" s="499">
        <v>1</v>
      </c>
      <c r="O84" s="500">
        <v>8</v>
      </c>
      <c r="P84" s="500">
        <v>18</v>
      </c>
      <c r="Q84" s="500">
        <v>206.10144911223531</v>
      </c>
    </row>
    <row r="85" spans="1:17" ht="12.75" x14ac:dyDescent="0.2">
      <c r="A85" s="496" t="s">
        <v>501</v>
      </c>
      <c r="B85" s="497" t="s">
        <v>2263</v>
      </c>
      <c r="C85" s="497">
        <v>2067.7311091122524</v>
      </c>
      <c r="D85" s="497">
        <v>2067.7311091122524</v>
      </c>
      <c r="E85" s="497">
        <v>3662.1750818762025</v>
      </c>
      <c r="F85" s="498">
        <v>0.30000000000000004</v>
      </c>
      <c r="G85" s="499">
        <f t="shared" si="1"/>
        <v>1098.6525245628609</v>
      </c>
      <c r="H85" s="499" t="s">
        <v>2263</v>
      </c>
      <c r="I85" s="499">
        <v>2</v>
      </c>
      <c r="J85" s="499">
        <v>5</v>
      </c>
      <c r="K85" s="499">
        <v>817</v>
      </c>
      <c r="L85" s="499">
        <v>644</v>
      </c>
      <c r="M85" s="499">
        <v>173</v>
      </c>
      <c r="N85" s="499">
        <v>1</v>
      </c>
      <c r="O85" s="500">
        <v>30</v>
      </c>
      <c r="P85" s="500">
        <v>36</v>
      </c>
      <c r="Q85" s="500">
        <v>206.10144911223531</v>
      </c>
    </row>
    <row r="86" spans="1:17" ht="12.75" x14ac:dyDescent="0.2">
      <c r="A86" s="496" t="s">
        <v>502</v>
      </c>
      <c r="B86" s="497" t="s">
        <v>2263</v>
      </c>
      <c r="C86" s="497">
        <v>959.87986705039418</v>
      </c>
      <c r="D86" s="497">
        <v>959.87986705039418</v>
      </c>
      <c r="E86" s="497">
        <v>1982.8675191762788</v>
      </c>
      <c r="F86" s="498">
        <v>0.30000000000000004</v>
      </c>
      <c r="G86" s="499">
        <f t="shared" si="1"/>
        <v>594.86025575288375</v>
      </c>
      <c r="H86" s="499" t="s">
        <v>2263</v>
      </c>
      <c r="I86" s="499">
        <v>17</v>
      </c>
      <c r="J86" s="499">
        <v>10</v>
      </c>
      <c r="K86" s="499">
        <v>2036</v>
      </c>
      <c r="L86" s="499">
        <v>1219</v>
      </c>
      <c r="M86" s="499">
        <v>817</v>
      </c>
      <c r="N86" s="499">
        <v>1</v>
      </c>
      <c r="O86" s="500">
        <v>8</v>
      </c>
      <c r="P86" s="500">
        <v>11</v>
      </c>
      <c r="Q86" s="500">
        <v>206.10144911223531</v>
      </c>
    </row>
    <row r="87" spans="1:17" ht="12.75" x14ac:dyDescent="0.2">
      <c r="A87" s="496" t="s">
        <v>503</v>
      </c>
      <c r="B87" s="497" t="s">
        <v>2263</v>
      </c>
      <c r="C87" s="497">
        <v>451.20212408248653</v>
      </c>
      <c r="D87" s="497">
        <v>451.20212408248653</v>
      </c>
      <c r="E87" s="497">
        <v>1356.7255981055437</v>
      </c>
      <c r="F87" s="498">
        <v>0.4</v>
      </c>
      <c r="G87" s="499">
        <f t="shared" si="1"/>
        <v>542.69023924221744</v>
      </c>
      <c r="H87" s="499" t="s">
        <v>2263</v>
      </c>
      <c r="I87" s="499">
        <v>106</v>
      </c>
      <c r="J87" s="499">
        <v>14</v>
      </c>
      <c r="K87" s="499">
        <v>5855</v>
      </c>
      <c r="L87" s="499">
        <v>2577</v>
      </c>
      <c r="M87" s="499">
        <v>3278</v>
      </c>
      <c r="N87" s="499">
        <v>1</v>
      </c>
      <c r="O87" s="500">
        <v>5</v>
      </c>
      <c r="P87" s="500">
        <v>6</v>
      </c>
      <c r="Q87" s="500">
        <v>206.10144911223531</v>
      </c>
    </row>
    <row r="88" spans="1:17" ht="12.75" x14ac:dyDescent="0.2">
      <c r="A88" s="496" t="s">
        <v>504</v>
      </c>
      <c r="B88" s="497" t="s">
        <v>2263</v>
      </c>
      <c r="C88" s="497">
        <v>364.67770373619373</v>
      </c>
      <c r="D88" s="497">
        <v>364.67770373619373</v>
      </c>
      <c r="E88" s="497">
        <v>874.46647380260742</v>
      </c>
      <c r="F88" s="498">
        <v>0.65</v>
      </c>
      <c r="G88" s="499">
        <f t="shared" si="1"/>
        <v>568.40320797169488</v>
      </c>
      <c r="H88" s="499" t="s">
        <v>2263</v>
      </c>
      <c r="I88" s="499">
        <v>478</v>
      </c>
      <c r="J88" s="499">
        <v>47</v>
      </c>
      <c r="K88" s="499">
        <v>12358</v>
      </c>
      <c r="L88" s="499">
        <v>3521</v>
      </c>
      <c r="M88" s="499">
        <v>8837</v>
      </c>
      <c r="N88" s="499">
        <v>1</v>
      </c>
      <c r="O88" s="500">
        <v>5</v>
      </c>
      <c r="P88" s="500">
        <v>5</v>
      </c>
      <c r="Q88" s="500">
        <v>206.10144911223531</v>
      </c>
    </row>
    <row r="89" spans="1:17" ht="12.75" x14ac:dyDescent="0.2">
      <c r="A89" s="496" t="s">
        <v>505</v>
      </c>
      <c r="B89" s="497" t="s">
        <v>2263</v>
      </c>
      <c r="C89" s="497">
        <v>3881.1017716434158</v>
      </c>
      <c r="D89" s="497">
        <v>3881.1017716434158</v>
      </c>
      <c r="E89" s="497">
        <v>7545.1616648347635</v>
      </c>
      <c r="F89" s="498">
        <v>0.30000000000000004</v>
      </c>
      <c r="G89" s="499">
        <f t="shared" si="1"/>
        <v>2263.5484994504295</v>
      </c>
      <c r="H89" s="499" t="s">
        <v>2263</v>
      </c>
      <c r="I89" s="499">
        <v>3</v>
      </c>
      <c r="J89" s="499">
        <v>121</v>
      </c>
      <c r="K89" s="499">
        <v>392</v>
      </c>
      <c r="L89" s="499">
        <v>384</v>
      </c>
      <c r="M89" s="499">
        <v>8</v>
      </c>
      <c r="N89" s="499">
        <v>1</v>
      </c>
      <c r="O89" s="500">
        <v>58</v>
      </c>
      <c r="P89" s="500">
        <v>104</v>
      </c>
      <c r="Q89" s="500">
        <v>206.10144911223531</v>
      </c>
    </row>
    <row r="90" spans="1:17" ht="12.75" x14ac:dyDescent="0.2">
      <c r="A90" s="496" t="s">
        <v>506</v>
      </c>
      <c r="B90" s="497" t="s">
        <v>2263</v>
      </c>
      <c r="C90" s="497">
        <v>2081.8863515133389</v>
      </c>
      <c r="D90" s="497">
        <v>2081.8863515133389</v>
      </c>
      <c r="E90" s="497">
        <v>3895.0675145304185</v>
      </c>
      <c r="F90" s="498">
        <v>0.30000000000000004</v>
      </c>
      <c r="G90" s="499">
        <f t="shared" si="1"/>
        <v>1168.5202543591258</v>
      </c>
      <c r="H90" s="499" t="s">
        <v>2263</v>
      </c>
      <c r="I90" s="499">
        <v>82</v>
      </c>
      <c r="J90" s="499">
        <v>153</v>
      </c>
      <c r="K90" s="499">
        <v>435</v>
      </c>
      <c r="L90" s="499">
        <v>378</v>
      </c>
      <c r="M90" s="499">
        <v>57</v>
      </c>
      <c r="N90" s="499">
        <v>1</v>
      </c>
      <c r="O90" s="500">
        <v>35</v>
      </c>
      <c r="P90" s="500">
        <v>39</v>
      </c>
      <c r="Q90" s="500">
        <v>206.10144911223531</v>
      </c>
    </row>
    <row r="91" spans="1:17" ht="12.75" x14ac:dyDescent="0.2">
      <c r="A91" s="496" t="s">
        <v>507</v>
      </c>
      <c r="B91" s="497" t="s">
        <v>2263</v>
      </c>
      <c r="C91" s="497">
        <v>494.97220415645705</v>
      </c>
      <c r="D91" s="497">
        <v>494.97220415645705</v>
      </c>
      <c r="E91" s="497">
        <v>2927.1211749187187</v>
      </c>
      <c r="F91" s="498">
        <v>0.30000000000000004</v>
      </c>
      <c r="G91" s="499">
        <f t="shared" si="1"/>
        <v>878.13635247561569</v>
      </c>
      <c r="H91" s="499" t="s">
        <v>2263</v>
      </c>
      <c r="I91" s="499">
        <v>1936</v>
      </c>
      <c r="J91" s="499">
        <v>318</v>
      </c>
      <c r="K91" s="499">
        <v>933</v>
      </c>
      <c r="L91" s="499">
        <v>717</v>
      </c>
      <c r="M91" s="499">
        <v>216</v>
      </c>
      <c r="N91" s="499">
        <v>1</v>
      </c>
      <c r="O91" s="500">
        <v>5</v>
      </c>
      <c r="P91" s="500">
        <v>22</v>
      </c>
      <c r="Q91" s="500">
        <v>206.10144911223531</v>
      </c>
    </row>
    <row r="92" spans="1:17" ht="12.75" x14ac:dyDescent="0.2">
      <c r="A92" s="496" t="s">
        <v>508</v>
      </c>
      <c r="B92" s="497" t="s">
        <v>2263</v>
      </c>
      <c r="C92" s="497">
        <v>317.6523004839251</v>
      </c>
      <c r="D92" s="497">
        <v>317.6523004839251</v>
      </c>
      <c r="E92" s="497">
        <v>1885.0326770930844</v>
      </c>
      <c r="F92" s="498">
        <v>0.4</v>
      </c>
      <c r="G92" s="499">
        <f t="shared" si="1"/>
        <v>754.01307083723384</v>
      </c>
      <c r="H92" s="499" t="s">
        <v>2263</v>
      </c>
      <c r="I92" s="499">
        <v>36509</v>
      </c>
      <c r="J92" s="499">
        <v>657</v>
      </c>
      <c r="K92" s="499">
        <v>1165</v>
      </c>
      <c r="L92" s="499">
        <v>616</v>
      </c>
      <c r="M92" s="499">
        <v>549</v>
      </c>
      <c r="N92" s="499">
        <v>1</v>
      </c>
      <c r="O92" s="500">
        <v>5</v>
      </c>
      <c r="P92" s="500">
        <v>13</v>
      </c>
      <c r="Q92" s="500">
        <v>206.10144911223531</v>
      </c>
    </row>
    <row r="93" spans="1:17" ht="12.75" x14ac:dyDescent="0.2">
      <c r="A93" s="496" t="s">
        <v>509</v>
      </c>
      <c r="B93" s="497" t="s">
        <v>2263</v>
      </c>
      <c r="C93" s="497">
        <v>1370.5640797309577</v>
      </c>
      <c r="D93" s="497">
        <v>1370.5640797309577</v>
      </c>
      <c r="E93" s="497">
        <v>1922.1518241787055</v>
      </c>
      <c r="F93" s="498">
        <v>0</v>
      </c>
      <c r="G93" s="499">
        <f t="shared" si="1"/>
        <v>0</v>
      </c>
      <c r="H93" s="499" t="s">
        <v>2263</v>
      </c>
      <c r="I93" s="499">
        <v>6</v>
      </c>
      <c r="J93" s="499">
        <v>10</v>
      </c>
      <c r="K93" s="499">
        <v>612</v>
      </c>
      <c r="L93" s="499">
        <v>612</v>
      </c>
      <c r="M93" s="499">
        <v>192</v>
      </c>
      <c r="N93" s="499">
        <v>0</v>
      </c>
      <c r="O93" s="500">
        <v>43</v>
      </c>
      <c r="P93" s="500">
        <v>19</v>
      </c>
      <c r="Q93" s="500">
        <v>206.10144911223531</v>
      </c>
    </row>
    <row r="94" spans="1:17" ht="12.75" x14ac:dyDescent="0.2">
      <c r="A94" s="496" t="s">
        <v>510</v>
      </c>
      <c r="B94" s="497" t="s">
        <v>2263</v>
      </c>
      <c r="C94" s="497">
        <v>960.36592152846799</v>
      </c>
      <c r="D94" s="497">
        <v>960.36592152846799</v>
      </c>
      <c r="E94" s="497">
        <v>1110.3733113418134</v>
      </c>
      <c r="F94" s="498">
        <v>0</v>
      </c>
      <c r="G94" s="499">
        <f t="shared" si="1"/>
        <v>0</v>
      </c>
      <c r="H94" s="499" t="s">
        <v>2263</v>
      </c>
      <c r="I94" s="499">
        <v>75</v>
      </c>
      <c r="J94" s="499">
        <v>36</v>
      </c>
      <c r="K94" s="499">
        <v>3288</v>
      </c>
      <c r="L94" s="499">
        <v>3288</v>
      </c>
      <c r="M94" s="499">
        <v>1581</v>
      </c>
      <c r="N94" s="499">
        <v>0</v>
      </c>
      <c r="O94" s="500">
        <v>8</v>
      </c>
      <c r="P94" s="500">
        <v>10</v>
      </c>
      <c r="Q94" s="500">
        <v>206.10144911223531</v>
      </c>
    </row>
    <row r="95" spans="1:17" ht="12.75" x14ac:dyDescent="0.2">
      <c r="A95" s="496" t="s">
        <v>511</v>
      </c>
      <c r="B95" s="497" t="s">
        <v>2263</v>
      </c>
      <c r="C95" s="497">
        <v>375.5292674136299</v>
      </c>
      <c r="D95" s="497">
        <v>375.5292674136299</v>
      </c>
      <c r="E95" s="497">
        <v>621.42302372316033</v>
      </c>
      <c r="F95" s="498">
        <v>0</v>
      </c>
      <c r="G95" s="499">
        <f t="shared" si="1"/>
        <v>0</v>
      </c>
      <c r="H95" s="499" t="s">
        <v>2263</v>
      </c>
      <c r="I95" s="499">
        <v>2984</v>
      </c>
      <c r="J95" s="499">
        <v>629</v>
      </c>
      <c r="K95" s="499">
        <v>54230</v>
      </c>
      <c r="L95" s="499">
        <v>54230</v>
      </c>
      <c r="M95" s="499">
        <v>38046</v>
      </c>
      <c r="N95" s="499">
        <v>0</v>
      </c>
      <c r="O95" s="500">
        <v>5</v>
      </c>
      <c r="P95" s="500">
        <v>5</v>
      </c>
      <c r="Q95" s="500">
        <v>206.10144911223531</v>
      </c>
    </row>
    <row r="96" spans="1:17" ht="12.75" x14ac:dyDescent="0.2">
      <c r="A96" s="496" t="s">
        <v>283</v>
      </c>
      <c r="B96" s="497">
        <v>273.78372494561853</v>
      </c>
      <c r="C96" s="497">
        <v>388.19509556564532</v>
      </c>
      <c r="D96" s="497">
        <v>388.19509556564532</v>
      </c>
      <c r="E96" s="497">
        <v>448.94561333560102</v>
      </c>
      <c r="F96" s="498">
        <v>0</v>
      </c>
      <c r="G96" s="499">
        <f t="shared" si="1"/>
        <v>0</v>
      </c>
      <c r="H96" s="499">
        <v>674</v>
      </c>
      <c r="I96" s="499">
        <v>362</v>
      </c>
      <c r="J96" s="499">
        <v>37</v>
      </c>
      <c r="K96" s="499">
        <v>1</v>
      </c>
      <c r="L96" s="499">
        <v>1</v>
      </c>
      <c r="M96" s="499">
        <v>1</v>
      </c>
      <c r="N96" s="499">
        <v>0</v>
      </c>
      <c r="O96" s="500">
        <v>5</v>
      </c>
      <c r="P96" s="500">
        <v>5</v>
      </c>
      <c r="Q96" s="500">
        <v>206.10144911223531</v>
      </c>
    </row>
    <row r="97" spans="1:17" ht="12.75" x14ac:dyDescent="0.2">
      <c r="A97" s="496" t="s">
        <v>284</v>
      </c>
      <c r="B97" s="497">
        <v>153.61594938957037</v>
      </c>
      <c r="C97" s="497">
        <v>153.61594938957037</v>
      </c>
      <c r="D97" s="497">
        <v>153.61594938957037</v>
      </c>
      <c r="E97" s="497">
        <v>153.61594938957037</v>
      </c>
      <c r="F97" s="498">
        <v>0</v>
      </c>
      <c r="G97" s="499">
        <f t="shared" si="1"/>
        <v>0</v>
      </c>
      <c r="H97" s="499">
        <v>57148</v>
      </c>
      <c r="I97" s="499">
        <v>936</v>
      </c>
      <c r="J97" s="499">
        <v>262</v>
      </c>
      <c r="K97" s="499">
        <v>435</v>
      </c>
      <c r="L97" s="499">
        <v>435</v>
      </c>
      <c r="M97" s="499">
        <v>155</v>
      </c>
      <c r="N97" s="499">
        <v>0</v>
      </c>
      <c r="O97" s="500">
        <v>5</v>
      </c>
      <c r="P97" s="500">
        <v>5</v>
      </c>
      <c r="Q97" s="500">
        <v>206.10144911223531</v>
      </c>
    </row>
    <row r="98" spans="1:17" ht="12.75" x14ac:dyDescent="0.2">
      <c r="A98" s="496" t="s">
        <v>285</v>
      </c>
      <c r="B98" s="497">
        <v>333.18425951838657</v>
      </c>
      <c r="C98" s="497">
        <v>333.18425951838657</v>
      </c>
      <c r="D98" s="497">
        <v>333.18425951838657</v>
      </c>
      <c r="E98" s="497">
        <v>333.18425951838657</v>
      </c>
      <c r="F98" s="498">
        <v>0</v>
      </c>
      <c r="G98" s="499">
        <f t="shared" si="1"/>
        <v>0</v>
      </c>
      <c r="H98" s="499">
        <v>6548</v>
      </c>
      <c r="I98" s="499">
        <v>1028</v>
      </c>
      <c r="J98" s="499">
        <v>281</v>
      </c>
      <c r="K98" s="499">
        <v>666</v>
      </c>
      <c r="L98" s="499">
        <v>666</v>
      </c>
      <c r="M98" s="499">
        <v>0</v>
      </c>
      <c r="N98" s="499">
        <v>0</v>
      </c>
      <c r="O98" s="500">
        <v>5</v>
      </c>
      <c r="P98" s="500">
        <v>5</v>
      </c>
      <c r="Q98" s="500">
        <v>206.10144911223531</v>
      </c>
    </row>
    <row r="99" spans="1:17" ht="12.75" x14ac:dyDescent="0.2">
      <c r="A99" s="496" t="s">
        <v>512</v>
      </c>
      <c r="B99" s="497" t="s">
        <v>2263</v>
      </c>
      <c r="C99" s="497">
        <v>12585.370291765899</v>
      </c>
      <c r="D99" s="497">
        <v>12585.370291765899</v>
      </c>
      <c r="E99" s="497">
        <v>12585.370291765899</v>
      </c>
      <c r="F99" s="498">
        <v>0.30000000000000004</v>
      </c>
      <c r="G99" s="499">
        <f t="shared" si="1"/>
        <v>3775.6110875297704</v>
      </c>
      <c r="H99" s="499" t="s">
        <v>2263</v>
      </c>
      <c r="I99" s="499">
        <v>0</v>
      </c>
      <c r="J99" s="499">
        <v>90</v>
      </c>
      <c r="K99" s="499">
        <v>4394</v>
      </c>
      <c r="L99" s="499">
        <v>4378</v>
      </c>
      <c r="M99" s="499">
        <v>16</v>
      </c>
      <c r="N99" s="499">
        <v>1</v>
      </c>
      <c r="O99" s="500">
        <v>135</v>
      </c>
      <c r="P99" s="500">
        <v>135</v>
      </c>
      <c r="Q99" s="500">
        <v>206.10144911223531</v>
      </c>
    </row>
    <row r="100" spans="1:17" ht="12.75" x14ac:dyDescent="0.2">
      <c r="A100" s="496" t="s">
        <v>513</v>
      </c>
      <c r="B100" s="497" t="s">
        <v>2263</v>
      </c>
      <c r="C100" s="497">
        <v>8728.3086140847554</v>
      </c>
      <c r="D100" s="497">
        <v>8728.3086140847554</v>
      </c>
      <c r="E100" s="497">
        <v>8728.3086140847554</v>
      </c>
      <c r="F100" s="498">
        <v>0.30000000000000004</v>
      </c>
      <c r="G100" s="499">
        <f t="shared" si="1"/>
        <v>2618.492584225427</v>
      </c>
      <c r="H100" s="499" t="s">
        <v>2263</v>
      </c>
      <c r="I100" s="499">
        <v>1</v>
      </c>
      <c r="J100" s="499">
        <v>100</v>
      </c>
      <c r="K100" s="499">
        <v>5318</v>
      </c>
      <c r="L100" s="499">
        <v>5258</v>
      </c>
      <c r="M100" s="499">
        <v>60</v>
      </c>
      <c r="N100" s="499">
        <v>1</v>
      </c>
      <c r="O100" s="500">
        <v>102</v>
      </c>
      <c r="P100" s="500">
        <v>102</v>
      </c>
      <c r="Q100" s="500">
        <v>206.10144911223531</v>
      </c>
    </row>
    <row r="101" spans="1:17" ht="12.75" x14ac:dyDescent="0.2">
      <c r="A101" s="496" t="s">
        <v>514</v>
      </c>
      <c r="B101" s="497" t="s">
        <v>2263</v>
      </c>
      <c r="C101" s="497">
        <v>6586.0164575551998</v>
      </c>
      <c r="D101" s="497">
        <v>6586.0164575551998</v>
      </c>
      <c r="E101" s="497">
        <v>6586.0164575551998</v>
      </c>
      <c r="F101" s="498">
        <v>0.30000000000000004</v>
      </c>
      <c r="G101" s="499">
        <f t="shared" si="1"/>
        <v>1975.8049372665603</v>
      </c>
      <c r="H101" s="499" t="s">
        <v>2263</v>
      </c>
      <c r="I101" s="499">
        <v>4</v>
      </c>
      <c r="J101" s="499">
        <v>194</v>
      </c>
      <c r="K101" s="499">
        <v>9553</v>
      </c>
      <c r="L101" s="499">
        <v>9164</v>
      </c>
      <c r="M101" s="499">
        <v>389</v>
      </c>
      <c r="N101" s="499">
        <v>1</v>
      </c>
      <c r="O101" s="500">
        <v>78</v>
      </c>
      <c r="P101" s="500">
        <v>78</v>
      </c>
      <c r="Q101" s="500">
        <v>206.10144911223531</v>
      </c>
    </row>
    <row r="102" spans="1:17" ht="12.75" x14ac:dyDescent="0.2">
      <c r="A102" s="496" t="s">
        <v>515</v>
      </c>
      <c r="B102" s="497" t="s">
        <v>2263</v>
      </c>
      <c r="C102" s="497">
        <v>4584.4661469190096</v>
      </c>
      <c r="D102" s="497">
        <v>4584.4661469190096</v>
      </c>
      <c r="E102" s="497">
        <v>4584.4661469190096</v>
      </c>
      <c r="F102" s="498">
        <v>0.30000000000000004</v>
      </c>
      <c r="G102" s="499">
        <f t="shared" si="1"/>
        <v>1375.339844075703</v>
      </c>
      <c r="H102" s="499" t="s">
        <v>2263</v>
      </c>
      <c r="I102" s="499">
        <v>16</v>
      </c>
      <c r="J102" s="499">
        <v>277</v>
      </c>
      <c r="K102" s="499">
        <v>16841</v>
      </c>
      <c r="L102" s="499">
        <v>15395</v>
      </c>
      <c r="M102" s="499">
        <v>1446</v>
      </c>
      <c r="N102" s="499">
        <v>1</v>
      </c>
      <c r="O102" s="500">
        <v>49</v>
      </c>
      <c r="P102" s="500">
        <v>49</v>
      </c>
      <c r="Q102" s="500">
        <v>206.10144911223531</v>
      </c>
    </row>
    <row r="103" spans="1:17" ht="12.75" x14ac:dyDescent="0.2">
      <c r="A103" s="496" t="s">
        <v>516</v>
      </c>
      <c r="B103" s="497" t="s">
        <v>2263</v>
      </c>
      <c r="C103" s="497">
        <v>3206.4480358058499</v>
      </c>
      <c r="D103" s="497">
        <v>3206.4480358058499</v>
      </c>
      <c r="E103" s="497">
        <v>3206.4480358058499</v>
      </c>
      <c r="F103" s="498">
        <v>0.30000000000000004</v>
      </c>
      <c r="G103" s="499">
        <f t="shared" si="1"/>
        <v>961.93441074175507</v>
      </c>
      <c r="H103" s="499" t="s">
        <v>2263</v>
      </c>
      <c r="I103" s="499">
        <v>89</v>
      </c>
      <c r="J103" s="499">
        <v>259</v>
      </c>
      <c r="K103" s="499">
        <v>25269</v>
      </c>
      <c r="L103" s="499">
        <v>20883</v>
      </c>
      <c r="M103" s="499">
        <v>4386</v>
      </c>
      <c r="N103" s="499">
        <v>1</v>
      </c>
      <c r="O103" s="500">
        <v>27</v>
      </c>
      <c r="P103" s="500">
        <v>27</v>
      </c>
      <c r="Q103" s="500">
        <v>206.10144911223531</v>
      </c>
    </row>
    <row r="104" spans="1:17" ht="12.75" x14ac:dyDescent="0.2">
      <c r="A104" s="496" t="s">
        <v>517</v>
      </c>
      <c r="B104" s="497" t="s">
        <v>2263</v>
      </c>
      <c r="C104" s="497">
        <v>2347.8364691057659</v>
      </c>
      <c r="D104" s="497">
        <v>2347.8364691057659</v>
      </c>
      <c r="E104" s="497">
        <v>2347.8364691057659</v>
      </c>
      <c r="F104" s="498">
        <v>0.30000000000000004</v>
      </c>
      <c r="G104" s="499">
        <f t="shared" si="1"/>
        <v>704.35094073172991</v>
      </c>
      <c r="H104" s="499" t="s">
        <v>2263</v>
      </c>
      <c r="I104" s="499">
        <v>202</v>
      </c>
      <c r="J104" s="499">
        <v>208</v>
      </c>
      <c r="K104" s="499">
        <v>22992</v>
      </c>
      <c r="L104" s="499">
        <v>16555</v>
      </c>
      <c r="M104" s="499">
        <v>6437</v>
      </c>
      <c r="N104" s="499">
        <v>1</v>
      </c>
      <c r="O104" s="500">
        <v>14</v>
      </c>
      <c r="P104" s="500">
        <v>14</v>
      </c>
      <c r="Q104" s="500">
        <v>206.10144911223531</v>
      </c>
    </row>
    <row r="105" spans="1:17" ht="12.75" x14ac:dyDescent="0.2">
      <c r="A105" s="496" t="s">
        <v>518</v>
      </c>
      <c r="B105" s="497" t="s">
        <v>2263</v>
      </c>
      <c r="C105" s="497">
        <v>11527.407300954417</v>
      </c>
      <c r="D105" s="497">
        <v>11527.407300954417</v>
      </c>
      <c r="E105" s="497">
        <v>11527.407300954417</v>
      </c>
      <c r="F105" s="498">
        <v>0</v>
      </c>
      <c r="G105" s="499">
        <f t="shared" si="1"/>
        <v>0</v>
      </c>
      <c r="H105" s="499" t="s">
        <v>2263</v>
      </c>
      <c r="I105" s="499">
        <v>0</v>
      </c>
      <c r="J105" s="499">
        <v>10</v>
      </c>
      <c r="K105" s="499">
        <v>99</v>
      </c>
      <c r="L105" s="499">
        <v>99</v>
      </c>
      <c r="M105" s="499">
        <v>4</v>
      </c>
      <c r="N105" s="499">
        <v>0</v>
      </c>
      <c r="O105" s="500">
        <v>72</v>
      </c>
      <c r="P105" s="500">
        <v>72</v>
      </c>
      <c r="Q105" s="500">
        <v>206.10144911223531</v>
      </c>
    </row>
    <row r="106" spans="1:17" ht="12.75" x14ac:dyDescent="0.2">
      <c r="A106" s="496" t="s">
        <v>519</v>
      </c>
      <c r="B106" s="497" t="s">
        <v>2263</v>
      </c>
      <c r="C106" s="497">
        <v>8497.0041450488188</v>
      </c>
      <c r="D106" s="497">
        <v>8497.0041450488188</v>
      </c>
      <c r="E106" s="497">
        <v>9443.0545686787318</v>
      </c>
      <c r="F106" s="498">
        <v>0</v>
      </c>
      <c r="G106" s="499">
        <f t="shared" si="1"/>
        <v>0</v>
      </c>
      <c r="H106" s="499" t="s">
        <v>2263</v>
      </c>
      <c r="I106" s="499">
        <v>0</v>
      </c>
      <c r="J106" s="499">
        <v>4</v>
      </c>
      <c r="K106" s="499">
        <v>365</v>
      </c>
      <c r="L106" s="499">
        <v>365</v>
      </c>
      <c r="M106" s="499">
        <v>7</v>
      </c>
      <c r="N106" s="499">
        <v>0</v>
      </c>
      <c r="O106" s="500">
        <v>104</v>
      </c>
      <c r="P106" s="500">
        <v>74</v>
      </c>
      <c r="Q106" s="500">
        <v>206.10144911223531</v>
      </c>
    </row>
    <row r="107" spans="1:17" ht="12.75" x14ac:dyDescent="0.2">
      <c r="A107" s="496" t="s">
        <v>520</v>
      </c>
      <c r="B107" s="497" t="s">
        <v>2263</v>
      </c>
      <c r="C107" s="497">
        <v>3246.795308239266</v>
      </c>
      <c r="D107" s="497">
        <v>3246.795308239266</v>
      </c>
      <c r="E107" s="497">
        <v>7352.5988025149836</v>
      </c>
      <c r="F107" s="498">
        <v>0</v>
      </c>
      <c r="G107" s="499">
        <f t="shared" si="1"/>
        <v>0</v>
      </c>
      <c r="H107" s="499" t="s">
        <v>2263</v>
      </c>
      <c r="I107" s="499">
        <v>0</v>
      </c>
      <c r="J107" s="499">
        <v>4</v>
      </c>
      <c r="K107" s="499">
        <v>412</v>
      </c>
      <c r="L107" s="499">
        <v>412</v>
      </c>
      <c r="M107" s="499">
        <v>13</v>
      </c>
      <c r="N107" s="499">
        <v>0</v>
      </c>
      <c r="O107" s="500">
        <v>13</v>
      </c>
      <c r="P107" s="500">
        <v>64</v>
      </c>
      <c r="Q107" s="500">
        <v>206.10144911223531</v>
      </c>
    </row>
    <row r="108" spans="1:17" ht="12.75" x14ac:dyDescent="0.2">
      <c r="A108" s="496" t="s">
        <v>521</v>
      </c>
      <c r="B108" s="497" t="s">
        <v>2263</v>
      </c>
      <c r="C108" s="497">
        <v>406.29216583987517</v>
      </c>
      <c r="D108" s="497">
        <v>406.29216583987517</v>
      </c>
      <c r="E108" s="497">
        <v>2029.2392653192669</v>
      </c>
      <c r="F108" s="498">
        <v>0</v>
      </c>
      <c r="G108" s="499">
        <f t="shared" si="1"/>
        <v>0</v>
      </c>
      <c r="H108" s="499" t="s">
        <v>2263</v>
      </c>
      <c r="I108" s="499">
        <v>8</v>
      </c>
      <c r="J108" s="499">
        <v>813</v>
      </c>
      <c r="K108" s="499">
        <v>15</v>
      </c>
      <c r="L108" s="499">
        <v>15</v>
      </c>
      <c r="M108" s="499">
        <v>1</v>
      </c>
      <c r="N108" s="499">
        <v>0</v>
      </c>
      <c r="O108" s="500">
        <v>5</v>
      </c>
      <c r="P108" s="500">
        <v>29</v>
      </c>
      <c r="Q108" s="500">
        <v>206.10144911223531</v>
      </c>
    </row>
    <row r="109" spans="1:17" ht="12.75" x14ac:dyDescent="0.2">
      <c r="A109" s="496" t="s">
        <v>522</v>
      </c>
      <c r="B109" s="497">
        <v>207.07497059636367</v>
      </c>
      <c r="C109" s="497">
        <v>2341.0127770373597</v>
      </c>
      <c r="D109" s="497">
        <v>2341.0127770373597</v>
      </c>
      <c r="E109" s="497">
        <v>2341.0127770373597</v>
      </c>
      <c r="F109" s="498">
        <v>0</v>
      </c>
      <c r="G109" s="499">
        <f t="shared" si="1"/>
        <v>0</v>
      </c>
      <c r="H109" s="499">
        <v>2359</v>
      </c>
      <c r="I109" s="499">
        <v>320</v>
      </c>
      <c r="J109" s="499">
        <v>3428</v>
      </c>
      <c r="K109" s="499">
        <v>1228</v>
      </c>
      <c r="L109" s="499">
        <v>1228</v>
      </c>
      <c r="M109" s="499">
        <v>83</v>
      </c>
      <c r="N109" s="499">
        <v>0</v>
      </c>
      <c r="O109" s="500">
        <v>11</v>
      </c>
      <c r="P109" s="500">
        <v>11</v>
      </c>
      <c r="Q109" s="500">
        <v>206.10144911223531</v>
      </c>
    </row>
    <row r="110" spans="1:17" ht="12.75" x14ac:dyDescent="0.2">
      <c r="A110" s="496" t="s">
        <v>523</v>
      </c>
      <c r="B110" s="497" t="s">
        <v>2263</v>
      </c>
      <c r="C110" s="497">
        <v>362.96354787659919</v>
      </c>
      <c r="D110" s="497">
        <v>362.96354787659919</v>
      </c>
      <c r="E110" s="497">
        <v>3743.6067238657824</v>
      </c>
      <c r="F110" s="498">
        <v>0</v>
      </c>
      <c r="G110" s="499">
        <f t="shared" si="1"/>
        <v>0</v>
      </c>
      <c r="H110" s="499" t="s">
        <v>2263</v>
      </c>
      <c r="I110" s="499">
        <v>1353</v>
      </c>
      <c r="J110" s="499">
        <v>1636</v>
      </c>
      <c r="K110" s="499">
        <v>80</v>
      </c>
      <c r="L110" s="499">
        <v>80</v>
      </c>
      <c r="M110" s="499">
        <v>4</v>
      </c>
      <c r="N110" s="499">
        <v>0</v>
      </c>
      <c r="O110" s="500">
        <v>5</v>
      </c>
      <c r="P110" s="500">
        <v>41</v>
      </c>
      <c r="Q110" s="500">
        <v>206.10144911223531</v>
      </c>
    </row>
    <row r="111" spans="1:17" ht="12.75" x14ac:dyDescent="0.2">
      <c r="A111" s="496" t="s">
        <v>524</v>
      </c>
      <c r="B111" s="497">
        <v>153.88407149374063</v>
      </c>
      <c r="C111" s="497">
        <v>508.10111666898513</v>
      </c>
      <c r="D111" s="497">
        <v>508.10111666898513</v>
      </c>
      <c r="E111" s="497">
        <v>4924.0556453033059</v>
      </c>
      <c r="F111" s="498">
        <v>0</v>
      </c>
      <c r="G111" s="499">
        <f t="shared" si="1"/>
        <v>0</v>
      </c>
      <c r="H111" s="499">
        <v>7624</v>
      </c>
      <c r="I111" s="499">
        <v>705</v>
      </c>
      <c r="J111" s="499">
        <v>3639</v>
      </c>
      <c r="K111" s="499">
        <v>231</v>
      </c>
      <c r="L111" s="499">
        <v>231</v>
      </c>
      <c r="M111" s="499">
        <v>10</v>
      </c>
      <c r="N111" s="499">
        <v>0</v>
      </c>
      <c r="O111" s="500">
        <v>5</v>
      </c>
      <c r="P111" s="500">
        <v>45</v>
      </c>
      <c r="Q111" s="500">
        <v>206.10144911223531</v>
      </c>
    </row>
    <row r="112" spans="1:17" ht="12.75" x14ac:dyDescent="0.2">
      <c r="A112" s="496" t="s">
        <v>525</v>
      </c>
      <c r="B112" s="497" t="s">
        <v>2263</v>
      </c>
      <c r="C112" s="497">
        <v>773.40733994392042</v>
      </c>
      <c r="D112" s="497">
        <v>773.40733994392042</v>
      </c>
      <c r="E112" s="497">
        <v>4284.5386699547416</v>
      </c>
      <c r="F112" s="498">
        <v>0</v>
      </c>
      <c r="G112" s="499">
        <f t="shared" si="1"/>
        <v>0</v>
      </c>
      <c r="H112" s="499" t="s">
        <v>2263</v>
      </c>
      <c r="I112" s="499">
        <v>967</v>
      </c>
      <c r="J112" s="499">
        <v>18</v>
      </c>
      <c r="K112" s="499">
        <v>7</v>
      </c>
      <c r="L112" s="499">
        <v>7</v>
      </c>
      <c r="M112" s="499">
        <v>1</v>
      </c>
      <c r="N112" s="499">
        <v>0</v>
      </c>
      <c r="O112" s="500">
        <v>5</v>
      </c>
      <c r="P112" s="500">
        <v>44</v>
      </c>
      <c r="Q112" s="500">
        <v>206.10144911223531</v>
      </c>
    </row>
    <row r="113" spans="1:17" ht="12.75" x14ac:dyDescent="0.2">
      <c r="A113" s="496" t="s">
        <v>526</v>
      </c>
      <c r="B113" s="497">
        <v>107.71834992923174</v>
      </c>
      <c r="C113" s="497">
        <v>719.66142943409147</v>
      </c>
      <c r="D113" s="497">
        <v>719.66142943409147</v>
      </c>
      <c r="E113" s="497">
        <v>4284.5386699547416</v>
      </c>
      <c r="F113" s="498">
        <v>0</v>
      </c>
      <c r="G113" s="499">
        <f t="shared" si="1"/>
        <v>0</v>
      </c>
      <c r="H113" s="499">
        <v>714</v>
      </c>
      <c r="I113" s="499">
        <v>17813</v>
      </c>
      <c r="J113" s="499">
        <v>387</v>
      </c>
      <c r="K113" s="499">
        <v>121</v>
      </c>
      <c r="L113" s="499">
        <v>121</v>
      </c>
      <c r="M113" s="499">
        <v>15</v>
      </c>
      <c r="N113" s="499">
        <v>0</v>
      </c>
      <c r="O113" s="500">
        <v>5</v>
      </c>
      <c r="P113" s="500">
        <v>44</v>
      </c>
      <c r="Q113" s="500">
        <v>206.10144911223531</v>
      </c>
    </row>
    <row r="114" spans="1:17" ht="12.75" x14ac:dyDescent="0.2">
      <c r="A114" s="496" t="s">
        <v>286</v>
      </c>
      <c r="B114" s="497">
        <v>91.86238029886816</v>
      </c>
      <c r="C114" s="497">
        <v>581.69068828592219</v>
      </c>
      <c r="D114" s="497">
        <v>581.69068828592219</v>
      </c>
      <c r="E114" s="497">
        <v>2310.9241551690479</v>
      </c>
      <c r="F114" s="498">
        <v>0</v>
      </c>
      <c r="G114" s="499">
        <f t="shared" si="1"/>
        <v>0</v>
      </c>
      <c r="H114" s="499">
        <v>4713</v>
      </c>
      <c r="I114" s="499">
        <v>89736</v>
      </c>
      <c r="J114" s="499">
        <v>2207</v>
      </c>
      <c r="K114" s="499">
        <v>1578</v>
      </c>
      <c r="L114" s="499">
        <v>1578</v>
      </c>
      <c r="M114" s="499">
        <v>245</v>
      </c>
      <c r="N114" s="499">
        <v>0</v>
      </c>
      <c r="O114" s="500">
        <v>5</v>
      </c>
      <c r="P114" s="500">
        <v>19</v>
      </c>
      <c r="Q114" s="500">
        <v>206.10144911223531</v>
      </c>
    </row>
    <row r="115" spans="1:17" ht="12.75" x14ac:dyDescent="0.2">
      <c r="A115" s="496" t="s">
        <v>527</v>
      </c>
      <c r="B115" s="497">
        <v>119.41706229967849</v>
      </c>
      <c r="C115" s="497">
        <v>517.26977715531143</v>
      </c>
      <c r="D115" s="497">
        <v>517.26977715531143</v>
      </c>
      <c r="E115" s="497">
        <v>2310.9241551690479</v>
      </c>
      <c r="F115" s="498">
        <v>0</v>
      </c>
      <c r="G115" s="499">
        <f t="shared" si="1"/>
        <v>0</v>
      </c>
      <c r="H115" s="499">
        <v>13579</v>
      </c>
      <c r="I115" s="499">
        <v>19424</v>
      </c>
      <c r="J115" s="499">
        <v>849</v>
      </c>
      <c r="K115" s="499">
        <v>548</v>
      </c>
      <c r="L115" s="499">
        <v>548</v>
      </c>
      <c r="M115" s="499">
        <v>170</v>
      </c>
      <c r="N115" s="499">
        <v>0</v>
      </c>
      <c r="O115" s="500">
        <v>5</v>
      </c>
      <c r="P115" s="500">
        <v>19</v>
      </c>
      <c r="Q115" s="500">
        <v>206.10144911223531</v>
      </c>
    </row>
    <row r="116" spans="1:17" ht="12.75" x14ac:dyDescent="0.2">
      <c r="A116" s="496" t="s">
        <v>528</v>
      </c>
      <c r="B116" s="497">
        <v>89.93835164952587</v>
      </c>
      <c r="C116" s="497">
        <v>351.6062276739126</v>
      </c>
      <c r="D116" s="497">
        <v>351.6062276739126</v>
      </c>
      <c r="E116" s="497">
        <v>2310.9241551690479</v>
      </c>
      <c r="F116" s="498">
        <v>0</v>
      </c>
      <c r="G116" s="499">
        <f t="shared" si="1"/>
        <v>0</v>
      </c>
      <c r="H116" s="499">
        <v>78911</v>
      </c>
      <c r="I116" s="499">
        <v>22896</v>
      </c>
      <c r="J116" s="499">
        <v>536</v>
      </c>
      <c r="K116" s="499">
        <v>256</v>
      </c>
      <c r="L116" s="499">
        <v>256</v>
      </c>
      <c r="M116" s="499">
        <v>48</v>
      </c>
      <c r="N116" s="499">
        <v>0</v>
      </c>
      <c r="O116" s="500">
        <v>5</v>
      </c>
      <c r="P116" s="500">
        <v>19</v>
      </c>
      <c r="Q116" s="500">
        <v>206.10144911223531</v>
      </c>
    </row>
    <row r="117" spans="1:17" ht="12.75" x14ac:dyDescent="0.2">
      <c r="A117" s="496" t="s">
        <v>529</v>
      </c>
      <c r="B117" s="497">
        <v>208.20876755269387</v>
      </c>
      <c r="C117" s="497">
        <v>4067.6268014566485</v>
      </c>
      <c r="D117" s="497">
        <v>4067.6268014566485</v>
      </c>
      <c r="E117" s="497">
        <v>6586.623324097206</v>
      </c>
      <c r="F117" s="498">
        <v>0</v>
      </c>
      <c r="G117" s="499">
        <f t="shared" si="1"/>
        <v>0</v>
      </c>
      <c r="H117" s="499">
        <v>998</v>
      </c>
      <c r="I117" s="499">
        <v>1082</v>
      </c>
      <c r="J117" s="499">
        <v>1311</v>
      </c>
      <c r="K117" s="499">
        <v>7</v>
      </c>
      <c r="L117" s="499">
        <v>7</v>
      </c>
      <c r="M117" s="499">
        <v>3</v>
      </c>
      <c r="N117" s="499">
        <v>0</v>
      </c>
      <c r="O117" s="500">
        <v>5</v>
      </c>
      <c r="P117" s="500">
        <v>34</v>
      </c>
      <c r="Q117" s="500">
        <v>206.10144911223531</v>
      </c>
    </row>
    <row r="118" spans="1:17" ht="12.75" x14ac:dyDescent="0.2">
      <c r="A118" s="496" t="s">
        <v>530</v>
      </c>
      <c r="B118" s="497" t="s">
        <v>2263</v>
      </c>
      <c r="C118" s="497">
        <v>719.66142943409147</v>
      </c>
      <c r="D118" s="497">
        <v>719.66142943409147</v>
      </c>
      <c r="E118" s="497">
        <v>4284.5386699547416</v>
      </c>
      <c r="F118" s="498">
        <v>0</v>
      </c>
      <c r="G118" s="499">
        <f t="shared" si="1"/>
        <v>0</v>
      </c>
      <c r="H118" s="499" t="s">
        <v>2263</v>
      </c>
      <c r="I118" s="499">
        <v>13752</v>
      </c>
      <c r="J118" s="499">
        <v>172</v>
      </c>
      <c r="K118" s="499">
        <v>53</v>
      </c>
      <c r="L118" s="499">
        <v>53</v>
      </c>
      <c r="M118" s="499">
        <v>10</v>
      </c>
      <c r="N118" s="499">
        <v>0</v>
      </c>
      <c r="O118" s="500">
        <v>5</v>
      </c>
      <c r="P118" s="500">
        <v>44</v>
      </c>
      <c r="Q118" s="500">
        <v>206.10144911223531</v>
      </c>
    </row>
    <row r="119" spans="1:17" ht="12.75" x14ac:dyDescent="0.2">
      <c r="A119" s="496" t="s">
        <v>531</v>
      </c>
      <c r="B119" s="497">
        <v>64.575374547925207</v>
      </c>
      <c r="C119" s="497">
        <v>466.86513113101739</v>
      </c>
      <c r="D119" s="497">
        <v>466.86513113101739</v>
      </c>
      <c r="E119" s="497">
        <v>2151.7068016468975</v>
      </c>
      <c r="F119" s="498">
        <v>0</v>
      </c>
      <c r="G119" s="499">
        <f t="shared" si="1"/>
        <v>0</v>
      </c>
      <c r="H119" s="499">
        <v>12082</v>
      </c>
      <c r="I119" s="499">
        <v>3735</v>
      </c>
      <c r="J119" s="499">
        <v>100</v>
      </c>
      <c r="K119" s="499">
        <v>93</v>
      </c>
      <c r="L119" s="499">
        <v>93</v>
      </c>
      <c r="M119" s="499">
        <v>24</v>
      </c>
      <c r="N119" s="499">
        <v>0</v>
      </c>
      <c r="O119" s="500">
        <v>5</v>
      </c>
      <c r="P119" s="500">
        <v>19</v>
      </c>
      <c r="Q119" s="500">
        <v>206.10144911223531</v>
      </c>
    </row>
    <row r="120" spans="1:17" ht="12.75" x14ac:dyDescent="0.2">
      <c r="A120" s="496" t="s">
        <v>532</v>
      </c>
      <c r="B120" s="497" t="s">
        <v>2263</v>
      </c>
      <c r="C120" s="497">
        <v>412.44199937238272</v>
      </c>
      <c r="D120" s="497">
        <v>412.44199937238272</v>
      </c>
      <c r="E120" s="497">
        <v>1032.9871430553771</v>
      </c>
      <c r="F120" s="498">
        <v>0</v>
      </c>
      <c r="G120" s="499">
        <f t="shared" si="1"/>
        <v>0</v>
      </c>
      <c r="H120" s="499" t="s">
        <v>2263</v>
      </c>
      <c r="I120" s="499">
        <v>152</v>
      </c>
      <c r="J120" s="499">
        <v>4</v>
      </c>
      <c r="K120" s="499">
        <v>14</v>
      </c>
      <c r="L120" s="499">
        <v>14</v>
      </c>
      <c r="M120" s="499">
        <v>6</v>
      </c>
      <c r="N120" s="499">
        <v>0</v>
      </c>
      <c r="O120" s="500">
        <v>5</v>
      </c>
      <c r="P120" s="500">
        <v>33</v>
      </c>
      <c r="Q120" s="500">
        <v>206.10144911223531</v>
      </c>
    </row>
    <row r="121" spans="1:17" ht="12.75" x14ac:dyDescent="0.2">
      <c r="A121" s="496" t="s">
        <v>533</v>
      </c>
      <c r="B121" s="497" t="s">
        <v>2263</v>
      </c>
      <c r="C121" s="497">
        <v>154.03888017016408</v>
      </c>
      <c r="D121" s="497">
        <v>154.03888017016408</v>
      </c>
      <c r="E121" s="497">
        <v>154.03888017016408</v>
      </c>
      <c r="F121" s="498">
        <v>0</v>
      </c>
      <c r="G121" s="499">
        <f t="shared" si="1"/>
        <v>0</v>
      </c>
      <c r="H121" s="499" t="s">
        <v>2263</v>
      </c>
      <c r="I121" s="499">
        <v>1953</v>
      </c>
      <c r="J121" s="499">
        <v>1</v>
      </c>
      <c r="K121" s="499">
        <v>0</v>
      </c>
      <c r="L121" s="499">
        <v>0</v>
      </c>
      <c r="M121" s="499">
        <v>0</v>
      </c>
      <c r="N121" s="499">
        <v>0</v>
      </c>
      <c r="O121" s="500">
        <v>5</v>
      </c>
      <c r="P121" s="500">
        <v>5</v>
      </c>
      <c r="Q121" s="500">
        <v>206.10144911223531</v>
      </c>
    </row>
    <row r="122" spans="1:17" ht="12.75" x14ac:dyDescent="0.2">
      <c r="A122" s="496" t="s">
        <v>534</v>
      </c>
      <c r="B122" s="497" t="s">
        <v>2263</v>
      </c>
      <c r="C122" s="497">
        <v>979.35534825343507</v>
      </c>
      <c r="D122" s="497">
        <v>979.35534825343507</v>
      </c>
      <c r="E122" s="497">
        <v>1743.8978998123825</v>
      </c>
      <c r="F122" s="498">
        <v>0</v>
      </c>
      <c r="G122" s="499">
        <f t="shared" si="1"/>
        <v>0</v>
      </c>
      <c r="H122" s="499" t="s">
        <v>2263</v>
      </c>
      <c r="I122" s="499">
        <v>1960</v>
      </c>
      <c r="J122" s="499">
        <v>127</v>
      </c>
      <c r="K122" s="499">
        <v>17</v>
      </c>
      <c r="L122" s="499">
        <v>17</v>
      </c>
      <c r="M122" s="499">
        <v>4</v>
      </c>
      <c r="N122" s="499">
        <v>0</v>
      </c>
      <c r="O122" s="500">
        <v>5</v>
      </c>
      <c r="P122" s="500">
        <v>29</v>
      </c>
      <c r="Q122" s="500">
        <v>238.44867057322756</v>
      </c>
    </row>
    <row r="123" spans="1:17" ht="12.75" x14ac:dyDescent="0.2">
      <c r="A123" s="496" t="s">
        <v>535</v>
      </c>
      <c r="B123" s="497" t="s">
        <v>2263</v>
      </c>
      <c r="C123" s="497">
        <v>910.25755982150622</v>
      </c>
      <c r="D123" s="497">
        <v>910.25755982150622</v>
      </c>
      <c r="E123" s="497">
        <v>1683.9085239761619</v>
      </c>
      <c r="F123" s="498">
        <v>0</v>
      </c>
      <c r="G123" s="499">
        <f t="shared" si="1"/>
        <v>0</v>
      </c>
      <c r="H123" s="499" t="s">
        <v>2263</v>
      </c>
      <c r="I123" s="499">
        <v>5690</v>
      </c>
      <c r="J123" s="499">
        <v>238</v>
      </c>
      <c r="K123" s="499">
        <v>42</v>
      </c>
      <c r="L123" s="499">
        <v>42</v>
      </c>
      <c r="M123" s="499">
        <v>19</v>
      </c>
      <c r="N123" s="499">
        <v>0</v>
      </c>
      <c r="O123" s="500">
        <v>5</v>
      </c>
      <c r="P123" s="500">
        <v>8</v>
      </c>
      <c r="Q123" s="500">
        <v>238.44867057322756</v>
      </c>
    </row>
    <row r="124" spans="1:17" ht="12.75" x14ac:dyDescent="0.2">
      <c r="A124" s="496" t="s">
        <v>536</v>
      </c>
      <c r="B124" s="497" t="s">
        <v>2263</v>
      </c>
      <c r="C124" s="497">
        <v>766.04976347583306</v>
      </c>
      <c r="D124" s="497">
        <v>766.04976347583306</v>
      </c>
      <c r="E124" s="497">
        <v>4880.2918817684167</v>
      </c>
      <c r="F124" s="498">
        <v>0</v>
      </c>
      <c r="G124" s="499">
        <f t="shared" si="1"/>
        <v>0</v>
      </c>
      <c r="H124" s="499" t="s">
        <v>2263</v>
      </c>
      <c r="I124" s="499">
        <v>1476</v>
      </c>
      <c r="J124" s="499">
        <v>62</v>
      </c>
      <c r="K124" s="499">
        <v>23</v>
      </c>
      <c r="L124" s="499">
        <v>23</v>
      </c>
      <c r="M124" s="499">
        <v>2</v>
      </c>
      <c r="N124" s="499">
        <v>0</v>
      </c>
      <c r="O124" s="500">
        <v>5</v>
      </c>
      <c r="P124" s="500">
        <v>140</v>
      </c>
      <c r="Q124" s="500">
        <v>238.44867057322756</v>
      </c>
    </row>
    <row r="125" spans="1:17" ht="12.75" x14ac:dyDescent="0.2">
      <c r="A125" s="496" t="s">
        <v>537</v>
      </c>
      <c r="B125" s="497" t="s">
        <v>2263</v>
      </c>
      <c r="C125" s="497">
        <v>723.68315334222211</v>
      </c>
      <c r="D125" s="497">
        <v>723.68315334222211</v>
      </c>
      <c r="E125" s="497">
        <v>3305.1347661691457</v>
      </c>
      <c r="F125" s="498">
        <v>0</v>
      </c>
      <c r="G125" s="499">
        <f t="shared" si="1"/>
        <v>0</v>
      </c>
      <c r="H125" s="499" t="s">
        <v>2263</v>
      </c>
      <c r="I125" s="499">
        <v>49550</v>
      </c>
      <c r="J125" s="499">
        <v>1094</v>
      </c>
      <c r="K125" s="499">
        <v>78</v>
      </c>
      <c r="L125" s="499">
        <v>78</v>
      </c>
      <c r="M125" s="499">
        <v>23</v>
      </c>
      <c r="N125" s="499">
        <v>0</v>
      </c>
      <c r="O125" s="500">
        <v>5</v>
      </c>
      <c r="P125" s="500">
        <v>38</v>
      </c>
      <c r="Q125" s="500">
        <v>238.44867057322756</v>
      </c>
    </row>
    <row r="126" spans="1:17" ht="12.75" x14ac:dyDescent="0.2">
      <c r="A126" s="496" t="s">
        <v>538</v>
      </c>
      <c r="B126" s="497" t="s">
        <v>2263</v>
      </c>
      <c r="C126" s="497">
        <v>706.75188578302925</v>
      </c>
      <c r="D126" s="497">
        <v>706.75188578302925</v>
      </c>
      <c r="E126" s="497">
        <v>1115.4387262864566</v>
      </c>
      <c r="F126" s="498">
        <v>0</v>
      </c>
      <c r="G126" s="499">
        <f t="shared" si="1"/>
        <v>0</v>
      </c>
      <c r="H126" s="499" t="s">
        <v>2263</v>
      </c>
      <c r="I126" s="499">
        <v>237179</v>
      </c>
      <c r="J126" s="499">
        <v>3354</v>
      </c>
      <c r="K126" s="499">
        <v>167</v>
      </c>
      <c r="L126" s="499">
        <v>167</v>
      </c>
      <c r="M126" s="499">
        <v>103</v>
      </c>
      <c r="N126" s="499">
        <v>0</v>
      </c>
      <c r="O126" s="500">
        <v>5</v>
      </c>
      <c r="P126" s="500">
        <v>5</v>
      </c>
      <c r="Q126" s="500">
        <v>238.44867057322756</v>
      </c>
    </row>
    <row r="127" spans="1:17" ht="12.75" x14ac:dyDescent="0.2">
      <c r="A127" s="496" t="s">
        <v>539</v>
      </c>
      <c r="B127" s="497" t="s">
        <v>2263</v>
      </c>
      <c r="C127" s="497">
        <v>998.41221902343614</v>
      </c>
      <c r="D127" s="497">
        <v>998.41221902343614</v>
      </c>
      <c r="E127" s="497">
        <v>1387.5319876412259</v>
      </c>
      <c r="F127" s="498">
        <v>0</v>
      </c>
      <c r="G127" s="499">
        <f t="shared" si="1"/>
        <v>0</v>
      </c>
      <c r="H127" s="499" t="s">
        <v>2263</v>
      </c>
      <c r="I127" s="499">
        <v>2082</v>
      </c>
      <c r="J127" s="499">
        <v>204</v>
      </c>
      <c r="K127" s="499">
        <v>74</v>
      </c>
      <c r="L127" s="499">
        <v>74</v>
      </c>
      <c r="M127" s="499">
        <v>53</v>
      </c>
      <c r="N127" s="499">
        <v>0</v>
      </c>
      <c r="O127" s="500">
        <v>5</v>
      </c>
      <c r="P127" s="500">
        <v>5</v>
      </c>
      <c r="Q127" s="500">
        <v>238.44867057322756</v>
      </c>
    </row>
    <row r="128" spans="1:17" ht="12.75" x14ac:dyDescent="0.2">
      <c r="A128" s="496" t="s">
        <v>540</v>
      </c>
      <c r="B128" s="497">
        <v>105.14163470168158</v>
      </c>
      <c r="C128" s="497">
        <v>998.41221902343614</v>
      </c>
      <c r="D128" s="497">
        <v>998.41221902343614</v>
      </c>
      <c r="E128" s="497">
        <v>1387.5319876412259</v>
      </c>
      <c r="F128" s="498">
        <v>0</v>
      </c>
      <c r="G128" s="499">
        <f t="shared" si="1"/>
        <v>0</v>
      </c>
      <c r="H128" s="499">
        <v>736</v>
      </c>
      <c r="I128" s="499">
        <v>2570</v>
      </c>
      <c r="J128" s="499">
        <v>293</v>
      </c>
      <c r="K128" s="499">
        <v>63</v>
      </c>
      <c r="L128" s="499">
        <v>63</v>
      </c>
      <c r="M128" s="499">
        <v>45</v>
      </c>
      <c r="N128" s="499">
        <v>0</v>
      </c>
      <c r="O128" s="500">
        <v>5</v>
      </c>
      <c r="P128" s="500">
        <v>5</v>
      </c>
      <c r="Q128" s="500">
        <v>238.44867057322756</v>
      </c>
    </row>
    <row r="129" spans="1:17" ht="12.75" x14ac:dyDescent="0.2">
      <c r="A129" s="496" t="s">
        <v>541</v>
      </c>
      <c r="B129" s="497" t="s">
        <v>2263</v>
      </c>
      <c r="C129" s="497">
        <v>223.10498661514484</v>
      </c>
      <c r="D129" s="497">
        <v>223.10498661514484</v>
      </c>
      <c r="E129" s="497">
        <v>817.97642748926751</v>
      </c>
      <c r="F129" s="498">
        <v>0</v>
      </c>
      <c r="G129" s="499">
        <f t="shared" si="1"/>
        <v>0</v>
      </c>
      <c r="H129" s="499" t="s">
        <v>2263</v>
      </c>
      <c r="I129" s="499">
        <v>2999</v>
      </c>
      <c r="J129" s="499">
        <v>27</v>
      </c>
      <c r="K129" s="499">
        <v>54</v>
      </c>
      <c r="L129" s="499">
        <v>54</v>
      </c>
      <c r="M129" s="499">
        <v>41</v>
      </c>
      <c r="N129" s="499">
        <v>0</v>
      </c>
      <c r="O129" s="500">
        <v>5</v>
      </c>
      <c r="P129" s="500">
        <v>5</v>
      </c>
      <c r="Q129" s="500">
        <v>238.44867057322756</v>
      </c>
    </row>
    <row r="130" spans="1:17" ht="12.75" x14ac:dyDescent="0.2">
      <c r="A130" s="496" t="s">
        <v>542</v>
      </c>
      <c r="B130" s="497">
        <v>103.35130326780276</v>
      </c>
      <c r="C130" s="497">
        <v>205.95086842360192</v>
      </c>
      <c r="D130" s="497">
        <v>205.95086842360192</v>
      </c>
      <c r="E130" s="497">
        <v>751.6334346669064</v>
      </c>
      <c r="F130" s="498">
        <v>0</v>
      </c>
      <c r="G130" s="499">
        <f t="shared" si="1"/>
        <v>0</v>
      </c>
      <c r="H130" s="499">
        <v>44484</v>
      </c>
      <c r="I130" s="499">
        <v>8017</v>
      </c>
      <c r="J130" s="499">
        <v>79</v>
      </c>
      <c r="K130" s="499">
        <v>161</v>
      </c>
      <c r="L130" s="499">
        <v>161</v>
      </c>
      <c r="M130" s="499">
        <v>154</v>
      </c>
      <c r="N130" s="499">
        <v>0</v>
      </c>
      <c r="O130" s="500">
        <v>5</v>
      </c>
      <c r="P130" s="500">
        <v>5</v>
      </c>
      <c r="Q130" s="500">
        <v>238.44867057322756</v>
      </c>
    </row>
    <row r="131" spans="1:17" ht="12.75" x14ac:dyDescent="0.2">
      <c r="A131" s="496" t="s">
        <v>543</v>
      </c>
      <c r="B131" s="497" t="s">
        <v>2263</v>
      </c>
      <c r="C131" s="497">
        <v>1264.9249794731347</v>
      </c>
      <c r="D131" s="497">
        <v>1264.9249794731347</v>
      </c>
      <c r="E131" s="497">
        <v>2526.6265425729962</v>
      </c>
      <c r="F131" s="498">
        <v>0</v>
      </c>
      <c r="G131" s="499">
        <f t="shared" si="1"/>
        <v>0</v>
      </c>
      <c r="H131" s="499" t="s">
        <v>2263</v>
      </c>
      <c r="I131" s="499">
        <v>654</v>
      </c>
      <c r="J131" s="499">
        <v>140</v>
      </c>
      <c r="K131" s="499">
        <v>15</v>
      </c>
      <c r="L131" s="499">
        <v>15</v>
      </c>
      <c r="M131" s="499">
        <v>6</v>
      </c>
      <c r="N131" s="499">
        <v>0</v>
      </c>
      <c r="O131" s="500">
        <v>5</v>
      </c>
      <c r="P131" s="500">
        <v>55</v>
      </c>
      <c r="Q131" s="500">
        <v>238.44867057322756</v>
      </c>
    </row>
    <row r="132" spans="1:17" ht="12.75" x14ac:dyDescent="0.2">
      <c r="A132" s="496" t="s">
        <v>544</v>
      </c>
      <c r="B132" s="497" t="s">
        <v>2263</v>
      </c>
      <c r="C132" s="497">
        <v>1191.5424459546114</v>
      </c>
      <c r="D132" s="497">
        <v>1191.5424459546114</v>
      </c>
      <c r="E132" s="497">
        <v>1427.1086365992089</v>
      </c>
      <c r="F132" s="498">
        <v>0</v>
      </c>
      <c r="G132" s="499">
        <f t="shared" si="1"/>
        <v>0</v>
      </c>
      <c r="H132" s="499" t="s">
        <v>2263</v>
      </c>
      <c r="I132" s="499">
        <v>1642</v>
      </c>
      <c r="J132" s="499">
        <v>196</v>
      </c>
      <c r="K132" s="499">
        <v>10</v>
      </c>
      <c r="L132" s="499">
        <v>10</v>
      </c>
      <c r="M132" s="499">
        <v>6</v>
      </c>
      <c r="N132" s="499">
        <v>0</v>
      </c>
      <c r="O132" s="500">
        <v>5</v>
      </c>
      <c r="P132" s="500">
        <v>5</v>
      </c>
      <c r="Q132" s="500">
        <v>238.44867057322756</v>
      </c>
    </row>
    <row r="133" spans="1:17" ht="12.75" x14ac:dyDescent="0.2">
      <c r="A133" s="496" t="s">
        <v>545</v>
      </c>
      <c r="B133" s="497" t="s">
        <v>2263</v>
      </c>
      <c r="C133" s="497">
        <v>1105.9620951579268</v>
      </c>
      <c r="D133" s="497">
        <v>1105.9620951579268</v>
      </c>
      <c r="E133" s="497">
        <v>1263.6888421256351</v>
      </c>
      <c r="F133" s="498">
        <v>0</v>
      </c>
      <c r="G133" s="499">
        <f t="shared" si="1"/>
        <v>0</v>
      </c>
      <c r="H133" s="499" t="s">
        <v>2263</v>
      </c>
      <c r="I133" s="499">
        <v>829</v>
      </c>
      <c r="J133" s="499">
        <v>84</v>
      </c>
      <c r="K133" s="499">
        <v>37</v>
      </c>
      <c r="L133" s="499">
        <v>37</v>
      </c>
      <c r="M133" s="499">
        <v>0</v>
      </c>
      <c r="N133" s="499">
        <v>0</v>
      </c>
      <c r="O133" s="500">
        <v>5</v>
      </c>
      <c r="P133" s="500">
        <v>8</v>
      </c>
      <c r="Q133" s="500">
        <v>261.54910518645312</v>
      </c>
    </row>
    <row r="134" spans="1:17" ht="12.75" x14ac:dyDescent="0.2">
      <c r="A134" s="496" t="s">
        <v>546</v>
      </c>
      <c r="B134" s="497" t="s">
        <v>2263</v>
      </c>
      <c r="C134" s="497">
        <v>975.00276564732394</v>
      </c>
      <c r="D134" s="497">
        <v>975.00276564732394</v>
      </c>
      <c r="E134" s="497">
        <v>975.00276564732394</v>
      </c>
      <c r="F134" s="498">
        <v>0</v>
      </c>
      <c r="G134" s="499">
        <f t="shared" si="1"/>
        <v>0</v>
      </c>
      <c r="H134" s="499" t="s">
        <v>2263</v>
      </c>
      <c r="I134" s="499">
        <v>1688</v>
      </c>
      <c r="J134" s="499">
        <v>106</v>
      </c>
      <c r="K134" s="499">
        <v>31</v>
      </c>
      <c r="L134" s="499">
        <v>31</v>
      </c>
      <c r="M134" s="499">
        <v>12</v>
      </c>
      <c r="N134" s="499">
        <v>0</v>
      </c>
      <c r="O134" s="500">
        <v>5</v>
      </c>
      <c r="P134" s="500">
        <v>5</v>
      </c>
      <c r="Q134" s="500">
        <v>238.44867057322756</v>
      </c>
    </row>
    <row r="135" spans="1:17" ht="12.75" x14ac:dyDescent="0.2">
      <c r="A135" s="496" t="s">
        <v>547</v>
      </c>
      <c r="B135" s="497">
        <v>117.31681436765641</v>
      </c>
      <c r="C135" s="497">
        <v>821.95206595093327</v>
      </c>
      <c r="D135" s="497">
        <v>821.95206595093327</v>
      </c>
      <c r="E135" s="497">
        <v>1181.9198755843338</v>
      </c>
      <c r="F135" s="498">
        <v>0</v>
      </c>
      <c r="G135" s="499">
        <f t="shared" ref="G135:G198" si="2">IFERROR(F135*E135,"")</f>
        <v>0</v>
      </c>
      <c r="H135" s="499">
        <v>1186</v>
      </c>
      <c r="I135" s="499">
        <v>14290</v>
      </c>
      <c r="J135" s="499">
        <v>494</v>
      </c>
      <c r="K135" s="499">
        <v>125</v>
      </c>
      <c r="L135" s="499">
        <v>125</v>
      </c>
      <c r="M135" s="499">
        <v>88</v>
      </c>
      <c r="N135" s="499">
        <v>0</v>
      </c>
      <c r="O135" s="500">
        <v>5</v>
      </c>
      <c r="P135" s="500">
        <v>5</v>
      </c>
      <c r="Q135" s="500">
        <v>238.44867057322756</v>
      </c>
    </row>
    <row r="136" spans="1:17" ht="12.75" x14ac:dyDescent="0.2">
      <c r="A136" s="496" t="s">
        <v>548</v>
      </c>
      <c r="B136" s="497" t="s">
        <v>2263</v>
      </c>
      <c r="C136" s="497">
        <v>836.01488736350859</v>
      </c>
      <c r="D136" s="497">
        <v>836.01488736350859</v>
      </c>
      <c r="E136" s="497">
        <v>968.74755936934935</v>
      </c>
      <c r="F136" s="498">
        <v>0</v>
      </c>
      <c r="G136" s="499">
        <f t="shared" si="2"/>
        <v>0</v>
      </c>
      <c r="H136" s="499" t="s">
        <v>2263</v>
      </c>
      <c r="I136" s="499">
        <v>3299</v>
      </c>
      <c r="J136" s="499">
        <v>128</v>
      </c>
      <c r="K136" s="499">
        <v>639</v>
      </c>
      <c r="L136" s="499">
        <v>639</v>
      </c>
      <c r="M136" s="499">
        <v>0</v>
      </c>
      <c r="N136" s="499">
        <v>0</v>
      </c>
      <c r="O136" s="500">
        <v>5</v>
      </c>
      <c r="P136" s="500">
        <v>5</v>
      </c>
      <c r="Q136" s="500">
        <v>261.54910518645312</v>
      </c>
    </row>
    <row r="137" spans="1:17" ht="12.75" x14ac:dyDescent="0.2">
      <c r="A137" s="496" t="s">
        <v>549</v>
      </c>
      <c r="B137" s="497" t="s">
        <v>2263</v>
      </c>
      <c r="C137" s="497">
        <v>742.2338620338578</v>
      </c>
      <c r="D137" s="497">
        <v>742.2338620338578</v>
      </c>
      <c r="E137" s="497">
        <v>4095.1864654439355</v>
      </c>
      <c r="F137" s="498">
        <v>0</v>
      </c>
      <c r="G137" s="499">
        <f t="shared" si="2"/>
        <v>0</v>
      </c>
      <c r="H137" s="499" t="s">
        <v>2263</v>
      </c>
      <c r="I137" s="499">
        <v>1294</v>
      </c>
      <c r="J137" s="499">
        <v>52</v>
      </c>
      <c r="K137" s="499">
        <v>236</v>
      </c>
      <c r="L137" s="499">
        <v>236</v>
      </c>
      <c r="M137" s="499">
        <v>77</v>
      </c>
      <c r="N137" s="499">
        <v>0</v>
      </c>
      <c r="O137" s="500">
        <v>5</v>
      </c>
      <c r="P137" s="500">
        <v>41</v>
      </c>
      <c r="Q137" s="500">
        <v>238.44867057322756</v>
      </c>
    </row>
    <row r="138" spans="1:17" ht="12.75" x14ac:dyDescent="0.2">
      <c r="A138" s="496" t="s">
        <v>550</v>
      </c>
      <c r="B138" s="497" t="s">
        <v>2263</v>
      </c>
      <c r="C138" s="497">
        <v>672.24206108837416</v>
      </c>
      <c r="D138" s="497">
        <v>672.24206108837416</v>
      </c>
      <c r="E138" s="497">
        <v>1007.3820314985235</v>
      </c>
      <c r="F138" s="498">
        <v>0</v>
      </c>
      <c r="G138" s="499">
        <f t="shared" si="2"/>
        <v>0</v>
      </c>
      <c r="H138" s="499" t="s">
        <v>2263</v>
      </c>
      <c r="I138" s="499">
        <v>10430</v>
      </c>
      <c r="J138" s="499">
        <v>248</v>
      </c>
      <c r="K138" s="499">
        <v>494</v>
      </c>
      <c r="L138" s="499">
        <v>494</v>
      </c>
      <c r="M138" s="499">
        <v>353</v>
      </c>
      <c r="N138" s="499">
        <v>0</v>
      </c>
      <c r="O138" s="500">
        <v>5</v>
      </c>
      <c r="P138" s="500">
        <v>5</v>
      </c>
      <c r="Q138" s="500">
        <v>238.44867057322756</v>
      </c>
    </row>
    <row r="139" spans="1:17" ht="12.75" x14ac:dyDescent="0.2">
      <c r="A139" s="496" t="s">
        <v>551</v>
      </c>
      <c r="B139" s="497">
        <v>107.33367840112611</v>
      </c>
      <c r="C139" s="497">
        <v>573.78293482192521</v>
      </c>
      <c r="D139" s="497">
        <v>573.78293482192521</v>
      </c>
      <c r="E139" s="497">
        <v>712.34652354518153</v>
      </c>
      <c r="F139" s="498">
        <v>0</v>
      </c>
      <c r="G139" s="499">
        <f t="shared" si="2"/>
        <v>0</v>
      </c>
      <c r="H139" s="499">
        <v>27910</v>
      </c>
      <c r="I139" s="499">
        <v>32180</v>
      </c>
      <c r="J139" s="499">
        <v>461</v>
      </c>
      <c r="K139" s="499">
        <v>708</v>
      </c>
      <c r="L139" s="499">
        <v>708</v>
      </c>
      <c r="M139" s="499">
        <v>630</v>
      </c>
      <c r="N139" s="499">
        <v>0</v>
      </c>
      <c r="O139" s="500">
        <v>5</v>
      </c>
      <c r="P139" s="500">
        <v>5</v>
      </c>
      <c r="Q139" s="500">
        <v>238.44867057322756</v>
      </c>
    </row>
    <row r="140" spans="1:17" ht="12.75" x14ac:dyDescent="0.2">
      <c r="A140" s="496" t="s">
        <v>552</v>
      </c>
      <c r="B140" s="497" t="s">
        <v>2263</v>
      </c>
      <c r="C140" s="497">
        <v>1360.5901067154139</v>
      </c>
      <c r="D140" s="497">
        <v>1360.5901067154139</v>
      </c>
      <c r="E140" s="497">
        <v>3454.8749264494586</v>
      </c>
      <c r="F140" s="498">
        <v>0</v>
      </c>
      <c r="G140" s="499">
        <f t="shared" si="2"/>
        <v>0</v>
      </c>
      <c r="H140" s="499" t="s">
        <v>2263</v>
      </c>
      <c r="I140" s="499">
        <v>162</v>
      </c>
      <c r="J140" s="499">
        <v>98</v>
      </c>
      <c r="K140" s="499">
        <v>164</v>
      </c>
      <c r="L140" s="499">
        <v>164</v>
      </c>
      <c r="M140" s="499">
        <v>0</v>
      </c>
      <c r="N140" s="499">
        <v>0</v>
      </c>
      <c r="O140" s="500">
        <v>5</v>
      </c>
      <c r="P140" s="500">
        <v>12</v>
      </c>
      <c r="Q140" s="500">
        <v>261.54910518645312</v>
      </c>
    </row>
    <row r="141" spans="1:17" ht="12.75" x14ac:dyDescent="0.2">
      <c r="A141" s="496" t="s">
        <v>553</v>
      </c>
      <c r="B141" s="497" t="s">
        <v>2263</v>
      </c>
      <c r="C141" s="497">
        <v>2229.262828101625</v>
      </c>
      <c r="D141" s="497">
        <v>2229.262828101625</v>
      </c>
      <c r="E141" s="497">
        <v>3981.3717511335958</v>
      </c>
      <c r="F141" s="498">
        <v>0</v>
      </c>
      <c r="G141" s="499">
        <f t="shared" si="2"/>
        <v>0</v>
      </c>
      <c r="H141" s="499" t="s">
        <v>2263</v>
      </c>
      <c r="I141" s="499">
        <v>155</v>
      </c>
      <c r="J141" s="499">
        <v>471</v>
      </c>
      <c r="K141" s="499">
        <v>124</v>
      </c>
      <c r="L141" s="499">
        <v>124</v>
      </c>
      <c r="M141" s="499">
        <v>27</v>
      </c>
      <c r="N141" s="499">
        <v>0</v>
      </c>
      <c r="O141" s="500">
        <v>5</v>
      </c>
      <c r="P141" s="500">
        <v>16</v>
      </c>
      <c r="Q141" s="500">
        <v>238.44867057322756</v>
      </c>
    </row>
    <row r="142" spans="1:17" ht="12.75" x14ac:dyDescent="0.2">
      <c r="A142" s="496" t="s">
        <v>554</v>
      </c>
      <c r="B142" s="497" t="s">
        <v>2263</v>
      </c>
      <c r="C142" s="497">
        <v>2030.6782917126945</v>
      </c>
      <c r="D142" s="497">
        <v>2030.6782917126945</v>
      </c>
      <c r="E142" s="497">
        <v>2670.7208391729318</v>
      </c>
      <c r="F142" s="498">
        <v>0</v>
      </c>
      <c r="G142" s="499">
        <f t="shared" si="2"/>
        <v>0</v>
      </c>
      <c r="H142" s="499" t="s">
        <v>2263</v>
      </c>
      <c r="I142" s="499">
        <v>386</v>
      </c>
      <c r="J142" s="499">
        <v>877</v>
      </c>
      <c r="K142" s="499">
        <v>129</v>
      </c>
      <c r="L142" s="499">
        <v>129</v>
      </c>
      <c r="M142" s="499">
        <v>49</v>
      </c>
      <c r="N142" s="499">
        <v>0</v>
      </c>
      <c r="O142" s="500">
        <v>5</v>
      </c>
      <c r="P142" s="500">
        <v>9</v>
      </c>
      <c r="Q142" s="500">
        <v>238.44867057322756</v>
      </c>
    </row>
    <row r="143" spans="1:17" ht="12.75" x14ac:dyDescent="0.2">
      <c r="A143" s="496" t="s">
        <v>555</v>
      </c>
      <c r="B143" s="497" t="s">
        <v>2263</v>
      </c>
      <c r="C143" s="497">
        <v>1485.2644545037642</v>
      </c>
      <c r="D143" s="497">
        <v>1485.2644545037642</v>
      </c>
      <c r="E143" s="497">
        <v>1976.1938095076184</v>
      </c>
      <c r="F143" s="498">
        <v>0</v>
      </c>
      <c r="G143" s="499">
        <f t="shared" si="2"/>
        <v>0</v>
      </c>
      <c r="H143" s="499" t="s">
        <v>2263</v>
      </c>
      <c r="I143" s="499">
        <v>249</v>
      </c>
      <c r="J143" s="499">
        <v>69</v>
      </c>
      <c r="K143" s="499">
        <v>38</v>
      </c>
      <c r="L143" s="499">
        <v>38</v>
      </c>
      <c r="M143" s="499">
        <v>0</v>
      </c>
      <c r="N143" s="499">
        <v>0</v>
      </c>
      <c r="O143" s="500">
        <v>5</v>
      </c>
      <c r="P143" s="500">
        <v>8</v>
      </c>
      <c r="Q143" s="500">
        <v>261.54910518645312</v>
      </c>
    </row>
    <row r="144" spans="1:17" ht="12.75" x14ac:dyDescent="0.2">
      <c r="A144" s="496" t="s">
        <v>556</v>
      </c>
      <c r="B144" s="497" t="s">
        <v>2263</v>
      </c>
      <c r="C144" s="497">
        <v>1412.4643745907983</v>
      </c>
      <c r="D144" s="497">
        <v>1412.4643745907983</v>
      </c>
      <c r="E144" s="497">
        <v>4318.6818020276442</v>
      </c>
      <c r="F144" s="498">
        <v>0</v>
      </c>
      <c r="G144" s="499">
        <f t="shared" si="2"/>
        <v>0</v>
      </c>
      <c r="H144" s="499" t="s">
        <v>2263</v>
      </c>
      <c r="I144" s="499">
        <v>398</v>
      </c>
      <c r="J144" s="499">
        <v>288</v>
      </c>
      <c r="K144" s="499">
        <v>77</v>
      </c>
      <c r="L144" s="499">
        <v>77</v>
      </c>
      <c r="M144" s="499">
        <v>11</v>
      </c>
      <c r="N144" s="499">
        <v>0</v>
      </c>
      <c r="O144" s="500">
        <v>5</v>
      </c>
      <c r="P144" s="500">
        <v>38</v>
      </c>
      <c r="Q144" s="500">
        <v>238.44867057322756</v>
      </c>
    </row>
    <row r="145" spans="1:17" ht="12.75" x14ac:dyDescent="0.2">
      <c r="A145" s="496" t="s">
        <v>557</v>
      </c>
      <c r="B145" s="497">
        <v>133.8092681115501</v>
      </c>
      <c r="C145" s="497">
        <v>1352.8551494149856</v>
      </c>
      <c r="D145" s="497">
        <v>1352.8551494149856</v>
      </c>
      <c r="E145" s="497">
        <v>2241.3136467011482</v>
      </c>
      <c r="F145" s="498">
        <v>0</v>
      </c>
      <c r="G145" s="499">
        <f t="shared" si="2"/>
        <v>0</v>
      </c>
      <c r="H145" s="499">
        <v>2120</v>
      </c>
      <c r="I145" s="499">
        <v>3582</v>
      </c>
      <c r="J145" s="499">
        <v>1343</v>
      </c>
      <c r="K145" s="499">
        <v>131</v>
      </c>
      <c r="L145" s="499">
        <v>131</v>
      </c>
      <c r="M145" s="499">
        <v>65</v>
      </c>
      <c r="N145" s="499">
        <v>0</v>
      </c>
      <c r="O145" s="500">
        <v>5</v>
      </c>
      <c r="P145" s="500">
        <v>10</v>
      </c>
      <c r="Q145" s="500">
        <v>238.44867057322756</v>
      </c>
    </row>
    <row r="146" spans="1:17" ht="12.75" x14ac:dyDescent="0.2">
      <c r="A146" s="496" t="s">
        <v>558</v>
      </c>
      <c r="B146" s="497" t="s">
        <v>2263</v>
      </c>
      <c r="C146" s="497">
        <v>790.62996340641803</v>
      </c>
      <c r="D146" s="497">
        <v>790.62996340641803</v>
      </c>
      <c r="E146" s="497">
        <v>1212.7476414824246</v>
      </c>
      <c r="F146" s="498">
        <v>0</v>
      </c>
      <c r="G146" s="499">
        <f t="shared" si="2"/>
        <v>0</v>
      </c>
      <c r="H146" s="499" t="s">
        <v>2263</v>
      </c>
      <c r="I146" s="499">
        <v>1905</v>
      </c>
      <c r="J146" s="499">
        <v>72</v>
      </c>
      <c r="K146" s="499">
        <v>21</v>
      </c>
      <c r="L146" s="499">
        <v>21</v>
      </c>
      <c r="M146" s="499">
        <v>0</v>
      </c>
      <c r="N146" s="499">
        <v>0</v>
      </c>
      <c r="O146" s="500">
        <v>5</v>
      </c>
      <c r="P146" s="500">
        <v>10</v>
      </c>
      <c r="Q146" s="500">
        <v>261.54910518645312</v>
      </c>
    </row>
    <row r="147" spans="1:17" ht="12.75" x14ac:dyDescent="0.2">
      <c r="A147" s="496" t="s">
        <v>559</v>
      </c>
      <c r="B147" s="497" t="s">
        <v>2263</v>
      </c>
      <c r="C147" s="497">
        <v>526.39098089459117</v>
      </c>
      <c r="D147" s="497">
        <v>526.39098089459117</v>
      </c>
      <c r="E147" s="497">
        <v>2005.0655613206741</v>
      </c>
      <c r="F147" s="498">
        <v>0</v>
      </c>
      <c r="G147" s="499">
        <f t="shared" si="2"/>
        <v>0</v>
      </c>
      <c r="H147" s="499" t="s">
        <v>2263</v>
      </c>
      <c r="I147" s="499">
        <v>474</v>
      </c>
      <c r="J147" s="499">
        <v>7</v>
      </c>
      <c r="K147" s="499">
        <v>10</v>
      </c>
      <c r="L147" s="499">
        <v>10</v>
      </c>
      <c r="M147" s="499">
        <v>2</v>
      </c>
      <c r="N147" s="499">
        <v>0</v>
      </c>
      <c r="O147" s="500">
        <v>5</v>
      </c>
      <c r="P147" s="500">
        <v>11</v>
      </c>
      <c r="Q147" s="500">
        <v>238.44867057322756</v>
      </c>
    </row>
    <row r="148" spans="1:17" ht="12.75" x14ac:dyDescent="0.2">
      <c r="A148" s="496" t="s">
        <v>560</v>
      </c>
      <c r="B148" s="497">
        <v>94.404960118279192</v>
      </c>
      <c r="C148" s="497">
        <v>526.39098089459117</v>
      </c>
      <c r="D148" s="497">
        <v>526.39098089459117</v>
      </c>
      <c r="E148" s="497">
        <v>1048.4819017805978</v>
      </c>
      <c r="F148" s="498">
        <v>0</v>
      </c>
      <c r="G148" s="499">
        <f t="shared" si="2"/>
        <v>0</v>
      </c>
      <c r="H148" s="499">
        <v>12572</v>
      </c>
      <c r="I148" s="499">
        <v>4998</v>
      </c>
      <c r="J148" s="499">
        <v>82</v>
      </c>
      <c r="K148" s="499">
        <v>60</v>
      </c>
      <c r="L148" s="499">
        <v>60</v>
      </c>
      <c r="M148" s="499">
        <v>48</v>
      </c>
      <c r="N148" s="499">
        <v>0</v>
      </c>
      <c r="O148" s="500">
        <v>5</v>
      </c>
      <c r="P148" s="500">
        <v>5</v>
      </c>
      <c r="Q148" s="500">
        <v>238.44867057322756</v>
      </c>
    </row>
    <row r="149" spans="1:17" ht="12.75" x14ac:dyDescent="0.2">
      <c r="A149" s="496" t="s">
        <v>561</v>
      </c>
      <c r="B149" s="497" t="s">
        <v>2263</v>
      </c>
      <c r="C149" s="497">
        <v>1134.0575640728894</v>
      </c>
      <c r="D149" s="497">
        <v>1134.0575640728894</v>
      </c>
      <c r="E149" s="497">
        <v>2846.3583619509054</v>
      </c>
      <c r="F149" s="498">
        <v>0</v>
      </c>
      <c r="G149" s="499">
        <f t="shared" si="2"/>
        <v>0</v>
      </c>
      <c r="H149" s="499" t="s">
        <v>2263</v>
      </c>
      <c r="I149" s="499">
        <v>1239</v>
      </c>
      <c r="J149" s="499">
        <v>222</v>
      </c>
      <c r="K149" s="499">
        <v>28</v>
      </c>
      <c r="L149" s="499">
        <v>28</v>
      </c>
      <c r="M149" s="499">
        <v>11</v>
      </c>
      <c r="N149" s="499">
        <v>0</v>
      </c>
      <c r="O149" s="500">
        <v>5</v>
      </c>
      <c r="P149" s="500">
        <v>15</v>
      </c>
      <c r="Q149" s="500">
        <v>238.44867057322756</v>
      </c>
    </row>
    <row r="150" spans="1:17" ht="12.75" x14ac:dyDescent="0.2">
      <c r="A150" s="496" t="s">
        <v>562</v>
      </c>
      <c r="B150" s="497" t="s">
        <v>2263</v>
      </c>
      <c r="C150" s="497">
        <v>1134.0575640728894</v>
      </c>
      <c r="D150" s="497">
        <v>1134.0575640728894</v>
      </c>
      <c r="E150" s="497">
        <v>1866.9787814676931</v>
      </c>
      <c r="F150" s="498">
        <v>0</v>
      </c>
      <c r="G150" s="499">
        <f t="shared" si="2"/>
        <v>0</v>
      </c>
      <c r="H150" s="499" t="s">
        <v>2263</v>
      </c>
      <c r="I150" s="499">
        <v>821</v>
      </c>
      <c r="J150" s="499">
        <v>158</v>
      </c>
      <c r="K150" s="499">
        <v>14</v>
      </c>
      <c r="L150" s="499">
        <v>14</v>
      </c>
      <c r="M150" s="499">
        <v>6</v>
      </c>
      <c r="N150" s="499">
        <v>0</v>
      </c>
      <c r="O150" s="500">
        <v>5</v>
      </c>
      <c r="P150" s="500">
        <v>18</v>
      </c>
      <c r="Q150" s="500">
        <v>238.44867057322756</v>
      </c>
    </row>
    <row r="151" spans="1:17" ht="12.75" x14ac:dyDescent="0.2">
      <c r="A151" s="496" t="s">
        <v>563</v>
      </c>
      <c r="B151" s="497" t="s">
        <v>2263</v>
      </c>
      <c r="C151" s="497">
        <v>1639.7825838056574</v>
      </c>
      <c r="D151" s="497">
        <v>1639.7825838056574</v>
      </c>
      <c r="E151" s="497">
        <v>2896.9839090277487</v>
      </c>
      <c r="F151" s="498">
        <v>0</v>
      </c>
      <c r="G151" s="499">
        <f t="shared" si="2"/>
        <v>0</v>
      </c>
      <c r="H151" s="499" t="s">
        <v>2263</v>
      </c>
      <c r="I151" s="499">
        <v>933</v>
      </c>
      <c r="J151" s="499">
        <v>517</v>
      </c>
      <c r="K151" s="499">
        <v>322</v>
      </c>
      <c r="L151" s="499">
        <v>322</v>
      </c>
      <c r="M151" s="499">
        <v>135</v>
      </c>
      <c r="N151" s="499">
        <v>0</v>
      </c>
      <c r="O151" s="500">
        <v>5</v>
      </c>
      <c r="P151" s="500">
        <v>18</v>
      </c>
      <c r="Q151" s="500">
        <v>238.44867057322756</v>
      </c>
    </row>
    <row r="152" spans="1:17" ht="12.75" x14ac:dyDescent="0.2">
      <c r="A152" s="496" t="s">
        <v>564</v>
      </c>
      <c r="B152" s="497" t="s">
        <v>2263</v>
      </c>
      <c r="C152" s="497">
        <v>1375.9558771923346</v>
      </c>
      <c r="D152" s="497">
        <v>1375.9558771923346</v>
      </c>
      <c r="E152" s="497">
        <v>2052.4905398700871</v>
      </c>
      <c r="F152" s="498">
        <v>0</v>
      </c>
      <c r="G152" s="499">
        <f t="shared" si="2"/>
        <v>0</v>
      </c>
      <c r="H152" s="499" t="s">
        <v>2263</v>
      </c>
      <c r="I152" s="499">
        <v>1633</v>
      </c>
      <c r="J152" s="499">
        <v>445</v>
      </c>
      <c r="K152" s="499">
        <v>202</v>
      </c>
      <c r="L152" s="499">
        <v>202</v>
      </c>
      <c r="M152" s="499">
        <v>111</v>
      </c>
      <c r="N152" s="499">
        <v>0</v>
      </c>
      <c r="O152" s="500">
        <v>5</v>
      </c>
      <c r="P152" s="500">
        <v>8</v>
      </c>
      <c r="Q152" s="500">
        <v>238.44867057322756</v>
      </c>
    </row>
    <row r="153" spans="1:17" ht="12.75" x14ac:dyDescent="0.2">
      <c r="A153" s="496" t="s">
        <v>565</v>
      </c>
      <c r="B153" s="497" t="s">
        <v>2263</v>
      </c>
      <c r="C153" s="497">
        <v>948.7110268203046</v>
      </c>
      <c r="D153" s="497">
        <v>948.7110268203046</v>
      </c>
      <c r="E153" s="497">
        <v>2664.4725791799215</v>
      </c>
      <c r="F153" s="498">
        <v>0</v>
      </c>
      <c r="G153" s="499">
        <f t="shared" si="2"/>
        <v>0</v>
      </c>
      <c r="H153" s="499" t="s">
        <v>2263</v>
      </c>
      <c r="I153" s="499">
        <v>1779</v>
      </c>
      <c r="J153" s="499">
        <v>273</v>
      </c>
      <c r="K153" s="499">
        <v>416</v>
      </c>
      <c r="L153" s="499">
        <v>416</v>
      </c>
      <c r="M153" s="499">
        <v>113</v>
      </c>
      <c r="N153" s="499">
        <v>0</v>
      </c>
      <c r="O153" s="500">
        <v>5</v>
      </c>
      <c r="P153" s="500">
        <v>18</v>
      </c>
      <c r="Q153" s="500">
        <v>238.44867057322756</v>
      </c>
    </row>
    <row r="154" spans="1:17" ht="12.75" x14ac:dyDescent="0.2">
      <c r="A154" s="496" t="s">
        <v>566</v>
      </c>
      <c r="B154" s="497">
        <v>102.5425770735305</v>
      </c>
      <c r="C154" s="497">
        <v>910.08485469013112</v>
      </c>
      <c r="D154" s="497">
        <v>910.08485469013112</v>
      </c>
      <c r="E154" s="497">
        <v>1756.8962799005883</v>
      </c>
      <c r="F154" s="498">
        <v>0</v>
      </c>
      <c r="G154" s="499">
        <f t="shared" si="2"/>
        <v>0</v>
      </c>
      <c r="H154" s="499">
        <v>14355</v>
      </c>
      <c r="I154" s="499">
        <v>2761</v>
      </c>
      <c r="J154" s="499">
        <v>240</v>
      </c>
      <c r="K154" s="499">
        <v>325</v>
      </c>
      <c r="L154" s="499">
        <v>325</v>
      </c>
      <c r="M154" s="499">
        <v>140</v>
      </c>
      <c r="N154" s="499">
        <v>0</v>
      </c>
      <c r="O154" s="500">
        <v>5</v>
      </c>
      <c r="P154" s="500">
        <v>10</v>
      </c>
      <c r="Q154" s="500">
        <v>238.44867057322756</v>
      </c>
    </row>
    <row r="155" spans="1:17" ht="12.75" x14ac:dyDescent="0.2">
      <c r="A155" s="496" t="s">
        <v>567</v>
      </c>
      <c r="B155" s="497" t="s">
        <v>2263</v>
      </c>
      <c r="C155" s="497">
        <v>1298.715390324234</v>
      </c>
      <c r="D155" s="497">
        <v>1298.715390324234</v>
      </c>
      <c r="E155" s="497">
        <v>1298.715390324234</v>
      </c>
      <c r="F155" s="498">
        <v>0</v>
      </c>
      <c r="G155" s="499">
        <f t="shared" si="2"/>
        <v>0</v>
      </c>
      <c r="H155" s="499" t="s">
        <v>2263</v>
      </c>
      <c r="I155" s="499">
        <v>1029</v>
      </c>
      <c r="J155" s="499">
        <v>141</v>
      </c>
      <c r="K155" s="499">
        <v>3</v>
      </c>
      <c r="L155" s="499">
        <v>3</v>
      </c>
      <c r="M155" s="499">
        <v>3</v>
      </c>
      <c r="N155" s="499">
        <v>0</v>
      </c>
      <c r="O155" s="500">
        <v>5</v>
      </c>
      <c r="P155" s="500">
        <v>5</v>
      </c>
      <c r="Q155" s="500">
        <v>238.44867057322756</v>
      </c>
    </row>
    <row r="156" spans="1:17" ht="12.75" x14ac:dyDescent="0.2">
      <c r="A156" s="496" t="s">
        <v>568</v>
      </c>
      <c r="B156" s="497" t="s">
        <v>2263</v>
      </c>
      <c r="C156" s="497">
        <v>1304.7616964767981</v>
      </c>
      <c r="D156" s="497">
        <v>1304.7616964767981</v>
      </c>
      <c r="E156" s="497">
        <v>1304.7616964767981</v>
      </c>
      <c r="F156" s="498">
        <v>0</v>
      </c>
      <c r="G156" s="499">
        <f t="shared" si="2"/>
        <v>0</v>
      </c>
      <c r="H156" s="499" t="s">
        <v>2263</v>
      </c>
      <c r="I156" s="499">
        <v>366</v>
      </c>
      <c r="J156" s="499">
        <v>23</v>
      </c>
      <c r="K156" s="499">
        <v>1</v>
      </c>
      <c r="L156" s="499">
        <v>1</v>
      </c>
      <c r="M156" s="499">
        <v>0</v>
      </c>
      <c r="N156" s="499">
        <v>0</v>
      </c>
      <c r="O156" s="500">
        <v>5</v>
      </c>
      <c r="P156" s="500">
        <v>5</v>
      </c>
      <c r="Q156" s="500">
        <v>261.54910518645312</v>
      </c>
    </row>
    <row r="157" spans="1:17" ht="12.75" x14ac:dyDescent="0.2">
      <c r="A157" s="496" t="s">
        <v>569</v>
      </c>
      <c r="B157" s="497" t="s">
        <v>2263</v>
      </c>
      <c r="C157" s="497">
        <v>1323.5508612031906</v>
      </c>
      <c r="D157" s="497">
        <v>1323.5508612031906</v>
      </c>
      <c r="E157" s="497">
        <v>1317.0925783269738</v>
      </c>
      <c r="F157" s="498">
        <v>0</v>
      </c>
      <c r="G157" s="499">
        <f t="shared" si="2"/>
        <v>0</v>
      </c>
      <c r="H157" s="499" t="s">
        <v>2263</v>
      </c>
      <c r="I157" s="499">
        <v>4623</v>
      </c>
      <c r="J157" s="499">
        <v>221</v>
      </c>
      <c r="K157" s="499">
        <v>12</v>
      </c>
      <c r="L157" s="499">
        <v>12</v>
      </c>
      <c r="M157" s="499">
        <v>0</v>
      </c>
      <c r="N157" s="499">
        <v>0</v>
      </c>
      <c r="O157" s="500">
        <v>5</v>
      </c>
      <c r="P157" s="500">
        <v>7</v>
      </c>
      <c r="Q157" s="500">
        <v>261.54910518645312</v>
      </c>
    </row>
    <row r="158" spans="1:17" ht="12.75" x14ac:dyDescent="0.2">
      <c r="A158" s="496" t="s">
        <v>570</v>
      </c>
      <c r="B158" s="497" t="s">
        <v>2263</v>
      </c>
      <c r="C158" s="497">
        <v>1172.4521319350285</v>
      </c>
      <c r="D158" s="497">
        <v>1172.4521319350285</v>
      </c>
      <c r="E158" s="497">
        <v>1172.4521319350285</v>
      </c>
      <c r="F158" s="498">
        <v>0</v>
      </c>
      <c r="G158" s="499">
        <f t="shared" si="2"/>
        <v>0</v>
      </c>
      <c r="H158" s="499" t="s">
        <v>2263</v>
      </c>
      <c r="I158" s="499">
        <v>472</v>
      </c>
      <c r="J158" s="499">
        <v>71</v>
      </c>
      <c r="K158" s="499">
        <v>9</v>
      </c>
      <c r="L158" s="499">
        <v>9</v>
      </c>
      <c r="M158" s="499">
        <v>4</v>
      </c>
      <c r="N158" s="499">
        <v>0</v>
      </c>
      <c r="O158" s="500">
        <v>5</v>
      </c>
      <c r="P158" s="500">
        <v>5</v>
      </c>
      <c r="Q158" s="500">
        <v>238.44867057322756</v>
      </c>
    </row>
    <row r="159" spans="1:17" ht="12.75" x14ac:dyDescent="0.2">
      <c r="A159" s="496" t="s">
        <v>571</v>
      </c>
      <c r="B159" s="497">
        <v>104.72272027286526</v>
      </c>
      <c r="C159" s="497">
        <v>1150.8960917479553</v>
      </c>
      <c r="D159" s="497">
        <v>1150.8960917479553</v>
      </c>
      <c r="E159" s="497">
        <v>1150.8960917479553</v>
      </c>
      <c r="F159" s="498">
        <v>0</v>
      </c>
      <c r="G159" s="499">
        <f t="shared" si="2"/>
        <v>0</v>
      </c>
      <c r="H159" s="499">
        <v>755</v>
      </c>
      <c r="I159" s="499">
        <v>2127</v>
      </c>
      <c r="J159" s="499">
        <v>131</v>
      </c>
      <c r="K159" s="499">
        <v>6</v>
      </c>
      <c r="L159" s="499">
        <v>6</v>
      </c>
      <c r="M159" s="499">
        <v>2</v>
      </c>
      <c r="N159" s="499">
        <v>0</v>
      </c>
      <c r="O159" s="500">
        <v>5</v>
      </c>
      <c r="P159" s="500">
        <v>5</v>
      </c>
      <c r="Q159" s="500">
        <v>238.44867057322756</v>
      </c>
    </row>
    <row r="160" spans="1:17" ht="12.75" x14ac:dyDescent="0.2">
      <c r="A160" s="496" t="s">
        <v>572</v>
      </c>
      <c r="B160" s="497">
        <v>124.08458776715946</v>
      </c>
      <c r="C160" s="497">
        <v>1070.7877523465811</v>
      </c>
      <c r="D160" s="497">
        <v>1070.7877523465811</v>
      </c>
      <c r="E160" s="497">
        <v>1070.7877523465811</v>
      </c>
      <c r="F160" s="498">
        <v>0</v>
      </c>
      <c r="G160" s="499">
        <f t="shared" si="2"/>
        <v>0</v>
      </c>
      <c r="H160" s="499">
        <v>31</v>
      </c>
      <c r="I160" s="499">
        <v>1451</v>
      </c>
      <c r="J160" s="499">
        <v>100</v>
      </c>
      <c r="K160" s="499">
        <v>0</v>
      </c>
      <c r="L160" s="499">
        <v>0</v>
      </c>
      <c r="M160" s="499">
        <v>0</v>
      </c>
      <c r="N160" s="499">
        <v>0</v>
      </c>
      <c r="O160" s="500">
        <v>5</v>
      </c>
      <c r="P160" s="500">
        <v>5</v>
      </c>
      <c r="Q160" s="500">
        <v>238.44867057322756</v>
      </c>
    </row>
    <row r="161" spans="1:17" ht="12.75" x14ac:dyDescent="0.2">
      <c r="A161" s="496" t="s">
        <v>573</v>
      </c>
      <c r="B161" s="497" t="s">
        <v>2263</v>
      </c>
      <c r="C161" s="497">
        <v>1130.764925598234</v>
      </c>
      <c r="D161" s="497">
        <v>1130.764925598234</v>
      </c>
      <c r="E161" s="497">
        <v>1130.764925598234</v>
      </c>
      <c r="F161" s="498">
        <v>0</v>
      </c>
      <c r="G161" s="499">
        <f t="shared" si="2"/>
        <v>0</v>
      </c>
      <c r="H161" s="499" t="s">
        <v>2263</v>
      </c>
      <c r="I161" s="499">
        <v>1480</v>
      </c>
      <c r="J161" s="499">
        <v>45</v>
      </c>
      <c r="K161" s="499">
        <v>0</v>
      </c>
      <c r="L161" s="499">
        <v>0</v>
      </c>
      <c r="M161" s="499">
        <v>0</v>
      </c>
      <c r="N161" s="499">
        <v>0</v>
      </c>
      <c r="O161" s="500">
        <v>5</v>
      </c>
      <c r="P161" s="500">
        <v>5</v>
      </c>
      <c r="Q161" s="500">
        <v>261.54910518645312</v>
      </c>
    </row>
    <row r="162" spans="1:17" ht="12.75" x14ac:dyDescent="0.2">
      <c r="A162" s="496" t="s">
        <v>574</v>
      </c>
      <c r="B162" s="497" t="s">
        <v>2263</v>
      </c>
      <c r="C162" s="497">
        <v>1347.3387131506372</v>
      </c>
      <c r="D162" s="497">
        <v>1347.3387131506372</v>
      </c>
      <c r="E162" s="497">
        <v>1523.1244963830782</v>
      </c>
      <c r="F162" s="498">
        <v>0</v>
      </c>
      <c r="G162" s="499">
        <f t="shared" si="2"/>
        <v>0</v>
      </c>
      <c r="H162" s="499" t="s">
        <v>2263</v>
      </c>
      <c r="I162" s="499">
        <v>1366</v>
      </c>
      <c r="J162" s="499">
        <v>246</v>
      </c>
      <c r="K162" s="499">
        <v>43</v>
      </c>
      <c r="L162" s="499">
        <v>43</v>
      </c>
      <c r="M162" s="499">
        <v>27</v>
      </c>
      <c r="N162" s="499">
        <v>0</v>
      </c>
      <c r="O162" s="500">
        <v>5</v>
      </c>
      <c r="P162" s="500">
        <v>8</v>
      </c>
      <c r="Q162" s="500">
        <v>238.44867057322756</v>
      </c>
    </row>
    <row r="163" spans="1:17" ht="12.75" x14ac:dyDescent="0.2">
      <c r="A163" s="496" t="s">
        <v>575</v>
      </c>
      <c r="B163" s="497">
        <v>135.9490606295397</v>
      </c>
      <c r="C163" s="497">
        <v>1347.3387131506372</v>
      </c>
      <c r="D163" s="497">
        <v>1347.3387131506372</v>
      </c>
      <c r="E163" s="497">
        <v>1071.063763548495</v>
      </c>
      <c r="F163" s="498">
        <v>0</v>
      </c>
      <c r="G163" s="499">
        <f t="shared" si="2"/>
        <v>0</v>
      </c>
      <c r="H163" s="499">
        <v>1639</v>
      </c>
      <c r="I163" s="499">
        <v>1231</v>
      </c>
      <c r="J163" s="499">
        <v>194</v>
      </c>
      <c r="K163" s="499">
        <v>34</v>
      </c>
      <c r="L163" s="499">
        <v>34</v>
      </c>
      <c r="M163" s="499">
        <v>24</v>
      </c>
      <c r="N163" s="499">
        <v>0</v>
      </c>
      <c r="O163" s="500">
        <v>5</v>
      </c>
      <c r="P163" s="500">
        <v>5</v>
      </c>
      <c r="Q163" s="500">
        <v>238.44867057322756</v>
      </c>
    </row>
    <row r="164" spans="1:17" ht="12.75" x14ac:dyDescent="0.2">
      <c r="A164" s="496" t="s">
        <v>576</v>
      </c>
      <c r="B164" s="497" t="s">
        <v>2263</v>
      </c>
      <c r="C164" s="497">
        <v>1005.2211083554635</v>
      </c>
      <c r="D164" s="497">
        <v>1005.2211083554635</v>
      </c>
      <c r="E164" s="497">
        <v>1829.3298304228883</v>
      </c>
      <c r="F164" s="498">
        <v>0</v>
      </c>
      <c r="G164" s="499">
        <f t="shared" si="2"/>
        <v>0</v>
      </c>
      <c r="H164" s="499" t="s">
        <v>2263</v>
      </c>
      <c r="I164" s="499">
        <v>2746</v>
      </c>
      <c r="J164" s="499">
        <v>331</v>
      </c>
      <c r="K164" s="499">
        <v>211</v>
      </c>
      <c r="L164" s="499">
        <v>211</v>
      </c>
      <c r="M164" s="499">
        <v>115</v>
      </c>
      <c r="N164" s="499">
        <v>0</v>
      </c>
      <c r="O164" s="500">
        <v>5</v>
      </c>
      <c r="P164" s="500">
        <v>15</v>
      </c>
      <c r="Q164" s="500">
        <v>238.44867057322756</v>
      </c>
    </row>
    <row r="165" spans="1:17" ht="12.75" x14ac:dyDescent="0.2">
      <c r="A165" s="496" t="s">
        <v>577</v>
      </c>
      <c r="B165" s="497">
        <v>101.87125048801538</v>
      </c>
      <c r="C165" s="497">
        <v>1005.2211083554635</v>
      </c>
      <c r="D165" s="497">
        <v>1005.2211083554635</v>
      </c>
      <c r="E165" s="497">
        <v>1097.140240546317</v>
      </c>
      <c r="F165" s="498">
        <v>0</v>
      </c>
      <c r="G165" s="499">
        <f t="shared" si="2"/>
        <v>0</v>
      </c>
      <c r="H165" s="499">
        <v>4083</v>
      </c>
      <c r="I165" s="499">
        <v>4560</v>
      </c>
      <c r="J165" s="499">
        <v>464</v>
      </c>
      <c r="K165" s="499">
        <v>176</v>
      </c>
      <c r="L165" s="499">
        <v>176</v>
      </c>
      <c r="M165" s="499">
        <v>121</v>
      </c>
      <c r="N165" s="499">
        <v>0</v>
      </c>
      <c r="O165" s="500">
        <v>5</v>
      </c>
      <c r="P165" s="500">
        <v>5</v>
      </c>
      <c r="Q165" s="500">
        <v>238.44867057322756</v>
      </c>
    </row>
    <row r="166" spans="1:17" ht="12.75" x14ac:dyDescent="0.2">
      <c r="A166" s="496" t="s">
        <v>578</v>
      </c>
      <c r="B166" s="497" t="s">
        <v>2263</v>
      </c>
      <c r="C166" s="497">
        <v>452.16731868150811</v>
      </c>
      <c r="D166" s="497">
        <v>452.16731868150811</v>
      </c>
      <c r="E166" s="497">
        <v>1446.2877685532139</v>
      </c>
      <c r="F166" s="498">
        <v>0</v>
      </c>
      <c r="G166" s="499">
        <f t="shared" si="2"/>
        <v>0</v>
      </c>
      <c r="H166" s="499" t="s">
        <v>2263</v>
      </c>
      <c r="I166" s="499">
        <v>1685</v>
      </c>
      <c r="J166" s="499">
        <v>54</v>
      </c>
      <c r="K166" s="499">
        <v>249</v>
      </c>
      <c r="L166" s="499">
        <v>249</v>
      </c>
      <c r="M166" s="499">
        <v>148</v>
      </c>
      <c r="N166" s="499">
        <v>0</v>
      </c>
      <c r="O166" s="500">
        <v>5</v>
      </c>
      <c r="P166" s="500">
        <v>8</v>
      </c>
      <c r="Q166" s="500">
        <v>238.44867057322756</v>
      </c>
    </row>
    <row r="167" spans="1:17" ht="12.75" x14ac:dyDescent="0.2">
      <c r="A167" s="496" t="s">
        <v>579</v>
      </c>
      <c r="B167" s="497">
        <v>100.37249901442685</v>
      </c>
      <c r="C167" s="497">
        <v>322.58257901492323</v>
      </c>
      <c r="D167" s="497">
        <v>322.58257901492323</v>
      </c>
      <c r="E167" s="497">
        <v>1038.5506878190934</v>
      </c>
      <c r="F167" s="498">
        <v>0</v>
      </c>
      <c r="G167" s="499">
        <f t="shared" si="2"/>
        <v>0</v>
      </c>
      <c r="H167" s="499">
        <v>20020</v>
      </c>
      <c r="I167" s="499">
        <v>4373</v>
      </c>
      <c r="J167" s="499">
        <v>53</v>
      </c>
      <c r="K167" s="499">
        <v>245</v>
      </c>
      <c r="L167" s="499">
        <v>245</v>
      </c>
      <c r="M167" s="499">
        <v>174</v>
      </c>
      <c r="N167" s="499">
        <v>0</v>
      </c>
      <c r="O167" s="500">
        <v>5</v>
      </c>
      <c r="P167" s="500">
        <v>5</v>
      </c>
      <c r="Q167" s="500">
        <v>238.44867057322756</v>
      </c>
    </row>
    <row r="168" spans="1:17" ht="12.75" x14ac:dyDescent="0.2">
      <c r="A168" s="496" t="s">
        <v>580</v>
      </c>
      <c r="B168" s="497" t="s">
        <v>2263</v>
      </c>
      <c r="C168" s="497">
        <v>1560.0270719728378</v>
      </c>
      <c r="D168" s="497">
        <v>1560.0270719728378</v>
      </c>
      <c r="E168" s="497">
        <v>2042.9662890933002</v>
      </c>
      <c r="F168" s="498">
        <v>0</v>
      </c>
      <c r="G168" s="499">
        <f t="shared" si="2"/>
        <v>0</v>
      </c>
      <c r="H168" s="499" t="s">
        <v>2263</v>
      </c>
      <c r="I168" s="499">
        <v>2026</v>
      </c>
      <c r="J168" s="499">
        <v>1078</v>
      </c>
      <c r="K168" s="499">
        <v>220</v>
      </c>
      <c r="L168" s="499">
        <v>220</v>
      </c>
      <c r="M168" s="499">
        <v>150</v>
      </c>
      <c r="N168" s="499">
        <v>0</v>
      </c>
      <c r="O168" s="500">
        <v>5</v>
      </c>
      <c r="P168" s="500">
        <v>5</v>
      </c>
      <c r="Q168" s="500">
        <v>238.44867057322756</v>
      </c>
    </row>
    <row r="169" spans="1:17" ht="12.75" x14ac:dyDescent="0.2">
      <c r="A169" s="496" t="s">
        <v>581</v>
      </c>
      <c r="B169" s="497" t="s">
        <v>2263</v>
      </c>
      <c r="C169" s="497">
        <v>1544.4712672392743</v>
      </c>
      <c r="D169" s="497">
        <v>1544.4712672392743</v>
      </c>
      <c r="E169" s="497">
        <v>1760.437500033858</v>
      </c>
      <c r="F169" s="498">
        <v>0</v>
      </c>
      <c r="G169" s="499">
        <f t="shared" si="2"/>
        <v>0</v>
      </c>
      <c r="H169" s="499" t="s">
        <v>2263</v>
      </c>
      <c r="I169" s="499">
        <v>1869</v>
      </c>
      <c r="J169" s="499">
        <v>817</v>
      </c>
      <c r="K169" s="499">
        <v>178</v>
      </c>
      <c r="L169" s="499">
        <v>178</v>
      </c>
      <c r="M169" s="499">
        <v>126</v>
      </c>
      <c r="N169" s="499">
        <v>0</v>
      </c>
      <c r="O169" s="500">
        <v>5</v>
      </c>
      <c r="P169" s="500">
        <v>5</v>
      </c>
      <c r="Q169" s="500">
        <v>238.44867057322756</v>
      </c>
    </row>
    <row r="170" spans="1:17" ht="12.75" x14ac:dyDescent="0.2">
      <c r="A170" s="496" t="s">
        <v>582</v>
      </c>
      <c r="B170" s="497" t="s">
        <v>2263</v>
      </c>
      <c r="C170" s="497">
        <v>1408.1245916252594</v>
      </c>
      <c r="D170" s="497">
        <v>1408.1245916252594</v>
      </c>
      <c r="E170" s="497">
        <v>1773.4884203597242</v>
      </c>
      <c r="F170" s="498">
        <v>0</v>
      </c>
      <c r="G170" s="499">
        <f t="shared" si="2"/>
        <v>0</v>
      </c>
      <c r="H170" s="499" t="s">
        <v>2263</v>
      </c>
      <c r="I170" s="499">
        <v>392</v>
      </c>
      <c r="J170" s="499">
        <v>198</v>
      </c>
      <c r="K170" s="499">
        <v>149</v>
      </c>
      <c r="L170" s="499">
        <v>149</v>
      </c>
      <c r="M170" s="499">
        <v>103</v>
      </c>
      <c r="N170" s="499">
        <v>0</v>
      </c>
      <c r="O170" s="500">
        <v>5</v>
      </c>
      <c r="P170" s="500">
        <v>5</v>
      </c>
      <c r="Q170" s="500">
        <v>238.44867057322756</v>
      </c>
    </row>
    <row r="171" spans="1:17" ht="12.75" x14ac:dyDescent="0.2">
      <c r="A171" s="496" t="s">
        <v>583</v>
      </c>
      <c r="B171" s="497" t="s">
        <v>2263</v>
      </c>
      <c r="C171" s="497">
        <v>1302.4334470132778</v>
      </c>
      <c r="D171" s="497">
        <v>1302.4334470132778</v>
      </c>
      <c r="E171" s="497">
        <v>1390.6183549285822</v>
      </c>
      <c r="F171" s="498">
        <v>0</v>
      </c>
      <c r="G171" s="499">
        <f t="shared" si="2"/>
        <v>0</v>
      </c>
      <c r="H171" s="499" t="s">
        <v>2263</v>
      </c>
      <c r="I171" s="499">
        <v>3046</v>
      </c>
      <c r="J171" s="499">
        <v>1067</v>
      </c>
      <c r="K171" s="499">
        <v>1143</v>
      </c>
      <c r="L171" s="499">
        <v>1143</v>
      </c>
      <c r="M171" s="499">
        <v>940</v>
      </c>
      <c r="N171" s="499">
        <v>0</v>
      </c>
      <c r="O171" s="500">
        <v>5</v>
      </c>
      <c r="P171" s="500">
        <v>5</v>
      </c>
      <c r="Q171" s="500">
        <v>238.44867057322756</v>
      </c>
    </row>
    <row r="172" spans="1:17" ht="12.75" x14ac:dyDescent="0.2">
      <c r="A172" s="496" t="s">
        <v>584</v>
      </c>
      <c r="B172" s="497">
        <v>125.79848926832355</v>
      </c>
      <c r="C172" s="497">
        <v>1302.4334470132778</v>
      </c>
      <c r="D172" s="497">
        <v>1302.4334470132778</v>
      </c>
      <c r="E172" s="497">
        <v>1347.5671178204107</v>
      </c>
      <c r="F172" s="498">
        <v>0</v>
      </c>
      <c r="G172" s="499">
        <f t="shared" si="2"/>
        <v>0</v>
      </c>
      <c r="H172" s="499">
        <v>3515</v>
      </c>
      <c r="I172" s="499">
        <v>6379</v>
      </c>
      <c r="J172" s="499">
        <v>1662</v>
      </c>
      <c r="K172" s="499">
        <v>2354</v>
      </c>
      <c r="L172" s="499">
        <v>2354</v>
      </c>
      <c r="M172" s="499">
        <v>2047</v>
      </c>
      <c r="N172" s="499">
        <v>0</v>
      </c>
      <c r="O172" s="500">
        <v>5</v>
      </c>
      <c r="P172" s="500">
        <v>5</v>
      </c>
      <c r="Q172" s="500">
        <v>238.44867057322756</v>
      </c>
    </row>
    <row r="173" spans="1:17" ht="12.75" x14ac:dyDescent="0.2">
      <c r="A173" s="496" t="s">
        <v>585</v>
      </c>
      <c r="B173" s="497" t="s">
        <v>2263</v>
      </c>
      <c r="C173" s="497">
        <v>933.05700405195671</v>
      </c>
      <c r="D173" s="497">
        <v>933.05700405195671</v>
      </c>
      <c r="E173" s="497">
        <v>2472.382331907801</v>
      </c>
      <c r="F173" s="498">
        <v>0</v>
      </c>
      <c r="G173" s="499">
        <f t="shared" si="2"/>
        <v>0</v>
      </c>
      <c r="H173" s="499" t="s">
        <v>2263</v>
      </c>
      <c r="I173" s="499">
        <v>643</v>
      </c>
      <c r="J173" s="499">
        <v>92</v>
      </c>
      <c r="K173" s="499">
        <v>156</v>
      </c>
      <c r="L173" s="499">
        <v>156</v>
      </c>
      <c r="M173" s="499">
        <v>74</v>
      </c>
      <c r="N173" s="499">
        <v>0</v>
      </c>
      <c r="O173" s="500">
        <v>5</v>
      </c>
      <c r="P173" s="500">
        <v>18</v>
      </c>
      <c r="Q173" s="500">
        <v>238.44867057322756</v>
      </c>
    </row>
    <row r="174" spans="1:17" ht="12.75" x14ac:dyDescent="0.2">
      <c r="A174" s="496" t="s">
        <v>586</v>
      </c>
      <c r="B174" s="497">
        <v>97.601363887114374</v>
      </c>
      <c r="C174" s="497">
        <v>933.05700405195671</v>
      </c>
      <c r="D174" s="497">
        <v>933.05700405195671</v>
      </c>
      <c r="E174" s="497">
        <v>1677.3431566762304</v>
      </c>
      <c r="F174" s="498">
        <v>0</v>
      </c>
      <c r="G174" s="499">
        <f t="shared" si="2"/>
        <v>0</v>
      </c>
      <c r="H174" s="499">
        <v>113679</v>
      </c>
      <c r="I174" s="499">
        <v>4201</v>
      </c>
      <c r="J174" s="499">
        <v>559</v>
      </c>
      <c r="K174" s="499">
        <v>729</v>
      </c>
      <c r="L174" s="499">
        <v>729</v>
      </c>
      <c r="M174" s="499">
        <v>483</v>
      </c>
      <c r="N174" s="499">
        <v>0</v>
      </c>
      <c r="O174" s="500">
        <v>5</v>
      </c>
      <c r="P174" s="500">
        <v>5</v>
      </c>
      <c r="Q174" s="500">
        <v>238.44867057322756</v>
      </c>
    </row>
    <row r="175" spans="1:17" ht="12.75" x14ac:dyDescent="0.2">
      <c r="A175" s="496" t="s">
        <v>587</v>
      </c>
      <c r="B175" s="497">
        <v>92.687202397892136</v>
      </c>
      <c r="C175" s="497">
        <v>302.6953039009486</v>
      </c>
      <c r="D175" s="497">
        <v>302.6953039009486</v>
      </c>
      <c r="E175" s="497">
        <v>765.96810543370793</v>
      </c>
      <c r="F175" s="498">
        <v>0</v>
      </c>
      <c r="G175" s="499">
        <f t="shared" si="2"/>
        <v>0</v>
      </c>
      <c r="H175" s="499">
        <v>1143132</v>
      </c>
      <c r="I175" s="499">
        <v>107289</v>
      </c>
      <c r="J175" s="499">
        <v>970</v>
      </c>
      <c r="K175" s="499">
        <v>1156</v>
      </c>
      <c r="L175" s="499">
        <v>1156</v>
      </c>
      <c r="M175" s="499">
        <v>1053</v>
      </c>
      <c r="N175" s="499">
        <v>0</v>
      </c>
      <c r="O175" s="500">
        <v>5</v>
      </c>
      <c r="P175" s="500">
        <v>5</v>
      </c>
      <c r="Q175" s="500">
        <v>238.44867057322756</v>
      </c>
    </row>
    <row r="176" spans="1:17" ht="12.75" x14ac:dyDescent="0.2">
      <c r="A176" s="496" t="s">
        <v>588</v>
      </c>
      <c r="B176" s="497" t="s">
        <v>2263</v>
      </c>
      <c r="C176" s="497">
        <v>2531.2563595489696</v>
      </c>
      <c r="D176" s="497">
        <v>2531.2563595489696</v>
      </c>
      <c r="E176" s="497">
        <v>2921.9226175231715</v>
      </c>
      <c r="F176" s="498">
        <v>0.30000000000000004</v>
      </c>
      <c r="G176" s="499">
        <f t="shared" si="2"/>
        <v>876.57678525695155</v>
      </c>
      <c r="H176" s="499" t="s">
        <v>2263</v>
      </c>
      <c r="I176" s="499">
        <v>13</v>
      </c>
      <c r="J176" s="499">
        <v>232</v>
      </c>
      <c r="K176" s="499">
        <v>1009</v>
      </c>
      <c r="L176" s="499">
        <v>927</v>
      </c>
      <c r="M176" s="499">
        <v>82</v>
      </c>
      <c r="N176" s="499">
        <v>1</v>
      </c>
      <c r="O176" s="500">
        <v>15</v>
      </c>
      <c r="P176" s="500">
        <v>21</v>
      </c>
      <c r="Q176" s="500">
        <v>238.44867057322756</v>
      </c>
    </row>
    <row r="177" spans="1:17" ht="12.75" x14ac:dyDescent="0.2">
      <c r="A177" s="496" t="s">
        <v>589</v>
      </c>
      <c r="B177" s="497" t="s">
        <v>2263</v>
      </c>
      <c r="C177" s="497">
        <v>1100.5187133238558</v>
      </c>
      <c r="D177" s="497">
        <v>1100.5187133238558</v>
      </c>
      <c r="E177" s="497">
        <v>2661.5664084403502</v>
      </c>
      <c r="F177" s="498">
        <v>0.30000000000000004</v>
      </c>
      <c r="G177" s="499">
        <f t="shared" si="2"/>
        <v>798.46992253210522</v>
      </c>
      <c r="H177" s="499" t="s">
        <v>2263</v>
      </c>
      <c r="I177" s="499">
        <v>14</v>
      </c>
      <c r="J177" s="499">
        <v>10</v>
      </c>
      <c r="K177" s="499">
        <v>392</v>
      </c>
      <c r="L177" s="499">
        <v>284</v>
      </c>
      <c r="M177" s="499">
        <v>108</v>
      </c>
      <c r="N177" s="499">
        <v>1</v>
      </c>
      <c r="O177" s="500">
        <v>21</v>
      </c>
      <c r="P177" s="500">
        <v>24</v>
      </c>
      <c r="Q177" s="500">
        <v>238.44867057322756</v>
      </c>
    </row>
    <row r="178" spans="1:17" ht="12.75" x14ac:dyDescent="0.2">
      <c r="A178" s="496" t="s">
        <v>590</v>
      </c>
      <c r="B178" s="497" t="s">
        <v>2263</v>
      </c>
      <c r="C178" s="497">
        <v>395.18005091696193</v>
      </c>
      <c r="D178" s="497">
        <v>395.18005091696193</v>
      </c>
      <c r="E178" s="497">
        <v>1673.4229131270117</v>
      </c>
      <c r="F178" s="498">
        <v>0.4</v>
      </c>
      <c r="G178" s="499">
        <f t="shared" si="2"/>
        <v>669.36916525080471</v>
      </c>
      <c r="H178" s="499" t="s">
        <v>2263</v>
      </c>
      <c r="I178" s="499">
        <v>562</v>
      </c>
      <c r="J178" s="499">
        <v>102</v>
      </c>
      <c r="K178" s="499">
        <v>3867</v>
      </c>
      <c r="L178" s="499">
        <v>1806</v>
      </c>
      <c r="M178" s="499">
        <v>2061</v>
      </c>
      <c r="N178" s="499">
        <v>1</v>
      </c>
      <c r="O178" s="500">
        <v>5</v>
      </c>
      <c r="P178" s="500">
        <v>13</v>
      </c>
      <c r="Q178" s="500">
        <v>238.44867057322756</v>
      </c>
    </row>
    <row r="179" spans="1:17" ht="12.75" x14ac:dyDescent="0.2">
      <c r="A179" s="496" t="s">
        <v>287</v>
      </c>
      <c r="B179" s="497" t="s">
        <v>2263</v>
      </c>
      <c r="C179" s="497">
        <v>359.87281732773084</v>
      </c>
      <c r="D179" s="497">
        <v>359.87281732773084</v>
      </c>
      <c r="E179" s="497">
        <v>892.03150053232014</v>
      </c>
      <c r="F179" s="498">
        <v>0.65</v>
      </c>
      <c r="G179" s="499">
        <f t="shared" si="2"/>
        <v>579.82047534600815</v>
      </c>
      <c r="H179" s="499" t="s">
        <v>2263</v>
      </c>
      <c r="I179" s="499">
        <v>5339</v>
      </c>
      <c r="J179" s="499">
        <v>401</v>
      </c>
      <c r="K179" s="499">
        <v>11172</v>
      </c>
      <c r="L179" s="499">
        <v>3554</v>
      </c>
      <c r="M179" s="499">
        <v>7618</v>
      </c>
      <c r="N179" s="499">
        <v>1</v>
      </c>
      <c r="O179" s="500">
        <v>5</v>
      </c>
      <c r="P179" s="500">
        <v>5</v>
      </c>
      <c r="Q179" s="500">
        <v>238.44867057322756</v>
      </c>
    </row>
    <row r="180" spans="1:17" ht="12.75" x14ac:dyDescent="0.2">
      <c r="A180" s="496" t="s">
        <v>591</v>
      </c>
      <c r="B180" s="497" t="s">
        <v>2263</v>
      </c>
      <c r="C180" s="497">
        <v>10261.155949281167</v>
      </c>
      <c r="D180" s="497">
        <v>10261.155949281167</v>
      </c>
      <c r="E180" s="497">
        <v>16701.475633944159</v>
      </c>
      <c r="F180" s="498">
        <v>0</v>
      </c>
      <c r="G180" s="499">
        <f t="shared" si="2"/>
        <v>0</v>
      </c>
      <c r="H180" s="499" t="s">
        <v>2263</v>
      </c>
      <c r="I180" s="499">
        <v>0</v>
      </c>
      <c r="J180" s="499">
        <v>235</v>
      </c>
      <c r="K180" s="499">
        <v>6</v>
      </c>
      <c r="L180" s="499">
        <v>6</v>
      </c>
      <c r="M180" s="499">
        <v>0</v>
      </c>
      <c r="N180" s="499">
        <v>0</v>
      </c>
      <c r="O180" s="500">
        <v>32</v>
      </c>
      <c r="P180" s="500">
        <v>173</v>
      </c>
      <c r="Q180" s="500">
        <v>221.39491200467239</v>
      </c>
    </row>
    <row r="181" spans="1:17" ht="12.75" x14ac:dyDescent="0.2">
      <c r="A181" s="496" t="s">
        <v>592</v>
      </c>
      <c r="B181" s="497" t="s">
        <v>2263</v>
      </c>
      <c r="C181" s="497">
        <v>6258.668822607402</v>
      </c>
      <c r="D181" s="497">
        <v>6258.668822607402</v>
      </c>
      <c r="E181" s="497">
        <v>6600.3250720887854</v>
      </c>
      <c r="F181" s="498">
        <v>0</v>
      </c>
      <c r="G181" s="499">
        <f t="shared" si="2"/>
        <v>0</v>
      </c>
      <c r="H181" s="499" t="s">
        <v>2263</v>
      </c>
      <c r="I181" s="499">
        <v>8</v>
      </c>
      <c r="J181" s="499">
        <v>691</v>
      </c>
      <c r="K181" s="499">
        <v>11</v>
      </c>
      <c r="L181" s="499">
        <v>11</v>
      </c>
      <c r="M181" s="499">
        <v>1</v>
      </c>
      <c r="N181" s="499">
        <v>0</v>
      </c>
      <c r="O181" s="500">
        <v>13</v>
      </c>
      <c r="P181" s="500">
        <v>61</v>
      </c>
      <c r="Q181" s="500">
        <v>221.39491200467239</v>
      </c>
    </row>
    <row r="182" spans="1:17" ht="12.75" x14ac:dyDescent="0.2">
      <c r="A182" s="496" t="s">
        <v>593</v>
      </c>
      <c r="B182" s="497" t="s">
        <v>2263</v>
      </c>
      <c r="C182" s="497">
        <v>4979.1362048460733</v>
      </c>
      <c r="D182" s="497">
        <v>4979.1362048460733</v>
      </c>
      <c r="E182" s="497">
        <v>6959.4756269961199</v>
      </c>
      <c r="F182" s="498">
        <v>0</v>
      </c>
      <c r="G182" s="499">
        <f t="shared" si="2"/>
        <v>0</v>
      </c>
      <c r="H182" s="499" t="s">
        <v>2263</v>
      </c>
      <c r="I182" s="499">
        <v>15</v>
      </c>
      <c r="J182" s="499">
        <v>537</v>
      </c>
      <c r="K182" s="499">
        <v>5</v>
      </c>
      <c r="L182" s="499">
        <v>5</v>
      </c>
      <c r="M182" s="499">
        <v>1</v>
      </c>
      <c r="N182" s="499">
        <v>0</v>
      </c>
      <c r="O182" s="500">
        <v>10</v>
      </c>
      <c r="P182" s="500">
        <v>12</v>
      </c>
      <c r="Q182" s="500">
        <v>221.39491200467239</v>
      </c>
    </row>
    <row r="183" spans="1:17" ht="12.75" x14ac:dyDescent="0.2">
      <c r="A183" s="496" t="s">
        <v>594</v>
      </c>
      <c r="B183" s="497" t="s">
        <v>2263</v>
      </c>
      <c r="C183" s="497">
        <v>3783.5773778844209</v>
      </c>
      <c r="D183" s="497">
        <v>3783.5773778844209</v>
      </c>
      <c r="E183" s="497">
        <v>5709.8924384067541</v>
      </c>
      <c r="F183" s="498">
        <v>0</v>
      </c>
      <c r="G183" s="499">
        <f t="shared" si="2"/>
        <v>0</v>
      </c>
      <c r="H183" s="499" t="s">
        <v>2263</v>
      </c>
      <c r="I183" s="499">
        <v>75</v>
      </c>
      <c r="J183" s="499">
        <v>1795</v>
      </c>
      <c r="K183" s="499">
        <v>28</v>
      </c>
      <c r="L183" s="499">
        <v>28</v>
      </c>
      <c r="M183" s="499">
        <v>3</v>
      </c>
      <c r="N183" s="499">
        <v>0</v>
      </c>
      <c r="O183" s="500">
        <v>9</v>
      </c>
      <c r="P183" s="500">
        <v>58</v>
      </c>
      <c r="Q183" s="500">
        <v>221.39491200467239</v>
      </c>
    </row>
    <row r="184" spans="1:17" ht="12.75" x14ac:dyDescent="0.2">
      <c r="A184" s="496" t="s">
        <v>595</v>
      </c>
      <c r="B184" s="497" t="s">
        <v>2263</v>
      </c>
      <c r="C184" s="497">
        <v>2911.8522828705482</v>
      </c>
      <c r="D184" s="497">
        <v>2911.8522828705482</v>
      </c>
      <c r="E184" s="497">
        <v>2911.8522828705482</v>
      </c>
      <c r="F184" s="498">
        <v>0</v>
      </c>
      <c r="G184" s="499">
        <f t="shared" si="2"/>
        <v>0</v>
      </c>
      <c r="H184" s="499" t="s">
        <v>2263</v>
      </c>
      <c r="I184" s="499">
        <v>232</v>
      </c>
      <c r="J184" s="499">
        <v>2908</v>
      </c>
      <c r="K184" s="499">
        <v>30</v>
      </c>
      <c r="L184" s="499">
        <v>30</v>
      </c>
      <c r="M184" s="499">
        <v>7</v>
      </c>
      <c r="N184" s="499">
        <v>0</v>
      </c>
      <c r="O184" s="500">
        <v>5</v>
      </c>
      <c r="P184" s="500">
        <v>5</v>
      </c>
      <c r="Q184" s="500">
        <v>221.39491200467239</v>
      </c>
    </row>
    <row r="185" spans="1:17" ht="12.75" x14ac:dyDescent="0.2">
      <c r="A185" s="496" t="s">
        <v>596</v>
      </c>
      <c r="B185" s="497" t="s">
        <v>2263</v>
      </c>
      <c r="C185" s="497">
        <v>1844.8189869153982</v>
      </c>
      <c r="D185" s="497">
        <v>1844.8189869153982</v>
      </c>
      <c r="E185" s="497">
        <v>5709.8924384067541</v>
      </c>
      <c r="F185" s="498">
        <v>0</v>
      </c>
      <c r="G185" s="499">
        <f t="shared" si="2"/>
        <v>0</v>
      </c>
      <c r="H185" s="499" t="s">
        <v>2263</v>
      </c>
      <c r="I185" s="499">
        <v>401</v>
      </c>
      <c r="J185" s="499">
        <v>988</v>
      </c>
      <c r="K185" s="499">
        <v>84</v>
      </c>
      <c r="L185" s="499">
        <v>84</v>
      </c>
      <c r="M185" s="499">
        <v>3</v>
      </c>
      <c r="N185" s="499">
        <v>0</v>
      </c>
      <c r="O185" s="500">
        <v>5</v>
      </c>
      <c r="P185" s="500">
        <v>58</v>
      </c>
      <c r="Q185" s="500">
        <v>221.39491200467239</v>
      </c>
    </row>
    <row r="186" spans="1:17" ht="12.75" x14ac:dyDescent="0.2">
      <c r="A186" s="496" t="s">
        <v>597</v>
      </c>
      <c r="B186" s="497" t="s">
        <v>2263</v>
      </c>
      <c r="C186" s="497">
        <v>1815.2254608580595</v>
      </c>
      <c r="D186" s="497">
        <v>1815.2254608580595</v>
      </c>
      <c r="E186" s="497">
        <v>2911.8522828705482</v>
      </c>
      <c r="F186" s="498">
        <v>0</v>
      </c>
      <c r="G186" s="499">
        <f t="shared" si="2"/>
        <v>0</v>
      </c>
      <c r="H186" s="499" t="s">
        <v>2263</v>
      </c>
      <c r="I186" s="499">
        <v>171</v>
      </c>
      <c r="J186" s="499">
        <v>360</v>
      </c>
      <c r="K186" s="499">
        <v>15</v>
      </c>
      <c r="L186" s="499">
        <v>15</v>
      </c>
      <c r="M186" s="499">
        <v>0</v>
      </c>
      <c r="N186" s="499">
        <v>0</v>
      </c>
      <c r="O186" s="500">
        <v>5</v>
      </c>
      <c r="P186" s="500">
        <v>5</v>
      </c>
      <c r="Q186" s="500">
        <v>341.77574745253725</v>
      </c>
    </row>
    <row r="187" spans="1:17" ht="12.75" x14ac:dyDescent="0.2">
      <c r="A187" s="496" t="s">
        <v>598</v>
      </c>
      <c r="B187" s="497">
        <v>130.64679884385976</v>
      </c>
      <c r="C187" s="497">
        <v>992.22868782918124</v>
      </c>
      <c r="D187" s="497">
        <v>992.22868782918124</v>
      </c>
      <c r="E187" s="497">
        <v>947.18759277452602</v>
      </c>
      <c r="F187" s="498">
        <v>0</v>
      </c>
      <c r="G187" s="499">
        <f t="shared" si="2"/>
        <v>0</v>
      </c>
      <c r="H187" s="499">
        <v>1877</v>
      </c>
      <c r="I187" s="499">
        <v>6561</v>
      </c>
      <c r="J187" s="499">
        <v>1328</v>
      </c>
      <c r="K187" s="499">
        <v>335</v>
      </c>
      <c r="L187" s="499">
        <v>335</v>
      </c>
      <c r="M187" s="499">
        <v>323</v>
      </c>
      <c r="N187" s="499">
        <v>0</v>
      </c>
      <c r="O187" s="500">
        <v>5</v>
      </c>
      <c r="P187" s="500">
        <v>5</v>
      </c>
      <c r="Q187" s="500">
        <v>221.39491200467239</v>
      </c>
    </row>
    <row r="188" spans="1:17" ht="12.75" x14ac:dyDescent="0.2">
      <c r="A188" s="496" t="s">
        <v>599</v>
      </c>
      <c r="B188" s="497" t="s">
        <v>2263</v>
      </c>
      <c r="C188" s="497">
        <v>1222.9162181038025</v>
      </c>
      <c r="D188" s="497">
        <v>1222.9162181038025</v>
      </c>
      <c r="E188" s="497">
        <v>1374.023144506044</v>
      </c>
      <c r="F188" s="498">
        <v>0</v>
      </c>
      <c r="G188" s="499">
        <f t="shared" si="2"/>
        <v>0</v>
      </c>
      <c r="H188" s="499" t="s">
        <v>2263</v>
      </c>
      <c r="I188" s="499">
        <v>397</v>
      </c>
      <c r="J188" s="499">
        <v>113</v>
      </c>
      <c r="K188" s="499">
        <v>35</v>
      </c>
      <c r="L188" s="499">
        <v>35</v>
      </c>
      <c r="M188" s="499">
        <v>0</v>
      </c>
      <c r="N188" s="499">
        <v>0</v>
      </c>
      <c r="O188" s="500">
        <v>5</v>
      </c>
      <c r="P188" s="500">
        <v>5</v>
      </c>
      <c r="Q188" s="500">
        <v>341.77574745253725</v>
      </c>
    </row>
    <row r="189" spans="1:17" ht="12.75" x14ac:dyDescent="0.2">
      <c r="A189" s="496" t="s">
        <v>600</v>
      </c>
      <c r="B189" s="497" t="s">
        <v>2263</v>
      </c>
      <c r="C189" s="497">
        <v>2009.7100955918843</v>
      </c>
      <c r="D189" s="497">
        <v>2009.7100955918843</v>
      </c>
      <c r="E189" s="497">
        <v>2009.7100955918843</v>
      </c>
      <c r="F189" s="498">
        <v>0</v>
      </c>
      <c r="G189" s="499">
        <f t="shared" si="2"/>
        <v>0</v>
      </c>
      <c r="H189" s="499" t="s">
        <v>2263</v>
      </c>
      <c r="I189" s="499">
        <v>1734</v>
      </c>
      <c r="J189" s="499">
        <v>2005</v>
      </c>
      <c r="K189" s="499">
        <v>4</v>
      </c>
      <c r="L189" s="499">
        <v>4</v>
      </c>
      <c r="M189" s="499">
        <v>3</v>
      </c>
      <c r="N189" s="499">
        <v>0</v>
      </c>
      <c r="O189" s="500">
        <v>5</v>
      </c>
      <c r="P189" s="500">
        <v>5</v>
      </c>
      <c r="Q189" s="500">
        <v>221.39491200467239</v>
      </c>
    </row>
    <row r="190" spans="1:17" ht="12.75" x14ac:dyDescent="0.2">
      <c r="A190" s="496" t="s">
        <v>601</v>
      </c>
      <c r="B190" s="497" t="s">
        <v>2263</v>
      </c>
      <c r="C190" s="497">
        <v>2093.1181298286715</v>
      </c>
      <c r="D190" s="497">
        <v>2093.1181298286715</v>
      </c>
      <c r="E190" s="497">
        <v>2093.1181298286715</v>
      </c>
      <c r="F190" s="498">
        <v>0</v>
      </c>
      <c r="G190" s="499">
        <f t="shared" si="2"/>
        <v>0</v>
      </c>
      <c r="H190" s="499" t="s">
        <v>2263</v>
      </c>
      <c r="I190" s="499">
        <v>244</v>
      </c>
      <c r="J190" s="499">
        <v>323</v>
      </c>
      <c r="K190" s="499">
        <v>0</v>
      </c>
      <c r="L190" s="499">
        <v>0</v>
      </c>
      <c r="M190" s="499">
        <v>0</v>
      </c>
      <c r="N190" s="499">
        <v>0</v>
      </c>
      <c r="O190" s="500">
        <v>5</v>
      </c>
      <c r="P190" s="500">
        <v>5</v>
      </c>
      <c r="Q190" s="500">
        <v>341.77574745253725</v>
      </c>
    </row>
    <row r="191" spans="1:17" ht="12.75" x14ac:dyDescent="0.2">
      <c r="A191" s="496" t="s">
        <v>602</v>
      </c>
      <c r="B191" s="497" t="s">
        <v>2263</v>
      </c>
      <c r="C191" s="497">
        <v>1163.7139781930687</v>
      </c>
      <c r="D191" s="497">
        <v>1163.7139781930687</v>
      </c>
      <c r="E191" s="497">
        <v>2437.6142919221675</v>
      </c>
      <c r="F191" s="498">
        <v>0</v>
      </c>
      <c r="G191" s="499">
        <f t="shared" si="2"/>
        <v>0</v>
      </c>
      <c r="H191" s="499" t="s">
        <v>2263</v>
      </c>
      <c r="I191" s="499">
        <v>8325</v>
      </c>
      <c r="J191" s="499">
        <v>3846</v>
      </c>
      <c r="K191" s="499">
        <v>51</v>
      </c>
      <c r="L191" s="499">
        <v>51</v>
      </c>
      <c r="M191" s="499">
        <v>13</v>
      </c>
      <c r="N191" s="499">
        <v>0</v>
      </c>
      <c r="O191" s="500">
        <v>5</v>
      </c>
      <c r="P191" s="500">
        <v>14</v>
      </c>
      <c r="Q191" s="500">
        <v>221.39491200467239</v>
      </c>
    </row>
    <row r="192" spans="1:17" ht="12.75" x14ac:dyDescent="0.2">
      <c r="A192" s="496" t="s">
        <v>603</v>
      </c>
      <c r="B192" s="497" t="s">
        <v>2263</v>
      </c>
      <c r="C192" s="497">
        <v>1231.7851733476998</v>
      </c>
      <c r="D192" s="497">
        <v>1231.7851733476998</v>
      </c>
      <c r="E192" s="497">
        <v>2437.6142919221675</v>
      </c>
      <c r="F192" s="498">
        <v>0</v>
      </c>
      <c r="G192" s="499">
        <f t="shared" si="2"/>
        <v>0</v>
      </c>
      <c r="H192" s="499" t="s">
        <v>2263</v>
      </c>
      <c r="I192" s="499">
        <v>615</v>
      </c>
      <c r="J192" s="499">
        <v>321</v>
      </c>
      <c r="K192" s="499">
        <v>2</v>
      </c>
      <c r="L192" s="499">
        <v>2</v>
      </c>
      <c r="M192" s="499">
        <v>0</v>
      </c>
      <c r="N192" s="499">
        <v>0</v>
      </c>
      <c r="O192" s="500">
        <v>5</v>
      </c>
      <c r="P192" s="500">
        <v>14</v>
      </c>
      <c r="Q192" s="500">
        <v>341.77574745253725</v>
      </c>
    </row>
    <row r="193" spans="1:17" ht="12.75" x14ac:dyDescent="0.2">
      <c r="A193" s="496" t="s">
        <v>604</v>
      </c>
      <c r="B193" s="497" t="s">
        <v>2263</v>
      </c>
      <c r="C193" s="497">
        <v>1372.1918821187812</v>
      </c>
      <c r="D193" s="497">
        <v>1372.1918821187812</v>
      </c>
      <c r="E193" s="497">
        <v>746.36441526604085</v>
      </c>
      <c r="F193" s="498">
        <v>0</v>
      </c>
      <c r="G193" s="499">
        <f t="shared" si="2"/>
        <v>0</v>
      </c>
      <c r="H193" s="499" t="s">
        <v>2263</v>
      </c>
      <c r="I193" s="499">
        <v>229</v>
      </c>
      <c r="J193" s="499">
        <v>119</v>
      </c>
      <c r="K193" s="499">
        <v>2580</v>
      </c>
      <c r="L193" s="499">
        <v>2580</v>
      </c>
      <c r="M193" s="499">
        <v>1498</v>
      </c>
      <c r="N193" s="499">
        <v>0</v>
      </c>
      <c r="O193" s="500">
        <v>5</v>
      </c>
      <c r="P193" s="500">
        <v>5</v>
      </c>
      <c r="Q193" s="500">
        <v>221.39491200467239</v>
      </c>
    </row>
    <row r="194" spans="1:17" ht="12.75" x14ac:dyDescent="0.2">
      <c r="A194" s="496" t="s">
        <v>605</v>
      </c>
      <c r="B194" s="497">
        <v>94.09906080044631</v>
      </c>
      <c r="C194" s="497">
        <v>590.12849529647042</v>
      </c>
      <c r="D194" s="497">
        <v>590.12849529647042</v>
      </c>
      <c r="E194" s="497">
        <v>590.12849529647042</v>
      </c>
      <c r="F194" s="498">
        <v>0</v>
      </c>
      <c r="G194" s="499">
        <f t="shared" si="2"/>
        <v>0</v>
      </c>
      <c r="H194" s="499">
        <v>11489</v>
      </c>
      <c r="I194" s="499">
        <v>326</v>
      </c>
      <c r="J194" s="499">
        <v>83</v>
      </c>
      <c r="K194" s="499">
        <v>7824</v>
      </c>
      <c r="L194" s="499">
        <v>7824</v>
      </c>
      <c r="M194" s="499">
        <v>5165</v>
      </c>
      <c r="N194" s="499">
        <v>0</v>
      </c>
      <c r="O194" s="500">
        <v>5</v>
      </c>
      <c r="P194" s="500">
        <v>5</v>
      </c>
      <c r="Q194" s="500">
        <v>221.39491200467239</v>
      </c>
    </row>
    <row r="195" spans="1:17" ht="12.75" x14ac:dyDescent="0.2">
      <c r="A195" s="496" t="s">
        <v>606</v>
      </c>
      <c r="B195" s="497">
        <v>95.289809778918652</v>
      </c>
      <c r="C195" s="497">
        <v>728.63118133234775</v>
      </c>
      <c r="D195" s="497">
        <v>728.63118133234775</v>
      </c>
      <c r="E195" s="497">
        <v>728.63118133234775</v>
      </c>
      <c r="F195" s="498">
        <v>0</v>
      </c>
      <c r="G195" s="499">
        <f t="shared" si="2"/>
        <v>0</v>
      </c>
      <c r="H195" s="499">
        <v>5860</v>
      </c>
      <c r="I195" s="499">
        <v>1161</v>
      </c>
      <c r="J195" s="499">
        <v>52</v>
      </c>
      <c r="K195" s="499">
        <v>174</v>
      </c>
      <c r="L195" s="499">
        <v>174</v>
      </c>
      <c r="M195" s="499">
        <v>0</v>
      </c>
      <c r="N195" s="499">
        <v>0</v>
      </c>
      <c r="O195" s="500">
        <v>5</v>
      </c>
      <c r="P195" s="500">
        <v>5</v>
      </c>
      <c r="Q195" s="500">
        <v>341.77574745253725</v>
      </c>
    </row>
    <row r="196" spans="1:17" ht="12.75" x14ac:dyDescent="0.2">
      <c r="A196" s="496" t="s">
        <v>607</v>
      </c>
      <c r="B196" s="497" t="s">
        <v>2263</v>
      </c>
      <c r="C196" s="497">
        <v>1203.3972318517606</v>
      </c>
      <c r="D196" s="497">
        <v>1203.3972318517606</v>
      </c>
      <c r="E196" s="497">
        <v>1546.678185009918</v>
      </c>
      <c r="F196" s="498">
        <v>0</v>
      </c>
      <c r="G196" s="499">
        <f t="shared" si="2"/>
        <v>0</v>
      </c>
      <c r="H196" s="499" t="s">
        <v>2263</v>
      </c>
      <c r="I196" s="499">
        <v>1827</v>
      </c>
      <c r="J196" s="499">
        <v>1353</v>
      </c>
      <c r="K196" s="499">
        <v>21</v>
      </c>
      <c r="L196" s="499">
        <v>21</v>
      </c>
      <c r="M196" s="499">
        <v>2</v>
      </c>
      <c r="N196" s="499">
        <v>0</v>
      </c>
      <c r="O196" s="500">
        <v>5</v>
      </c>
      <c r="P196" s="500">
        <v>16</v>
      </c>
      <c r="Q196" s="500">
        <v>221.39491200467239</v>
      </c>
    </row>
    <row r="197" spans="1:17" ht="12.75" x14ac:dyDescent="0.2">
      <c r="A197" s="496" t="s">
        <v>608</v>
      </c>
      <c r="B197" s="497" t="s">
        <v>2263</v>
      </c>
      <c r="C197" s="497">
        <v>777.01700926366721</v>
      </c>
      <c r="D197" s="497">
        <v>777.01700926366721</v>
      </c>
      <c r="E197" s="497">
        <v>688.93401648347901</v>
      </c>
      <c r="F197" s="498">
        <v>0</v>
      </c>
      <c r="G197" s="499">
        <f t="shared" si="2"/>
        <v>0</v>
      </c>
      <c r="H197" s="499" t="s">
        <v>2263</v>
      </c>
      <c r="I197" s="499">
        <v>2266</v>
      </c>
      <c r="J197" s="499">
        <v>248</v>
      </c>
      <c r="K197" s="499">
        <v>13</v>
      </c>
      <c r="L197" s="499">
        <v>13</v>
      </c>
      <c r="M197" s="499">
        <v>11</v>
      </c>
      <c r="N197" s="499">
        <v>0</v>
      </c>
      <c r="O197" s="500">
        <v>5</v>
      </c>
      <c r="P197" s="500">
        <v>5</v>
      </c>
      <c r="Q197" s="500">
        <v>221.39491200467239</v>
      </c>
    </row>
    <row r="198" spans="1:17" ht="12.75" x14ac:dyDescent="0.2">
      <c r="A198" s="496" t="s">
        <v>609</v>
      </c>
      <c r="B198" s="497">
        <v>163.63432682500866</v>
      </c>
      <c r="C198" s="497">
        <v>510.51726911845969</v>
      </c>
      <c r="D198" s="497">
        <v>510.51726911845969</v>
      </c>
      <c r="E198" s="497">
        <v>646.16754379661199</v>
      </c>
      <c r="F198" s="498">
        <v>0</v>
      </c>
      <c r="G198" s="499">
        <f t="shared" si="2"/>
        <v>0</v>
      </c>
      <c r="H198" s="499">
        <v>2548</v>
      </c>
      <c r="I198" s="499">
        <v>12354</v>
      </c>
      <c r="J198" s="499">
        <v>286</v>
      </c>
      <c r="K198" s="499">
        <v>25</v>
      </c>
      <c r="L198" s="499">
        <v>25</v>
      </c>
      <c r="M198" s="499">
        <v>20</v>
      </c>
      <c r="N198" s="499">
        <v>0</v>
      </c>
      <c r="O198" s="500">
        <v>5</v>
      </c>
      <c r="P198" s="500">
        <v>5</v>
      </c>
      <c r="Q198" s="500">
        <v>221.39491200467239</v>
      </c>
    </row>
    <row r="199" spans="1:17" ht="12.75" x14ac:dyDescent="0.2">
      <c r="A199" s="496" t="s">
        <v>610</v>
      </c>
      <c r="B199" s="497" t="s">
        <v>2263</v>
      </c>
      <c r="C199" s="497">
        <v>1557.8842780123739</v>
      </c>
      <c r="D199" s="497">
        <v>1557.8842780123739</v>
      </c>
      <c r="E199" s="497">
        <v>3078.9694358936013</v>
      </c>
      <c r="F199" s="498">
        <v>0</v>
      </c>
      <c r="G199" s="499">
        <f t="shared" ref="G199:G262" si="3">IFERROR(F199*E199,"")</f>
        <v>0</v>
      </c>
      <c r="H199" s="499" t="s">
        <v>2263</v>
      </c>
      <c r="I199" s="499">
        <v>1006</v>
      </c>
      <c r="J199" s="499">
        <v>569</v>
      </c>
      <c r="K199" s="499">
        <v>33</v>
      </c>
      <c r="L199" s="499">
        <v>33</v>
      </c>
      <c r="M199" s="499">
        <v>7</v>
      </c>
      <c r="N199" s="499">
        <v>0</v>
      </c>
      <c r="O199" s="500">
        <v>5</v>
      </c>
      <c r="P199" s="500">
        <v>16</v>
      </c>
      <c r="Q199" s="500">
        <v>221.39491200467239</v>
      </c>
    </row>
    <row r="200" spans="1:17" ht="12.75" x14ac:dyDescent="0.2">
      <c r="A200" s="496" t="s">
        <v>611</v>
      </c>
      <c r="B200" s="497" t="s">
        <v>2263</v>
      </c>
      <c r="C200" s="497">
        <v>1519.1404155180958</v>
      </c>
      <c r="D200" s="497">
        <v>1519.1404155180958</v>
      </c>
      <c r="E200" s="497">
        <v>3078.9694358936013</v>
      </c>
      <c r="F200" s="498">
        <v>0</v>
      </c>
      <c r="G200" s="499">
        <f t="shared" si="3"/>
        <v>0</v>
      </c>
      <c r="H200" s="499" t="s">
        <v>2263</v>
      </c>
      <c r="I200" s="499">
        <v>1327</v>
      </c>
      <c r="J200" s="499">
        <v>806</v>
      </c>
      <c r="K200" s="499">
        <v>34</v>
      </c>
      <c r="L200" s="499">
        <v>34</v>
      </c>
      <c r="M200" s="499">
        <v>7</v>
      </c>
      <c r="N200" s="499">
        <v>0</v>
      </c>
      <c r="O200" s="500">
        <v>5</v>
      </c>
      <c r="P200" s="500">
        <v>16</v>
      </c>
      <c r="Q200" s="500">
        <v>221.39491200467239</v>
      </c>
    </row>
    <row r="201" spans="1:17" ht="12.75" x14ac:dyDescent="0.2">
      <c r="A201" s="496" t="s">
        <v>612</v>
      </c>
      <c r="B201" s="497" t="s">
        <v>2263</v>
      </c>
      <c r="C201" s="497">
        <v>1396.016652853041</v>
      </c>
      <c r="D201" s="497">
        <v>1396.016652853041</v>
      </c>
      <c r="E201" s="497">
        <v>1079.6290243790172</v>
      </c>
      <c r="F201" s="498">
        <v>0</v>
      </c>
      <c r="G201" s="499">
        <f t="shared" si="3"/>
        <v>0</v>
      </c>
      <c r="H201" s="499" t="s">
        <v>2263</v>
      </c>
      <c r="I201" s="499">
        <v>3014</v>
      </c>
      <c r="J201" s="499">
        <v>1997</v>
      </c>
      <c r="K201" s="499">
        <v>37</v>
      </c>
      <c r="L201" s="499">
        <v>37</v>
      </c>
      <c r="M201" s="499">
        <v>15</v>
      </c>
      <c r="N201" s="499">
        <v>0</v>
      </c>
      <c r="O201" s="500">
        <v>5</v>
      </c>
      <c r="P201" s="500">
        <v>9</v>
      </c>
      <c r="Q201" s="500">
        <v>221.39491200467239</v>
      </c>
    </row>
    <row r="202" spans="1:17" ht="12.75" x14ac:dyDescent="0.2">
      <c r="A202" s="496" t="s">
        <v>613</v>
      </c>
      <c r="B202" s="497" t="s">
        <v>2263</v>
      </c>
      <c r="C202" s="497">
        <v>1079.6290243790172</v>
      </c>
      <c r="D202" s="497">
        <v>1079.6290243790172</v>
      </c>
      <c r="E202" s="497">
        <v>1079.6290243790172</v>
      </c>
      <c r="F202" s="498">
        <v>0</v>
      </c>
      <c r="G202" s="499">
        <f t="shared" si="3"/>
        <v>0</v>
      </c>
      <c r="H202" s="499" t="s">
        <v>2263</v>
      </c>
      <c r="I202" s="499">
        <v>1276</v>
      </c>
      <c r="J202" s="499">
        <v>351</v>
      </c>
      <c r="K202" s="499">
        <v>117</v>
      </c>
      <c r="L202" s="499">
        <v>117</v>
      </c>
      <c r="M202" s="499">
        <v>31</v>
      </c>
      <c r="N202" s="499">
        <v>0</v>
      </c>
      <c r="O202" s="500">
        <v>5</v>
      </c>
      <c r="P202" s="500">
        <v>9</v>
      </c>
      <c r="Q202" s="500">
        <v>221.39491200467239</v>
      </c>
    </row>
    <row r="203" spans="1:17" ht="12.75" x14ac:dyDescent="0.2">
      <c r="A203" s="496" t="s">
        <v>614</v>
      </c>
      <c r="B203" s="497">
        <v>109.58833075902079</v>
      </c>
      <c r="C203" s="497">
        <v>803.5320054020292</v>
      </c>
      <c r="D203" s="497">
        <v>803.5320054020292</v>
      </c>
      <c r="E203" s="497">
        <v>836.40212125899791</v>
      </c>
      <c r="F203" s="498">
        <v>0</v>
      </c>
      <c r="G203" s="499">
        <f t="shared" si="3"/>
        <v>0</v>
      </c>
      <c r="H203" s="499">
        <v>13390</v>
      </c>
      <c r="I203" s="499">
        <v>1774</v>
      </c>
      <c r="J203" s="499">
        <v>421</v>
      </c>
      <c r="K203" s="499">
        <v>609</v>
      </c>
      <c r="L203" s="499">
        <v>609</v>
      </c>
      <c r="M203" s="499">
        <v>599</v>
      </c>
      <c r="N203" s="499">
        <v>0</v>
      </c>
      <c r="O203" s="500">
        <v>5</v>
      </c>
      <c r="P203" s="500">
        <v>5</v>
      </c>
      <c r="Q203" s="500">
        <v>221.39491200467239</v>
      </c>
    </row>
    <row r="204" spans="1:17" ht="12.75" x14ac:dyDescent="0.2">
      <c r="A204" s="496" t="s">
        <v>615</v>
      </c>
      <c r="B204" s="497">
        <v>90.102313003657102</v>
      </c>
      <c r="C204" s="497">
        <v>806.9336896714193</v>
      </c>
      <c r="D204" s="497">
        <v>806.9336896714193</v>
      </c>
      <c r="E204" s="497">
        <v>872.02556844937772</v>
      </c>
      <c r="F204" s="498">
        <v>0</v>
      </c>
      <c r="G204" s="499">
        <f t="shared" si="3"/>
        <v>0</v>
      </c>
      <c r="H204" s="499">
        <v>1502</v>
      </c>
      <c r="I204" s="499">
        <v>579</v>
      </c>
      <c r="J204" s="499">
        <v>121</v>
      </c>
      <c r="K204" s="499">
        <v>320</v>
      </c>
      <c r="L204" s="499">
        <v>320</v>
      </c>
      <c r="M204" s="499">
        <v>0</v>
      </c>
      <c r="N204" s="499">
        <v>0</v>
      </c>
      <c r="O204" s="500">
        <v>5</v>
      </c>
      <c r="P204" s="500">
        <v>5</v>
      </c>
      <c r="Q204" s="500">
        <v>341.77574745253725</v>
      </c>
    </row>
    <row r="205" spans="1:17" ht="12.75" x14ac:dyDescent="0.2">
      <c r="A205" s="496" t="s">
        <v>616</v>
      </c>
      <c r="B205" s="497">
        <v>97.488039607083024</v>
      </c>
      <c r="C205" s="497">
        <v>654.6399990031058</v>
      </c>
      <c r="D205" s="497">
        <v>654.6399990031058</v>
      </c>
      <c r="E205" s="497">
        <v>654.6399990031058</v>
      </c>
      <c r="F205" s="498">
        <v>0</v>
      </c>
      <c r="G205" s="499">
        <f t="shared" si="3"/>
        <v>0</v>
      </c>
      <c r="H205" s="499">
        <v>1124</v>
      </c>
      <c r="I205" s="499">
        <v>1070</v>
      </c>
      <c r="J205" s="499">
        <v>131</v>
      </c>
      <c r="K205" s="499">
        <v>38</v>
      </c>
      <c r="L205" s="499">
        <v>38</v>
      </c>
      <c r="M205" s="499">
        <v>38</v>
      </c>
      <c r="N205" s="499">
        <v>0</v>
      </c>
      <c r="O205" s="500">
        <v>5</v>
      </c>
      <c r="P205" s="500">
        <v>5</v>
      </c>
      <c r="Q205" s="500">
        <v>221.39491200467239</v>
      </c>
    </row>
    <row r="206" spans="1:17" ht="12.75" x14ac:dyDescent="0.2">
      <c r="A206" s="496" t="s">
        <v>617</v>
      </c>
      <c r="B206" s="497">
        <v>85.975945362412574</v>
      </c>
      <c r="C206" s="497">
        <v>672.76258652901265</v>
      </c>
      <c r="D206" s="497">
        <v>672.76258652901265</v>
      </c>
      <c r="E206" s="497">
        <v>654.6399990031058</v>
      </c>
      <c r="F206" s="498">
        <v>0</v>
      </c>
      <c r="G206" s="499">
        <f t="shared" si="3"/>
        <v>0</v>
      </c>
      <c r="H206" s="499">
        <v>902</v>
      </c>
      <c r="I206" s="499">
        <v>876</v>
      </c>
      <c r="J206" s="499">
        <v>84</v>
      </c>
      <c r="K206" s="499">
        <v>827</v>
      </c>
      <c r="L206" s="499">
        <v>827</v>
      </c>
      <c r="M206" s="499">
        <v>0</v>
      </c>
      <c r="N206" s="499">
        <v>0</v>
      </c>
      <c r="O206" s="500">
        <v>5</v>
      </c>
      <c r="P206" s="500">
        <v>5</v>
      </c>
      <c r="Q206" s="500">
        <v>341.77574745253725</v>
      </c>
    </row>
    <row r="207" spans="1:17" ht="12.75" x14ac:dyDescent="0.2">
      <c r="A207" s="496" t="s">
        <v>618</v>
      </c>
      <c r="B207" s="497" t="s">
        <v>2263</v>
      </c>
      <c r="C207" s="497">
        <v>2189.0153471189565</v>
      </c>
      <c r="D207" s="497">
        <v>2189.0153471189565</v>
      </c>
      <c r="E207" s="497">
        <v>3918.7891012270247</v>
      </c>
      <c r="F207" s="498">
        <v>0</v>
      </c>
      <c r="G207" s="499">
        <f t="shared" si="3"/>
        <v>0</v>
      </c>
      <c r="H207" s="499" t="s">
        <v>2263</v>
      </c>
      <c r="I207" s="499">
        <v>231</v>
      </c>
      <c r="J207" s="499">
        <v>312</v>
      </c>
      <c r="K207" s="499">
        <v>48</v>
      </c>
      <c r="L207" s="499">
        <v>48</v>
      </c>
      <c r="M207" s="499">
        <v>1</v>
      </c>
      <c r="N207" s="499">
        <v>0</v>
      </c>
      <c r="O207" s="500">
        <v>5</v>
      </c>
      <c r="P207" s="500">
        <v>18</v>
      </c>
      <c r="Q207" s="500">
        <v>221.39491200467239</v>
      </c>
    </row>
    <row r="208" spans="1:17" ht="12.75" x14ac:dyDescent="0.2">
      <c r="A208" s="496" t="s">
        <v>619</v>
      </c>
      <c r="B208" s="497" t="s">
        <v>2263</v>
      </c>
      <c r="C208" s="497">
        <v>1588.4295951892132</v>
      </c>
      <c r="D208" s="497">
        <v>1588.4295951892132</v>
      </c>
      <c r="E208" s="497">
        <v>3918.7891012270247</v>
      </c>
      <c r="F208" s="498">
        <v>0</v>
      </c>
      <c r="G208" s="499">
        <f t="shared" si="3"/>
        <v>0</v>
      </c>
      <c r="H208" s="499" t="s">
        <v>2263</v>
      </c>
      <c r="I208" s="499">
        <v>674</v>
      </c>
      <c r="J208" s="499">
        <v>558</v>
      </c>
      <c r="K208" s="499">
        <v>26</v>
      </c>
      <c r="L208" s="499">
        <v>26</v>
      </c>
      <c r="M208" s="499">
        <v>0</v>
      </c>
      <c r="N208" s="499">
        <v>0</v>
      </c>
      <c r="O208" s="500">
        <v>5</v>
      </c>
      <c r="P208" s="500">
        <v>18</v>
      </c>
      <c r="Q208" s="500">
        <v>221.39491200467239</v>
      </c>
    </row>
    <row r="209" spans="1:17" ht="12.75" x14ac:dyDescent="0.2">
      <c r="A209" s="496" t="s">
        <v>620</v>
      </c>
      <c r="B209" s="497" t="s">
        <v>2263</v>
      </c>
      <c r="C209" s="497">
        <v>1435.0376664252369</v>
      </c>
      <c r="D209" s="497">
        <v>1435.0376664252369</v>
      </c>
      <c r="E209" s="497">
        <v>3918.7891012270247</v>
      </c>
      <c r="F209" s="498">
        <v>0</v>
      </c>
      <c r="G209" s="499">
        <f t="shared" si="3"/>
        <v>0</v>
      </c>
      <c r="H209" s="499" t="s">
        <v>2263</v>
      </c>
      <c r="I209" s="499">
        <v>3652</v>
      </c>
      <c r="J209" s="499">
        <v>2971</v>
      </c>
      <c r="K209" s="499">
        <v>166</v>
      </c>
      <c r="L209" s="499">
        <v>166</v>
      </c>
      <c r="M209" s="499">
        <v>17</v>
      </c>
      <c r="N209" s="499">
        <v>0</v>
      </c>
      <c r="O209" s="500">
        <v>5</v>
      </c>
      <c r="P209" s="500">
        <v>18</v>
      </c>
      <c r="Q209" s="500">
        <v>221.39491200467239</v>
      </c>
    </row>
    <row r="210" spans="1:17" ht="12.75" x14ac:dyDescent="0.2">
      <c r="A210" s="496" t="s">
        <v>621</v>
      </c>
      <c r="B210" s="497">
        <v>129.71736304781618</v>
      </c>
      <c r="C210" s="497">
        <v>1184.4581222880029</v>
      </c>
      <c r="D210" s="497">
        <v>1184.4581222880029</v>
      </c>
      <c r="E210" s="497">
        <v>2628.356108852131</v>
      </c>
      <c r="F210" s="498">
        <v>0</v>
      </c>
      <c r="G210" s="499">
        <f t="shared" si="3"/>
        <v>0</v>
      </c>
      <c r="H210" s="499">
        <v>10262</v>
      </c>
      <c r="I210" s="499">
        <v>1117</v>
      </c>
      <c r="J210" s="499">
        <v>668</v>
      </c>
      <c r="K210" s="499">
        <v>195</v>
      </c>
      <c r="L210" s="499">
        <v>195</v>
      </c>
      <c r="M210" s="499">
        <v>51</v>
      </c>
      <c r="N210" s="499">
        <v>0</v>
      </c>
      <c r="O210" s="500">
        <v>5</v>
      </c>
      <c r="P210" s="500">
        <v>19</v>
      </c>
      <c r="Q210" s="500">
        <v>221.39491200467239</v>
      </c>
    </row>
    <row r="211" spans="1:17" ht="12.75" x14ac:dyDescent="0.2">
      <c r="A211" s="496" t="s">
        <v>622</v>
      </c>
      <c r="B211" s="497" t="s">
        <v>2263</v>
      </c>
      <c r="C211" s="497">
        <v>2661.8228216610041</v>
      </c>
      <c r="D211" s="497">
        <v>2661.8228216610041</v>
      </c>
      <c r="E211" s="497">
        <v>3670.2965183568617</v>
      </c>
      <c r="F211" s="498">
        <v>0</v>
      </c>
      <c r="G211" s="499">
        <f t="shared" si="3"/>
        <v>0</v>
      </c>
      <c r="H211" s="499" t="s">
        <v>2263</v>
      </c>
      <c r="I211" s="499">
        <v>642</v>
      </c>
      <c r="J211" s="499">
        <v>1481</v>
      </c>
      <c r="K211" s="499">
        <v>32</v>
      </c>
      <c r="L211" s="499">
        <v>32</v>
      </c>
      <c r="M211" s="499">
        <v>6</v>
      </c>
      <c r="N211" s="499">
        <v>0</v>
      </c>
      <c r="O211" s="500">
        <v>5</v>
      </c>
      <c r="P211" s="500">
        <v>37</v>
      </c>
      <c r="Q211" s="500">
        <v>221.39491200467239</v>
      </c>
    </row>
    <row r="212" spans="1:17" ht="12.75" x14ac:dyDescent="0.2">
      <c r="A212" s="496" t="s">
        <v>623</v>
      </c>
      <c r="B212" s="497" t="s">
        <v>2263</v>
      </c>
      <c r="C212" s="497">
        <v>2734.535195449866</v>
      </c>
      <c r="D212" s="497">
        <v>2734.535195449866</v>
      </c>
      <c r="E212" s="497">
        <v>4225.4206100981883</v>
      </c>
      <c r="F212" s="498">
        <v>0</v>
      </c>
      <c r="G212" s="499">
        <f t="shared" si="3"/>
        <v>0</v>
      </c>
      <c r="H212" s="499" t="s">
        <v>2263</v>
      </c>
      <c r="I212" s="499">
        <v>227</v>
      </c>
      <c r="J212" s="499">
        <v>435</v>
      </c>
      <c r="K212" s="499">
        <v>13</v>
      </c>
      <c r="L212" s="499">
        <v>13</v>
      </c>
      <c r="M212" s="499">
        <v>0</v>
      </c>
      <c r="N212" s="499">
        <v>0</v>
      </c>
      <c r="O212" s="500">
        <v>5</v>
      </c>
      <c r="P212" s="500">
        <v>17</v>
      </c>
      <c r="Q212" s="500">
        <v>341.77574745253725</v>
      </c>
    </row>
    <row r="213" spans="1:17" ht="12.75" x14ac:dyDescent="0.2">
      <c r="A213" s="496" t="s">
        <v>624</v>
      </c>
      <c r="B213" s="497" t="s">
        <v>2263</v>
      </c>
      <c r="C213" s="497">
        <v>2249.0245075605517</v>
      </c>
      <c r="D213" s="497">
        <v>2249.0245075605517</v>
      </c>
      <c r="E213" s="497">
        <v>4276.5921832767499</v>
      </c>
      <c r="F213" s="498">
        <v>0</v>
      </c>
      <c r="G213" s="499">
        <f t="shared" si="3"/>
        <v>0</v>
      </c>
      <c r="H213" s="499" t="s">
        <v>2263</v>
      </c>
      <c r="I213" s="499">
        <v>331</v>
      </c>
      <c r="J213" s="499">
        <v>498</v>
      </c>
      <c r="K213" s="499">
        <v>121</v>
      </c>
      <c r="L213" s="499">
        <v>121</v>
      </c>
      <c r="M213" s="499">
        <v>5</v>
      </c>
      <c r="N213" s="499">
        <v>0</v>
      </c>
      <c r="O213" s="500">
        <v>5</v>
      </c>
      <c r="P213" s="500">
        <v>26</v>
      </c>
      <c r="Q213" s="500">
        <v>221.39491200467239</v>
      </c>
    </row>
    <row r="214" spans="1:17" ht="12.75" x14ac:dyDescent="0.2">
      <c r="A214" s="496" t="s">
        <v>625</v>
      </c>
      <c r="B214" s="497" t="s">
        <v>2263</v>
      </c>
      <c r="C214" s="497">
        <v>1718.7332614458255</v>
      </c>
      <c r="D214" s="497">
        <v>1718.7332614458255</v>
      </c>
      <c r="E214" s="497">
        <v>2219.6271536626627</v>
      </c>
      <c r="F214" s="498">
        <v>0</v>
      </c>
      <c r="G214" s="499">
        <f t="shared" si="3"/>
        <v>0</v>
      </c>
      <c r="H214" s="499" t="s">
        <v>2263</v>
      </c>
      <c r="I214" s="499">
        <v>2508</v>
      </c>
      <c r="J214" s="499">
        <v>1946</v>
      </c>
      <c r="K214" s="499">
        <v>13</v>
      </c>
      <c r="L214" s="499">
        <v>13</v>
      </c>
      <c r="M214" s="499">
        <v>3</v>
      </c>
      <c r="N214" s="499">
        <v>0</v>
      </c>
      <c r="O214" s="500">
        <v>5</v>
      </c>
      <c r="P214" s="500">
        <v>13</v>
      </c>
      <c r="Q214" s="500">
        <v>221.39491200467239</v>
      </c>
    </row>
    <row r="215" spans="1:17" ht="12.75" x14ac:dyDescent="0.2">
      <c r="A215" s="496" t="s">
        <v>626</v>
      </c>
      <c r="B215" s="497" t="s">
        <v>2263</v>
      </c>
      <c r="C215" s="497">
        <v>1718.7332614458255</v>
      </c>
      <c r="D215" s="497">
        <v>1718.7332614458255</v>
      </c>
      <c r="E215" s="497">
        <v>2219.6271536626627</v>
      </c>
      <c r="F215" s="498">
        <v>0</v>
      </c>
      <c r="G215" s="499">
        <f t="shared" si="3"/>
        <v>0</v>
      </c>
      <c r="H215" s="499" t="s">
        <v>2263</v>
      </c>
      <c r="I215" s="499">
        <v>1311</v>
      </c>
      <c r="J215" s="499">
        <v>836</v>
      </c>
      <c r="K215" s="499">
        <v>5</v>
      </c>
      <c r="L215" s="499">
        <v>5</v>
      </c>
      <c r="M215" s="499">
        <v>0</v>
      </c>
      <c r="N215" s="499">
        <v>0</v>
      </c>
      <c r="O215" s="500">
        <v>5</v>
      </c>
      <c r="P215" s="500">
        <v>13</v>
      </c>
      <c r="Q215" s="500">
        <v>341.77574745253725</v>
      </c>
    </row>
    <row r="216" spans="1:17" ht="12.75" x14ac:dyDescent="0.2">
      <c r="A216" s="496" t="s">
        <v>627</v>
      </c>
      <c r="B216" s="497" t="s">
        <v>2263</v>
      </c>
      <c r="C216" s="497">
        <v>1550.611511355449</v>
      </c>
      <c r="D216" s="497">
        <v>1550.611511355449</v>
      </c>
      <c r="E216" s="497">
        <v>1233.597390447193</v>
      </c>
      <c r="F216" s="498">
        <v>0</v>
      </c>
      <c r="G216" s="499">
        <f t="shared" si="3"/>
        <v>0</v>
      </c>
      <c r="H216" s="499" t="s">
        <v>2263</v>
      </c>
      <c r="I216" s="499">
        <v>1294</v>
      </c>
      <c r="J216" s="499">
        <v>337</v>
      </c>
      <c r="K216" s="499">
        <v>3</v>
      </c>
      <c r="L216" s="499">
        <v>3</v>
      </c>
      <c r="M216" s="499">
        <v>1</v>
      </c>
      <c r="N216" s="499">
        <v>0</v>
      </c>
      <c r="O216" s="500">
        <v>5</v>
      </c>
      <c r="P216" s="500">
        <v>5</v>
      </c>
      <c r="Q216" s="500">
        <v>221.39491200467239</v>
      </c>
    </row>
    <row r="217" spans="1:17" ht="12.75" x14ac:dyDescent="0.2">
      <c r="A217" s="496" t="s">
        <v>628</v>
      </c>
      <c r="B217" s="497">
        <v>120.77640901552509</v>
      </c>
      <c r="C217" s="497">
        <v>575.29175338200002</v>
      </c>
      <c r="D217" s="497">
        <v>575.29175338200002</v>
      </c>
      <c r="E217" s="497">
        <v>635.60247782981185</v>
      </c>
      <c r="F217" s="498">
        <v>0</v>
      </c>
      <c r="G217" s="499">
        <f t="shared" si="3"/>
        <v>0</v>
      </c>
      <c r="H217" s="499">
        <v>3267</v>
      </c>
      <c r="I217" s="499">
        <v>12240</v>
      </c>
      <c r="J217" s="499">
        <v>294</v>
      </c>
      <c r="K217" s="499">
        <v>36</v>
      </c>
      <c r="L217" s="499">
        <v>36</v>
      </c>
      <c r="M217" s="499">
        <v>33</v>
      </c>
      <c r="N217" s="499">
        <v>0</v>
      </c>
      <c r="O217" s="500">
        <v>5</v>
      </c>
      <c r="P217" s="500">
        <v>5</v>
      </c>
      <c r="Q217" s="500">
        <v>221.39491200467239</v>
      </c>
    </row>
    <row r="218" spans="1:17" ht="12.75" x14ac:dyDescent="0.2">
      <c r="A218" s="496" t="s">
        <v>629</v>
      </c>
      <c r="B218" s="497">
        <v>90.984354932174995</v>
      </c>
      <c r="C218" s="497">
        <v>821.15609129945346</v>
      </c>
      <c r="D218" s="497">
        <v>821.15609129945346</v>
      </c>
      <c r="E218" s="497">
        <v>877.19224471332757</v>
      </c>
      <c r="F218" s="498">
        <v>0</v>
      </c>
      <c r="G218" s="499">
        <f t="shared" si="3"/>
        <v>0</v>
      </c>
      <c r="H218" s="499">
        <v>225</v>
      </c>
      <c r="I218" s="499">
        <v>930</v>
      </c>
      <c r="J218" s="499">
        <v>55</v>
      </c>
      <c r="K218" s="499">
        <v>7</v>
      </c>
      <c r="L218" s="499">
        <v>7</v>
      </c>
      <c r="M218" s="499">
        <v>0</v>
      </c>
      <c r="N218" s="499">
        <v>0</v>
      </c>
      <c r="O218" s="500">
        <v>5</v>
      </c>
      <c r="P218" s="500">
        <v>5</v>
      </c>
      <c r="Q218" s="500">
        <v>341.77574745253725</v>
      </c>
    </row>
    <row r="219" spans="1:17" ht="12.75" x14ac:dyDescent="0.2">
      <c r="A219" s="496" t="s">
        <v>630</v>
      </c>
      <c r="B219" s="497">
        <v>102.2644263992751</v>
      </c>
      <c r="C219" s="497">
        <v>646.53900442735244</v>
      </c>
      <c r="D219" s="497">
        <v>646.53900442735244</v>
      </c>
      <c r="E219" s="497">
        <v>806.56884609136864</v>
      </c>
      <c r="F219" s="498">
        <v>0</v>
      </c>
      <c r="G219" s="499">
        <f t="shared" si="3"/>
        <v>0</v>
      </c>
      <c r="H219" s="499">
        <v>735</v>
      </c>
      <c r="I219" s="499">
        <v>5220</v>
      </c>
      <c r="J219" s="499">
        <v>250</v>
      </c>
      <c r="K219" s="499">
        <v>11</v>
      </c>
      <c r="L219" s="499">
        <v>11</v>
      </c>
      <c r="M219" s="499">
        <v>10</v>
      </c>
      <c r="N219" s="499">
        <v>0</v>
      </c>
      <c r="O219" s="500">
        <v>5</v>
      </c>
      <c r="P219" s="500">
        <v>5</v>
      </c>
      <c r="Q219" s="500">
        <v>221.39491200467239</v>
      </c>
    </row>
    <row r="220" spans="1:17" ht="12.75" x14ac:dyDescent="0.2">
      <c r="A220" s="496" t="s">
        <v>631</v>
      </c>
      <c r="B220" s="497">
        <v>99.591514923059023</v>
      </c>
      <c r="C220" s="497">
        <v>680.01470961384587</v>
      </c>
      <c r="D220" s="497">
        <v>680.01470961384587</v>
      </c>
      <c r="E220" s="497">
        <v>872.43169422959727</v>
      </c>
      <c r="F220" s="498">
        <v>0</v>
      </c>
      <c r="G220" s="499">
        <f t="shared" si="3"/>
        <v>0</v>
      </c>
      <c r="H220" s="499">
        <v>42</v>
      </c>
      <c r="I220" s="499">
        <v>15149</v>
      </c>
      <c r="J220" s="499">
        <v>450</v>
      </c>
      <c r="K220" s="499">
        <v>20</v>
      </c>
      <c r="L220" s="499">
        <v>20</v>
      </c>
      <c r="M220" s="499">
        <v>0</v>
      </c>
      <c r="N220" s="499">
        <v>0</v>
      </c>
      <c r="O220" s="500">
        <v>5</v>
      </c>
      <c r="P220" s="500">
        <v>5</v>
      </c>
      <c r="Q220" s="500">
        <v>341.77574745253725</v>
      </c>
    </row>
    <row r="221" spans="1:17" ht="12.75" x14ac:dyDescent="0.2">
      <c r="A221" s="496" t="s">
        <v>632</v>
      </c>
      <c r="B221" s="497" t="s">
        <v>2263</v>
      </c>
      <c r="C221" s="497">
        <v>727.76767652842079</v>
      </c>
      <c r="D221" s="497">
        <v>727.76767652842079</v>
      </c>
      <c r="E221" s="497">
        <v>727.76767652842079</v>
      </c>
      <c r="F221" s="498">
        <v>0</v>
      </c>
      <c r="G221" s="499">
        <f t="shared" si="3"/>
        <v>0</v>
      </c>
      <c r="H221" s="499" t="s">
        <v>2263</v>
      </c>
      <c r="I221" s="499">
        <v>874</v>
      </c>
      <c r="J221" s="499">
        <v>36</v>
      </c>
      <c r="K221" s="499">
        <v>0</v>
      </c>
      <c r="L221" s="499">
        <v>0</v>
      </c>
      <c r="M221" s="499">
        <v>0</v>
      </c>
      <c r="N221" s="499">
        <v>0</v>
      </c>
      <c r="O221" s="500">
        <v>5</v>
      </c>
      <c r="P221" s="500">
        <v>5</v>
      </c>
      <c r="Q221" s="500">
        <v>341.77574745253725</v>
      </c>
    </row>
    <row r="222" spans="1:17" ht="12.75" x14ac:dyDescent="0.2">
      <c r="A222" s="496" t="s">
        <v>633</v>
      </c>
      <c r="B222" s="497">
        <v>90.083215347687485</v>
      </c>
      <c r="C222" s="497">
        <v>683.66063199114183</v>
      </c>
      <c r="D222" s="497">
        <v>683.66063199114183</v>
      </c>
      <c r="E222" s="497">
        <v>318.89950487352121</v>
      </c>
      <c r="F222" s="498">
        <v>0</v>
      </c>
      <c r="G222" s="499">
        <f t="shared" si="3"/>
        <v>0</v>
      </c>
      <c r="H222" s="499">
        <v>322335</v>
      </c>
      <c r="I222" s="499">
        <v>660</v>
      </c>
      <c r="J222" s="499">
        <v>28</v>
      </c>
      <c r="K222" s="499">
        <v>216</v>
      </c>
      <c r="L222" s="499">
        <v>216</v>
      </c>
      <c r="M222" s="499">
        <v>212</v>
      </c>
      <c r="N222" s="499">
        <v>0</v>
      </c>
      <c r="O222" s="500">
        <v>5</v>
      </c>
      <c r="P222" s="500">
        <v>5</v>
      </c>
      <c r="Q222" s="500">
        <v>221.39491200467239</v>
      </c>
    </row>
    <row r="223" spans="1:17" ht="12.75" x14ac:dyDescent="0.2">
      <c r="A223" s="496" t="s">
        <v>634</v>
      </c>
      <c r="B223" s="497">
        <v>90.581267994255739</v>
      </c>
      <c r="C223" s="497">
        <v>631.52762167017431</v>
      </c>
      <c r="D223" s="497">
        <v>631.52762167017431</v>
      </c>
      <c r="E223" s="497">
        <v>517.30894512260988</v>
      </c>
      <c r="F223" s="498">
        <v>0</v>
      </c>
      <c r="G223" s="499">
        <f t="shared" si="3"/>
        <v>0</v>
      </c>
      <c r="H223" s="499">
        <v>39887</v>
      </c>
      <c r="I223" s="499">
        <v>2588</v>
      </c>
      <c r="J223" s="499">
        <v>68</v>
      </c>
      <c r="K223" s="499">
        <v>313</v>
      </c>
      <c r="L223" s="499">
        <v>313</v>
      </c>
      <c r="M223" s="499">
        <v>0</v>
      </c>
      <c r="N223" s="499">
        <v>0</v>
      </c>
      <c r="O223" s="500">
        <v>5</v>
      </c>
      <c r="P223" s="500">
        <v>5</v>
      </c>
      <c r="Q223" s="500">
        <v>341.77574745253725</v>
      </c>
    </row>
    <row r="224" spans="1:17" ht="12.75" x14ac:dyDescent="0.2">
      <c r="A224" s="496" t="s">
        <v>288</v>
      </c>
      <c r="B224" s="497">
        <v>61.930083396614741</v>
      </c>
      <c r="C224" s="497">
        <v>277.0264804888883</v>
      </c>
      <c r="D224" s="497">
        <v>277.0264804888883</v>
      </c>
      <c r="E224" s="497">
        <v>277.0264804888883</v>
      </c>
      <c r="F224" s="498">
        <v>0</v>
      </c>
      <c r="G224" s="499">
        <f t="shared" si="3"/>
        <v>0</v>
      </c>
      <c r="H224" s="499">
        <v>480160</v>
      </c>
      <c r="I224" s="499">
        <v>8</v>
      </c>
      <c r="J224" s="499">
        <v>0</v>
      </c>
      <c r="K224" s="499">
        <v>0</v>
      </c>
      <c r="L224" s="499">
        <v>0</v>
      </c>
      <c r="M224" s="499">
        <v>0</v>
      </c>
      <c r="N224" s="499">
        <v>0</v>
      </c>
      <c r="O224" s="500">
        <v>5</v>
      </c>
      <c r="P224" s="500">
        <v>5</v>
      </c>
      <c r="Q224" s="500">
        <v>221.39491200467239</v>
      </c>
    </row>
    <row r="225" spans="1:17" ht="12.75" x14ac:dyDescent="0.2">
      <c r="A225" s="496" t="s">
        <v>289</v>
      </c>
      <c r="B225" s="497">
        <v>64.380406136926396</v>
      </c>
      <c r="C225" s="497">
        <v>277.0264804888883</v>
      </c>
      <c r="D225" s="497">
        <v>277.0264804888883</v>
      </c>
      <c r="E225" s="497">
        <v>277.0264804888883</v>
      </c>
      <c r="F225" s="498">
        <v>0</v>
      </c>
      <c r="G225" s="499">
        <f t="shared" si="3"/>
        <v>0</v>
      </c>
      <c r="H225" s="499">
        <v>144964</v>
      </c>
      <c r="I225" s="499">
        <v>61</v>
      </c>
      <c r="J225" s="499">
        <v>2</v>
      </c>
      <c r="K225" s="499">
        <v>1</v>
      </c>
      <c r="L225" s="499">
        <v>1</v>
      </c>
      <c r="M225" s="499">
        <v>0</v>
      </c>
      <c r="N225" s="499">
        <v>0</v>
      </c>
      <c r="O225" s="500">
        <v>5</v>
      </c>
      <c r="P225" s="500">
        <v>5</v>
      </c>
      <c r="Q225" s="500">
        <v>341.77574745253725</v>
      </c>
    </row>
    <row r="226" spans="1:17" ht="12.75" x14ac:dyDescent="0.2">
      <c r="A226" s="496" t="s">
        <v>290</v>
      </c>
      <c r="B226" s="497">
        <v>71.979625583031748</v>
      </c>
      <c r="C226" s="497">
        <v>277.0264804888883</v>
      </c>
      <c r="D226" s="497">
        <v>277.0264804888883</v>
      </c>
      <c r="E226" s="497">
        <v>277.0264804888883</v>
      </c>
      <c r="F226" s="498">
        <v>0</v>
      </c>
      <c r="G226" s="499">
        <f t="shared" si="3"/>
        <v>0</v>
      </c>
      <c r="H226" s="499">
        <v>71117</v>
      </c>
      <c r="I226" s="499">
        <v>114</v>
      </c>
      <c r="J226" s="499">
        <v>7</v>
      </c>
      <c r="K226" s="499">
        <v>7</v>
      </c>
      <c r="L226" s="499">
        <v>7</v>
      </c>
      <c r="M226" s="499">
        <v>0</v>
      </c>
      <c r="N226" s="499">
        <v>0</v>
      </c>
      <c r="O226" s="500">
        <v>5</v>
      </c>
      <c r="P226" s="500">
        <v>5</v>
      </c>
      <c r="Q226" s="500">
        <v>341.77574745253725</v>
      </c>
    </row>
    <row r="227" spans="1:17" ht="12.75" x14ac:dyDescent="0.2">
      <c r="A227" s="496" t="s">
        <v>635</v>
      </c>
      <c r="B227" s="497">
        <v>141.65420915703828</v>
      </c>
      <c r="C227" s="497">
        <v>248.71050490052895</v>
      </c>
      <c r="D227" s="497">
        <v>248.71050490052895</v>
      </c>
      <c r="E227" s="497">
        <v>458.35948106725698</v>
      </c>
      <c r="F227" s="498">
        <v>0</v>
      </c>
      <c r="G227" s="499">
        <f t="shared" si="3"/>
        <v>0</v>
      </c>
      <c r="H227" s="499">
        <v>772</v>
      </c>
      <c r="I227" s="499">
        <v>135</v>
      </c>
      <c r="J227" s="499">
        <v>8</v>
      </c>
      <c r="K227" s="499">
        <v>3</v>
      </c>
      <c r="L227" s="499">
        <v>3</v>
      </c>
      <c r="M227" s="499">
        <v>1</v>
      </c>
      <c r="N227" s="499">
        <v>0</v>
      </c>
      <c r="O227" s="500">
        <v>5</v>
      </c>
      <c r="P227" s="500">
        <v>15</v>
      </c>
      <c r="Q227" s="500">
        <v>221.39491200467239</v>
      </c>
    </row>
    <row r="228" spans="1:17" ht="12.75" x14ac:dyDescent="0.2">
      <c r="A228" s="496" t="s">
        <v>636</v>
      </c>
      <c r="B228" s="497">
        <v>104.50788819359241</v>
      </c>
      <c r="C228" s="497">
        <v>787.6347080503956</v>
      </c>
      <c r="D228" s="497">
        <v>787.6347080503956</v>
      </c>
      <c r="E228" s="497">
        <v>787.6347080503956</v>
      </c>
      <c r="F228" s="498">
        <v>0</v>
      </c>
      <c r="G228" s="499">
        <f t="shared" si="3"/>
        <v>0</v>
      </c>
      <c r="H228" s="499">
        <v>2134</v>
      </c>
      <c r="I228" s="499">
        <v>536</v>
      </c>
      <c r="J228" s="499">
        <v>65</v>
      </c>
      <c r="K228" s="499">
        <v>141</v>
      </c>
      <c r="L228" s="499">
        <v>141</v>
      </c>
      <c r="M228" s="499">
        <v>0</v>
      </c>
      <c r="N228" s="499">
        <v>0</v>
      </c>
      <c r="O228" s="500">
        <v>5</v>
      </c>
      <c r="P228" s="500">
        <v>5</v>
      </c>
      <c r="Q228" s="500">
        <v>341.77574745253725</v>
      </c>
    </row>
    <row r="229" spans="1:17" ht="12.75" x14ac:dyDescent="0.2">
      <c r="A229" s="496" t="s">
        <v>637</v>
      </c>
      <c r="B229" s="497">
        <v>102.15059028318258</v>
      </c>
      <c r="C229" s="497">
        <v>2094.2903378894316</v>
      </c>
      <c r="D229" s="497">
        <v>2094.2903378894316</v>
      </c>
      <c r="E229" s="497">
        <v>2094.2903378894316</v>
      </c>
      <c r="F229" s="498">
        <v>0</v>
      </c>
      <c r="G229" s="499">
        <f t="shared" si="3"/>
        <v>0</v>
      </c>
      <c r="H229" s="499">
        <v>3992</v>
      </c>
      <c r="I229" s="499">
        <v>1006</v>
      </c>
      <c r="J229" s="499">
        <v>197</v>
      </c>
      <c r="K229" s="499">
        <v>2</v>
      </c>
      <c r="L229" s="499">
        <v>2</v>
      </c>
      <c r="M229" s="499">
        <v>2</v>
      </c>
      <c r="N229" s="499">
        <v>0</v>
      </c>
      <c r="O229" s="500">
        <v>5</v>
      </c>
      <c r="P229" s="500">
        <v>5</v>
      </c>
      <c r="Q229" s="500">
        <v>221.39491200467239</v>
      </c>
    </row>
    <row r="230" spans="1:17" ht="12.75" x14ac:dyDescent="0.2">
      <c r="A230" s="496" t="s">
        <v>638</v>
      </c>
      <c r="B230" s="497" t="s">
        <v>2263</v>
      </c>
      <c r="C230" s="497">
        <v>13424.450477145634</v>
      </c>
      <c r="D230" s="497">
        <v>13424.450477145634</v>
      </c>
      <c r="E230" s="497">
        <v>13424.450477145634</v>
      </c>
      <c r="F230" s="498">
        <v>0</v>
      </c>
      <c r="G230" s="499">
        <f t="shared" si="3"/>
        <v>0</v>
      </c>
      <c r="H230" s="499" t="s">
        <v>2263</v>
      </c>
      <c r="I230" s="499">
        <v>17</v>
      </c>
      <c r="J230" s="499">
        <v>183</v>
      </c>
      <c r="K230" s="499">
        <v>2</v>
      </c>
      <c r="L230" s="499">
        <v>2</v>
      </c>
      <c r="M230" s="499">
        <v>0</v>
      </c>
      <c r="N230" s="499">
        <v>0</v>
      </c>
      <c r="O230" s="500">
        <v>5</v>
      </c>
      <c r="P230" s="500">
        <v>5</v>
      </c>
      <c r="Q230" s="500">
        <v>221.39491200467239</v>
      </c>
    </row>
    <row r="231" spans="1:17" ht="12.75" x14ac:dyDescent="0.2">
      <c r="A231" s="496" t="s">
        <v>639</v>
      </c>
      <c r="B231" s="497" t="s">
        <v>2263</v>
      </c>
      <c r="C231" s="497">
        <v>8601.6512003512271</v>
      </c>
      <c r="D231" s="497">
        <v>8601.6512003512271</v>
      </c>
      <c r="E231" s="497">
        <v>8601.6512003512271</v>
      </c>
      <c r="F231" s="498">
        <v>0</v>
      </c>
      <c r="G231" s="499">
        <f t="shared" si="3"/>
        <v>0</v>
      </c>
      <c r="H231" s="499" t="s">
        <v>2263</v>
      </c>
      <c r="I231" s="499">
        <v>97</v>
      </c>
      <c r="J231" s="499">
        <v>480</v>
      </c>
      <c r="K231" s="499">
        <v>3</v>
      </c>
      <c r="L231" s="499">
        <v>3</v>
      </c>
      <c r="M231" s="499">
        <v>0</v>
      </c>
      <c r="N231" s="499">
        <v>0</v>
      </c>
      <c r="O231" s="500">
        <v>5</v>
      </c>
      <c r="P231" s="500">
        <v>5</v>
      </c>
      <c r="Q231" s="500">
        <v>221.39491200467239</v>
      </c>
    </row>
    <row r="232" spans="1:17" ht="12.75" x14ac:dyDescent="0.2">
      <c r="A232" s="496" t="s">
        <v>291</v>
      </c>
      <c r="B232" s="497">
        <v>95.078178079826728</v>
      </c>
      <c r="C232" s="497">
        <v>73.938438691227276</v>
      </c>
      <c r="D232" s="497">
        <v>73.938438691227276</v>
      </c>
      <c r="E232" s="497">
        <v>163.14379289164842</v>
      </c>
      <c r="F232" s="498">
        <v>0</v>
      </c>
      <c r="G232" s="499">
        <f t="shared" si="3"/>
        <v>0</v>
      </c>
      <c r="H232" s="499">
        <v>12534</v>
      </c>
      <c r="I232" s="499">
        <v>14</v>
      </c>
      <c r="J232" s="499">
        <v>0</v>
      </c>
      <c r="K232" s="499">
        <v>1</v>
      </c>
      <c r="L232" s="499">
        <v>1</v>
      </c>
      <c r="M232" s="499">
        <v>1</v>
      </c>
      <c r="N232" s="499">
        <v>0</v>
      </c>
      <c r="O232" s="500">
        <v>5</v>
      </c>
      <c r="P232" s="500">
        <v>5</v>
      </c>
      <c r="Q232" s="500">
        <v>221.39491200467239</v>
      </c>
    </row>
    <row r="233" spans="1:17" ht="12.75" x14ac:dyDescent="0.2">
      <c r="A233" s="496" t="s">
        <v>640</v>
      </c>
      <c r="B233" s="497" t="s">
        <v>2263</v>
      </c>
      <c r="C233" s="497">
        <v>2792.2505082570492</v>
      </c>
      <c r="D233" s="497">
        <v>2792.2505082570492</v>
      </c>
      <c r="E233" s="497">
        <v>4623.941251476489</v>
      </c>
      <c r="F233" s="498">
        <v>0</v>
      </c>
      <c r="G233" s="499">
        <f t="shared" si="3"/>
        <v>0</v>
      </c>
      <c r="H233" s="499" t="s">
        <v>2263</v>
      </c>
      <c r="I233" s="499">
        <v>401</v>
      </c>
      <c r="J233" s="499">
        <v>682</v>
      </c>
      <c r="K233" s="499">
        <v>9</v>
      </c>
      <c r="L233" s="499">
        <v>9</v>
      </c>
      <c r="M233" s="499">
        <v>0</v>
      </c>
      <c r="N233" s="499">
        <v>0</v>
      </c>
      <c r="O233" s="500">
        <v>5</v>
      </c>
      <c r="P233" s="500">
        <v>60</v>
      </c>
      <c r="Q233" s="500">
        <v>221.39491200467239</v>
      </c>
    </row>
    <row r="234" spans="1:17" ht="12.75" x14ac:dyDescent="0.2">
      <c r="A234" s="496" t="s">
        <v>641</v>
      </c>
      <c r="B234" s="497" t="s">
        <v>2263</v>
      </c>
      <c r="C234" s="497">
        <v>2210.3667595247862</v>
      </c>
      <c r="D234" s="497">
        <v>2210.3667595247862</v>
      </c>
      <c r="E234" s="497">
        <v>2210.3667595247862</v>
      </c>
      <c r="F234" s="498">
        <v>0</v>
      </c>
      <c r="G234" s="499">
        <f t="shared" si="3"/>
        <v>0</v>
      </c>
      <c r="H234" s="499" t="s">
        <v>2263</v>
      </c>
      <c r="I234" s="499">
        <v>1322</v>
      </c>
      <c r="J234" s="499">
        <v>1246</v>
      </c>
      <c r="K234" s="499">
        <v>32</v>
      </c>
      <c r="L234" s="499">
        <v>32</v>
      </c>
      <c r="M234" s="499">
        <v>18</v>
      </c>
      <c r="N234" s="499">
        <v>0</v>
      </c>
      <c r="O234" s="500">
        <v>5</v>
      </c>
      <c r="P234" s="500">
        <v>5</v>
      </c>
      <c r="Q234" s="500">
        <v>221.39491200467239</v>
      </c>
    </row>
    <row r="235" spans="1:17" ht="12.75" x14ac:dyDescent="0.2">
      <c r="A235" s="496" t="s">
        <v>642</v>
      </c>
      <c r="B235" s="497" t="s">
        <v>2263</v>
      </c>
      <c r="C235" s="497">
        <v>2210.3667595247862</v>
      </c>
      <c r="D235" s="497">
        <v>2210.3667595247862</v>
      </c>
      <c r="E235" s="497">
        <v>2210.3667595247862</v>
      </c>
      <c r="F235" s="498">
        <v>0</v>
      </c>
      <c r="G235" s="499">
        <f t="shared" si="3"/>
        <v>0</v>
      </c>
      <c r="H235" s="499" t="s">
        <v>2263</v>
      </c>
      <c r="I235" s="499">
        <v>346</v>
      </c>
      <c r="J235" s="499">
        <v>514</v>
      </c>
      <c r="K235" s="499">
        <v>7</v>
      </c>
      <c r="L235" s="499">
        <v>7</v>
      </c>
      <c r="M235" s="499">
        <v>0</v>
      </c>
      <c r="N235" s="499">
        <v>0</v>
      </c>
      <c r="O235" s="500">
        <v>5</v>
      </c>
      <c r="P235" s="500">
        <v>5</v>
      </c>
      <c r="Q235" s="500">
        <v>341.77574745253725</v>
      </c>
    </row>
    <row r="236" spans="1:17" ht="12.75" x14ac:dyDescent="0.2">
      <c r="A236" s="496" t="s">
        <v>643</v>
      </c>
      <c r="B236" s="497" t="s">
        <v>2263</v>
      </c>
      <c r="C236" s="497">
        <v>1550.3355389866288</v>
      </c>
      <c r="D236" s="497">
        <v>1550.3355389866288</v>
      </c>
      <c r="E236" s="497">
        <v>1550.3355389866288</v>
      </c>
      <c r="F236" s="498">
        <v>0</v>
      </c>
      <c r="G236" s="499">
        <f t="shared" si="3"/>
        <v>0</v>
      </c>
      <c r="H236" s="499" t="s">
        <v>2263</v>
      </c>
      <c r="I236" s="499">
        <v>1276</v>
      </c>
      <c r="J236" s="499">
        <v>810</v>
      </c>
      <c r="K236" s="499">
        <v>35</v>
      </c>
      <c r="L236" s="499">
        <v>35</v>
      </c>
      <c r="M236" s="499">
        <v>7</v>
      </c>
      <c r="N236" s="499">
        <v>0</v>
      </c>
      <c r="O236" s="500">
        <v>5</v>
      </c>
      <c r="P236" s="500">
        <v>5</v>
      </c>
      <c r="Q236" s="500">
        <v>221.39491200467239</v>
      </c>
    </row>
    <row r="237" spans="1:17" ht="12.75" x14ac:dyDescent="0.2">
      <c r="A237" s="496" t="s">
        <v>644</v>
      </c>
      <c r="B237" s="497" t="s">
        <v>2263</v>
      </c>
      <c r="C237" s="497">
        <v>1347.8554363851522</v>
      </c>
      <c r="D237" s="497">
        <v>1347.8554363851522</v>
      </c>
      <c r="E237" s="497">
        <v>1348.8442667585834</v>
      </c>
      <c r="F237" s="498">
        <v>0</v>
      </c>
      <c r="G237" s="499">
        <f t="shared" si="3"/>
        <v>0</v>
      </c>
      <c r="H237" s="499" t="s">
        <v>2263</v>
      </c>
      <c r="I237" s="499">
        <v>436</v>
      </c>
      <c r="J237" s="499">
        <v>145</v>
      </c>
      <c r="K237" s="499">
        <v>5</v>
      </c>
      <c r="L237" s="499">
        <v>5</v>
      </c>
      <c r="M237" s="499">
        <v>0</v>
      </c>
      <c r="N237" s="499">
        <v>0</v>
      </c>
      <c r="O237" s="500">
        <v>5</v>
      </c>
      <c r="P237" s="500">
        <v>6</v>
      </c>
      <c r="Q237" s="500">
        <v>341.77574745253725</v>
      </c>
    </row>
    <row r="238" spans="1:17" ht="12.75" x14ac:dyDescent="0.2">
      <c r="A238" s="496" t="s">
        <v>645</v>
      </c>
      <c r="B238" s="497">
        <v>41.287992537108856</v>
      </c>
      <c r="C238" s="497">
        <v>887.90355224986024</v>
      </c>
      <c r="D238" s="497">
        <v>887.90355224986024</v>
      </c>
      <c r="E238" s="497">
        <v>3017.0784452738189</v>
      </c>
      <c r="F238" s="498">
        <v>0</v>
      </c>
      <c r="G238" s="499">
        <f t="shared" si="3"/>
        <v>0</v>
      </c>
      <c r="H238" s="499">
        <v>12664</v>
      </c>
      <c r="I238" s="499">
        <v>1523</v>
      </c>
      <c r="J238" s="499">
        <v>199</v>
      </c>
      <c r="K238" s="499">
        <v>98</v>
      </c>
      <c r="L238" s="499">
        <v>98</v>
      </c>
      <c r="M238" s="499">
        <v>31</v>
      </c>
      <c r="N238" s="499">
        <v>0</v>
      </c>
      <c r="O238" s="500">
        <v>5</v>
      </c>
      <c r="P238" s="500">
        <v>27</v>
      </c>
      <c r="Q238" s="500">
        <v>221.39491200467239</v>
      </c>
    </row>
    <row r="239" spans="1:17" ht="12.75" x14ac:dyDescent="0.2">
      <c r="A239" s="496" t="s">
        <v>646</v>
      </c>
      <c r="B239" s="497" t="s">
        <v>2263</v>
      </c>
      <c r="C239" s="497">
        <v>942.13178298528874</v>
      </c>
      <c r="D239" s="497">
        <v>942.13178298528874</v>
      </c>
      <c r="E239" s="497">
        <v>2146.3980913836613</v>
      </c>
      <c r="F239" s="498">
        <v>0</v>
      </c>
      <c r="G239" s="499">
        <f t="shared" si="3"/>
        <v>0</v>
      </c>
      <c r="H239" s="499" t="s">
        <v>2263</v>
      </c>
      <c r="I239" s="499">
        <v>1121</v>
      </c>
      <c r="J239" s="499">
        <v>134</v>
      </c>
      <c r="K239" s="499">
        <v>65</v>
      </c>
      <c r="L239" s="499">
        <v>65</v>
      </c>
      <c r="M239" s="499">
        <v>0</v>
      </c>
      <c r="N239" s="499">
        <v>0</v>
      </c>
      <c r="O239" s="500">
        <v>5</v>
      </c>
      <c r="P239" s="500">
        <v>9</v>
      </c>
      <c r="Q239" s="500">
        <v>341.77574745253725</v>
      </c>
    </row>
    <row r="240" spans="1:17" ht="12.75" x14ac:dyDescent="0.2">
      <c r="A240" s="496" t="s">
        <v>647</v>
      </c>
      <c r="B240" s="497">
        <v>92.077446563558368</v>
      </c>
      <c r="C240" s="497">
        <v>717.66925600212437</v>
      </c>
      <c r="D240" s="497">
        <v>717.66925600212437</v>
      </c>
      <c r="E240" s="497">
        <v>717.66925600212437</v>
      </c>
      <c r="F240" s="498">
        <v>0</v>
      </c>
      <c r="G240" s="499">
        <f t="shared" si="3"/>
        <v>0</v>
      </c>
      <c r="H240" s="499">
        <v>40979</v>
      </c>
      <c r="I240" s="499">
        <v>1710</v>
      </c>
      <c r="J240" s="499">
        <v>204</v>
      </c>
      <c r="K240" s="499">
        <v>726</v>
      </c>
      <c r="L240" s="499">
        <v>726</v>
      </c>
      <c r="M240" s="499">
        <v>714</v>
      </c>
      <c r="N240" s="499">
        <v>0</v>
      </c>
      <c r="O240" s="500">
        <v>5</v>
      </c>
      <c r="P240" s="500">
        <v>5</v>
      </c>
      <c r="Q240" s="500">
        <v>221.39491200467239</v>
      </c>
    </row>
    <row r="241" spans="1:17" ht="12.75" x14ac:dyDescent="0.2">
      <c r="A241" s="496" t="s">
        <v>648</v>
      </c>
      <c r="B241" s="497">
        <v>89.814726003226255</v>
      </c>
      <c r="C241" s="497">
        <v>722.22863610848322</v>
      </c>
      <c r="D241" s="497">
        <v>722.22863610848322</v>
      </c>
      <c r="E241" s="497">
        <v>755.57796287556971</v>
      </c>
      <c r="F241" s="498">
        <v>0</v>
      </c>
      <c r="G241" s="499">
        <f t="shared" si="3"/>
        <v>0</v>
      </c>
      <c r="H241" s="499">
        <v>8116</v>
      </c>
      <c r="I241" s="499">
        <v>1990</v>
      </c>
      <c r="J241" s="499">
        <v>121</v>
      </c>
      <c r="K241" s="499">
        <v>477</v>
      </c>
      <c r="L241" s="499">
        <v>477</v>
      </c>
      <c r="M241" s="499">
        <v>0</v>
      </c>
      <c r="N241" s="499">
        <v>0</v>
      </c>
      <c r="O241" s="500">
        <v>5</v>
      </c>
      <c r="P241" s="500">
        <v>5</v>
      </c>
      <c r="Q241" s="500">
        <v>341.77574745253725</v>
      </c>
    </row>
    <row r="242" spans="1:17" ht="12.75" x14ac:dyDescent="0.2">
      <c r="A242" s="496" t="s">
        <v>649</v>
      </c>
      <c r="B242" s="497">
        <v>85.847586404249242</v>
      </c>
      <c r="C242" s="497">
        <v>709.30977271667325</v>
      </c>
      <c r="D242" s="497">
        <v>709.30977271667325</v>
      </c>
      <c r="E242" s="497">
        <v>709.30977271667325</v>
      </c>
      <c r="F242" s="498">
        <v>0</v>
      </c>
      <c r="G242" s="499">
        <f t="shared" si="3"/>
        <v>0</v>
      </c>
      <c r="H242" s="499">
        <v>8867</v>
      </c>
      <c r="I242" s="499">
        <v>1094</v>
      </c>
      <c r="J242" s="499">
        <v>104</v>
      </c>
      <c r="K242" s="499">
        <v>13</v>
      </c>
      <c r="L242" s="499">
        <v>13</v>
      </c>
      <c r="M242" s="499">
        <v>13</v>
      </c>
      <c r="N242" s="499">
        <v>0</v>
      </c>
      <c r="O242" s="500">
        <v>5</v>
      </c>
      <c r="P242" s="500">
        <v>5</v>
      </c>
      <c r="Q242" s="500">
        <v>221.39491200467239</v>
      </c>
    </row>
    <row r="243" spans="1:17" ht="12.75" x14ac:dyDescent="0.2">
      <c r="A243" s="496" t="s">
        <v>650</v>
      </c>
      <c r="B243" s="497">
        <v>93.823437917399531</v>
      </c>
      <c r="C243" s="497">
        <v>656.55490839620063</v>
      </c>
      <c r="D243" s="497">
        <v>656.55490839620063</v>
      </c>
      <c r="E243" s="497">
        <v>656.55490839620063</v>
      </c>
      <c r="F243" s="498">
        <v>0</v>
      </c>
      <c r="G243" s="499">
        <f t="shared" si="3"/>
        <v>0</v>
      </c>
      <c r="H243" s="499">
        <v>2874</v>
      </c>
      <c r="I243" s="499">
        <v>1277</v>
      </c>
      <c r="J243" s="499">
        <v>48</v>
      </c>
      <c r="K243" s="499">
        <v>12</v>
      </c>
      <c r="L243" s="499">
        <v>12</v>
      </c>
      <c r="M243" s="499">
        <v>0</v>
      </c>
      <c r="N243" s="499">
        <v>0</v>
      </c>
      <c r="O243" s="500">
        <v>5</v>
      </c>
      <c r="P243" s="500">
        <v>5</v>
      </c>
      <c r="Q243" s="500">
        <v>341.77574745253725</v>
      </c>
    </row>
    <row r="244" spans="1:17" ht="12.75" x14ac:dyDescent="0.2">
      <c r="A244" s="496" t="s">
        <v>651</v>
      </c>
      <c r="B244" s="497" t="s">
        <v>2263</v>
      </c>
      <c r="C244" s="497">
        <v>1120.0802504367448</v>
      </c>
      <c r="D244" s="497">
        <v>1120.0802504367448</v>
      </c>
      <c r="E244" s="497">
        <v>1962.1720229493326</v>
      </c>
      <c r="F244" s="498">
        <v>0</v>
      </c>
      <c r="G244" s="499">
        <f t="shared" si="3"/>
        <v>0</v>
      </c>
      <c r="H244" s="499" t="s">
        <v>2263</v>
      </c>
      <c r="I244" s="499">
        <v>7642</v>
      </c>
      <c r="J244" s="499">
        <v>6761</v>
      </c>
      <c r="K244" s="499">
        <v>107</v>
      </c>
      <c r="L244" s="499">
        <v>107</v>
      </c>
      <c r="M244" s="499">
        <v>30</v>
      </c>
      <c r="N244" s="499">
        <v>0</v>
      </c>
      <c r="O244" s="500">
        <v>5</v>
      </c>
      <c r="P244" s="500">
        <v>11</v>
      </c>
      <c r="Q244" s="500">
        <v>221.39491200467239</v>
      </c>
    </row>
    <row r="245" spans="1:17" ht="12.75" x14ac:dyDescent="0.2">
      <c r="A245" s="496" t="s">
        <v>652</v>
      </c>
      <c r="B245" s="497" t="s">
        <v>2263</v>
      </c>
      <c r="C245" s="497">
        <v>1055.5844384315524</v>
      </c>
      <c r="D245" s="497">
        <v>1055.5844384315524</v>
      </c>
      <c r="E245" s="497">
        <v>1693.4043028814194</v>
      </c>
      <c r="F245" s="498">
        <v>0</v>
      </c>
      <c r="G245" s="499">
        <f t="shared" si="3"/>
        <v>0</v>
      </c>
      <c r="H245" s="499" t="s">
        <v>2263</v>
      </c>
      <c r="I245" s="499">
        <v>8746</v>
      </c>
      <c r="J245" s="499">
        <v>7864</v>
      </c>
      <c r="K245" s="499">
        <v>99</v>
      </c>
      <c r="L245" s="499">
        <v>99</v>
      </c>
      <c r="M245" s="499">
        <v>0</v>
      </c>
      <c r="N245" s="499">
        <v>0</v>
      </c>
      <c r="O245" s="500">
        <v>5</v>
      </c>
      <c r="P245" s="500">
        <v>6</v>
      </c>
      <c r="Q245" s="500">
        <v>341.77574745253725</v>
      </c>
    </row>
    <row r="246" spans="1:17" ht="12.75" x14ac:dyDescent="0.2">
      <c r="A246" s="496" t="s">
        <v>653</v>
      </c>
      <c r="B246" s="497" t="s">
        <v>2263</v>
      </c>
      <c r="C246" s="497">
        <v>1183.1732676362726</v>
      </c>
      <c r="D246" s="497">
        <v>1183.1732676362726</v>
      </c>
      <c r="E246" s="497">
        <v>2119.393376813905</v>
      </c>
      <c r="F246" s="498">
        <v>0</v>
      </c>
      <c r="G246" s="499">
        <f t="shared" si="3"/>
        <v>0</v>
      </c>
      <c r="H246" s="499" t="s">
        <v>2263</v>
      </c>
      <c r="I246" s="499">
        <v>6089</v>
      </c>
      <c r="J246" s="499">
        <v>10973</v>
      </c>
      <c r="K246" s="499">
        <v>121</v>
      </c>
      <c r="L246" s="499">
        <v>121</v>
      </c>
      <c r="M246" s="499">
        <v>0</v>
      </c>
      <c r="N246" s="499">
        <v>0</v>
      </c>
      <c r="O246" s="500">
        <v>5</v>
      </c>
      <c r="P246" s="500">
        <v>9</v>
      </c>
      <c r="Q246" s="500">
        <v>221.39491200467239</v>
      </c>
    </row>
    <row r="247" spans="1:17" s="501" customFormat="1" ht="12.75" x14ac:dyDescent="0.2">
      <c r="A247" s="496" t="s">
        <v>654</v>
      </c>
      <c r="B247" s="497" t="s">
        <v>2263</v>
      </c>
      <c r="C247" s="497">
        <v>921.9946193683503</v>
      </c>
      <c r="D247" s="497">
        <v>921.9946193683503</v>
      </c>
      <c r="E247" s="497">
        <v>921.9946193683503</v>
      </c>
      <c r="F247" s="498">
        <v>0</v>
      </c>
      <c r="G247" s="499">
        <f t="shared" si="3"/>
        <v>0</v>
      </c>
      <c r="H247" s="499" t="s">
        <v>2263</v>
      </c>
      <c r="I247" s="499">
        <v>6966</v>
      </c>
      <c r="J247" s="499">
        <v>1852</v>
      </c>
      <c r="K247" s="499">
        <v>11</v>
      </c>
      <c r="L247" s="499">
        <v>11</v>
      </c>
      <c r="M247" s="499">
        <v>2</v>
      </c>
      <c r="N247" s="499">
        <v>0</v>
      </c>
      <c r="O247" s="500">
        <v>5</v>
      </c>
      <c r="P247" s="500">
        <v>5</v>
      </c>
      <c r="Q247" s="500">
        <v>221.39491200467239</v>
      </c>
    </row>
    <row r="248" spans="1:17" ht="12.75" x14ac:dyDescent="0.2">
      <c r="A248" s="496" t="s">
        <v>655</v>
      </c>
      <c r="B248" s="497" t="s">
        <v>2263</v>
      </c>
      <c r="C248" s="497">
        <v>2269.4947790783463</v>
      </c>
      <c r="D248" s="497">
        <v>2269.4947790783463</v>
      </c>
      <c r="E248" s="497">
        <v>3389.8829890669758</v>
      </c>
      <c r="F248" s="498">
        <v>0</v>
      </c>
      <c r="G248" s="499">
        <f t="shared" si="3"/>
        <v>0</v>
      </c>
      <c r="H248" s="499" t="s">
        <v>2263</v>
      </c>
      <c r="I248" s="499">
        <v>37</v>
      </c>
      <c r="J248" s="499">
        <v>110</v>
      </c>
      <c r="K248" s="499">
        <v>1315</v>
      </c>
      <c r="L248" s="499">
        <v>1315</v>
      </c>
      <c r="M248" s="499">
        <v>92</v>
      </c>
      <c r="N248" s="499">
        <v>0</v>
      </c>
      <c r="O248" s="500">
        <v>5</v>
      </c>
      <c r="P248" s="500">
        <v>54</v>
      </c>
      <c r="Q248" s="500">
        <v>221.39491200467239</v>
      </c>
    </row>
    <row r="249" spans="1:17" s="501" customFormat="1" ht="12.75" x14ac:dyDescent="0.2">
      <c r="A249" s="496" t="s">
        <v>656</v>
      </c>
      <c r="B249" s="497" t="s">
        <v>2263</v>
      </c>
      <c r="C249" s="497">
        <v>1134.4906195554493</v>
      </c>
      <c r="D249" s="497">
        <v>1134.4906195554493</v>
      </c>
      <c r="E249" s="497">
        <v>1134.4906195554493</v>
      </c>
      <c r="F249" s="498">
        <v>0</v>
      </c>
      <c r="G249" s="499">
        <f t="shared" si="3"/>
        <v>0</v>
      </c>
      <c r="H249" s="499" t="s">
        <v>2263</v>
      </c>
      <c r="I249" s="499">
        <v>605</v>
      </c>
      <c r="J249" s="499">
        <v>458</v>
      </c>
      <c r="K249" s="499">
        <v>0</v>
      </c>
      <c r="L249" s="499">
        <v>0</v>
      </c>
      <c r="M249" s="499">
        <v>0</v>
      </c>
      <c r="N249" s="499">
        <v>0</v>
      </c>
      <c r="O249" s="500">
        <v>5</v>
      </c>
      <c r="P249" s="500">
        <v>5</v>
      </c>
      <c r="Q249" s="500">
        <v>221.39491200467239</v>
      </c>
    </row>
    <row r="250" spans="1:17" ht="12.75" x14ac:dyDescent="0.2">
      <c r="A250" s="496" t="s">
        <v>657</v>
      </c>
      <c r="B250" s="497">
        <v>125.49950948675009</v>
      </c>
      <c r="C250" s="497">
        <v>547.36940075466418</v>
      </c>
      <c r="D250" s="497">
        <v>547.36940075466418</v>
      </c>
      <c r="E250" s="497">
        <v>547.36940075466418</v>
      </c>
      <c r="F250" s="498">
        <v>0</v>
      </c>
      <c r="G250" s="499">
        <f t="shared" si="3"/>
        <v>0</v>
      </c>
      <c r="H250" s="499">
        <v>9833</v>
      </c>
      <c r="I250" s="499">
        <v>4782</v>
      </c>
      <c r="J250" s="499">
        <v>117</v>
      </c>
      <c r="K250" s="499">
        <v>418</v>
      </c>
      <c r="L250" s="499">
        <v>418</v>
      </c>
      <c r="M250" s="499">
        <v>0</v>
      </c>
      <c r="N250" s="499">
        <v>0</v>
      </c>
      <c r="O250" s="500">
        <v>5</v>
      </c>
      <c r="P250" s="500">
        <v>5</v>
      </c>
      <c r="Q250" s="500">
        <v>221.39491200467239</v>
      </c>
    </row>
    <row r="251" spans="1:17" ht="12.75" x14ac:dyDescent="0.2">
      <c r="A251" s="496" t="s">
        <v>658</v>
      </c>
      <c r="B251" s="497">
        <v>145.42183017445115</v>
      </c>
      <c r="C251" s="497">
        <v>469.23101205453793</v>
      </c>
      <c r="D251" s="497">
        <v>469.23101205453793</v>
      </c>
      <c r="E251" s="497">
        <v>726.76538107426745</v>
      </c>
      <c r="F251" s="498">
        <v>0</v>
      </c>
      <c r="G251" s="499">
        <f t="shared" si="3"/>
        <v>0</v>
      </c>
      <c r="H251" s="499">
        <v>29110</v>
      </c>
      <c r="I251" s="499">
        <v>27073</v>
      </c>
      <c r="J251" s="499">
        <v>1871</v>
      </c>
      <c r="K251" s="499">
        <v>160</v>
      </c>
      <c r="L251" s="499">
        <v>160</v>
      </c>
      <c r="M251" s="499">
        <v>158</v>
      </c>
      <c r="N251" s="499">
        <v>0</v>
      </c>
      <c r="O251" s="500">
        <v>5</v>
      </c>
      <c r="P251" s="500">
        <v>5</v>
      </c>
      <c r="Q251" s="500">
        <v>221.39491200467239</v>
      </c>
    </row>
    <row r="252" spans="1:17" ht="12.75" x14ac:dyDescent="0.2">
      <c r="A252" s="496" t="s">
        <v>659</v>
      </c>
      <c r="B252" s="497">
        <v>134.17173661197566</v>
      </c>
      <c r="C252" s="497">
        <v>637.21227240257633</v>
      </c>
      <c r="D252" s="497">
        <v>637.21227240257633</v>
      </c>
      <c r="E252" s="497">
        <v>833.75002862424924</v>
      </c>
      <c r="F252" s="498">
        <v>0</v>
      </c>
      <c r="G252" s="499">
        <f t="shared" si="3"/>
        <v>0</v>
      </c>
      <c r="H252" s="499">
        <v>1133</v>
      </c>
      <c r="I252" s="499">
        <v>1969</v>
      </c>
      <c r="J252" s="499">
        <v>133</v>
      </c>
      <c r="K252" s="499">
        <v>30</v>
      </c>
      <c r="L252" s="499">
        <v>30</v>
      </c>
      <c r="M252" s="499">
        <v>0</v>
      </c>
      <c r="N252" s="499">
        <v>0</v>
      </c>
      <c r="O252" s="500">
        <v>5</v>
      </c>
      <c r="P252" s="500">
        <v>5</v>
      </c>
      <c r="Q252" s="500">
        <v>341.77574745253725</v>
      </c>
    </row>
    <row r="253" spans="1:17" ht="12.75" x14ac:dyDescent="0.2">
      <c r="A253" s="496" t="s">
        <v>660</v>
      </c>
      <c r="B253" s="497" t="s">
        <v>2263</v>
      </c>
      <c r="C253" s="497">
        <v>1405.2796419512038</v>
      </c>
      <c r="D253" s="497">
        <v>1405.2796419512038</v>
      </c>
      <c r="E253" s="497">
        <v>6089.4668170537552</v>
      </c>
      <c r="F253" s="498">
        <v>0</v>
      </c>
      <c r="G253" s="499">
        <f t="shared" si="3"/>
        <v>0</v>
      </c>
      <c r="H253" s="499" t="s">
        <v>2263</v>
      </c>
      <c r="I253" s="499">
        <v>430</v>
      </c>
      <c r="J253" s="499">
        <v>911</v>
      </c>
      <c r="K253" s="499">
        <v>150</v>
      </c>
      <c r="L253" s="499">
        <v>150</v>
      </c>
      <c r="M253" s="499">
        <v>15</v>
      </c>
      <c r="N253" s="499">
        <v>0</v>
      </c>
      <c r="O253" s="500">
        <v>5</v>
      </c>
      <c r="P253" s="500">
        <v>66</v>
      </c>
      <c r="Q253" s="500">
        <v>221.39491200467239</v>
      </c>
    </row>
    <row r="254" spans="1:17" ht="12.75" x14ac:dyDescent="0.2">
      <c r="A254" s="496" t="s">
        <v>661</v>
      </c>
      <c r="B254" s="497" t="s">
        <v>2263</v>
      </c>
      <c r="C254" s="497">
        <v>1219.9662602126134</v>
      </c>
      <c r="D254" s="497">
        <v>1219.9662602126134</v>
      </c>
      <c r="E254" s="497">
        <v>2353.0102922088909</v>
      </c>
      <c r="F254" s="498">
        <v>0</v>
      </c>
      <c r="G254" s="499">
        <f t="shared" si="3"/>
        <v>0</v>
      </c>
      <c r="H254" s="499" t="s">
        <v>2263</v>
      </c>
      <c r="I254" s="499">
        <v>901</v>
      </c>
      <c r="J254" s="499">
        <v>899</v>
      </c>
      <c r="K254" s="499">
        <v>83</v>
      </c>
      <c r="L254" s="499">
        <v>83</v>
      </c>
      <c r="M254" s="499">
        <v>21</v>
      </c>
      <c r="N254" s="499">
        <v>0</v>
      </c>
      <c r="O254" s="500">
        <v>5</v>
      </c>
      <c r="P254" s="500">
        <v>16</v>
      </c>
      <c r="Q254" s="500">
        <v>221.39491200467239</v>
      </c>
    </row>
    <row r="255" spans="1:17" ht="12.75" x14ac:dyDescent="0.2">
      <c r="A255" s="496" t="s">
        <v>662</v>
      </c>
      <c r="B255" s="497" t="s">
        <v>2263</v>
      </c>
      <c r="C255" s="497">
        <v>1078.8544423475387</v>
      </c>
      <c r="D255" s="497">
        <v>1078.8544423475387</v>
      </c>
      <c r="E255" s="497">
        <v>2510.2109688733963</v>
      </c>
      <c r="F255" s="498">
        <v>0</v>
      </c>
      <c r="G255" s="499">
        <f t="shared" si="3"/>
        <v>0</v>
      </c>
      <c r="H255" s="499" t="s">
        <v>2263</v>
      </c>
      <c r="I255" s="499">
        <v>2196</v>
      </c>
      <c r="J255" s="499">
        <v>1023</v>
      </c>
      <c r="K255" s="499">
        <v>190</v>
      </c>
      <c r="L255" s="499">
        <v>190</v>
      </c>
      <c r="M255" s="499">
        <v>73</v>
      </c>
      <c r="N255" s="499">
        <v>0</v>
      </c>
      <c r="O255" s="500">
        <v>5</v>
      </c>
      <c r="P255" s="500">
        <v>19</v>
      </c>
      <c r="Q255" s="500">
        <v>221.39491200467239</v>
      </c>
    </row>
    <row r="256" spans="1:17" ht="12.75" x14ac:dyDescent="0.2">
      <c r="A256" s="496" t="s">
        <v>663</v>
      </c>
      <c r="B256" s="497" t="s">
        <v>2263</v>
      </c>
      <c r="C256" s="497">
        <v>1302.7564922493145</v>
      </c>
      <c r="D256" s="497">
        <v>1302.7564922493145</v>
      </c>
      <c r="E256" s="497">
        <v>3956.0279775905706</v>
      </c>
      <c r="F256" s="498">
        <v>0</v>
      </c>
      <c r="G256" s="499">
        <f t="shared" si="3"/>
        <v>0</v>
      </c>
      <c r="H256" s="499" t="s">
        <v>2263</v>
      </c>
      <c r="I256" s="499">
        <v>228</v>
      </c>
      <c r="J256" s="499">
        <v>388</v>
      </c>
      <c r="K256" s="499">
        <v>147</v>
      </c>
      <c r="L256" s="499">
        <v>147</v>
      </c>
      <c r="M256" s="499">
        <v>0</v>
      </c>
      <c r="N256" s="499">
        <v>0</v>
      </c>
      <c r="O256" s="500">
        <v>5</v>
      </c>
      <c r="P256" s="500">
        <v>24</v>
      </c>
      <c r="Q256" s="500">
        <v>341.77574745253725</v>
      </c>
    </row>
    <row r="257" spans="1:17" ht="12.75" x14ac:dyDescent="0.2">
      <c r="A257" s="496" t="s">
        <v>664</v>
      </c>
      <c r="B257" s="497">
        <v>101.49799145236875</v>
      </c>
      <c r="C257" s="497">
        <v>826.2884128060781</v>
      </c>
      <c r="D257" s="497">
        <v>826.2884128060781</v>
      </c>
      <c r="E257" s="497">
        <v>826.2884128060781</v>
      </c>
      <c r="F257" s="498">
        <v>0</v>
      </c>
      <c r="G257" s="499">
        <f t="shared" si="3"/>
        <v>0</v>
      </c>
      <c r="H257" s="499">
        <v>199939</v>
      </c>
      <c r="I257" s="499">
        <v>8672</v>
      </c>
      <c r="J257" s="499">
        <v>2469</v>
      </c>
      <c r="K257" s="499">
        <v>776</v>
      </c>
      <c r="L257" s="499">
        <v>776</v>
      </c>
      <c r="M257" s="499">
        <v>675</v>
      </c>
      <c r="N257" s="499">
        <v>0</v>
      </c>
      <c r="O257" s="500">
        <v>5</v>
      </c>
      <c r="P257" s="500">
        <v>5</v>
      </c>
      <c r="Q257" s="500">
        <v>221.39491200467239</v>
      </c>
    </row>
    <row r="258" spans="1:17" ht="12.75" x14ac:dyDescent="0.2">
      <c r="A258" s="496" t="s">
        <v>665</v>
      </c>
      <c r="B258" s="497">
        <v>98.251308830899461</v>
      </c>
      <c r="C258" s="497">
        <v>851.79112704401075</v>
      </c>
      <c r="D258" s="497">
        <v>851.79112704401075</v>
      </c>
      <c r="E258" s="497">
        <v>886.06162205386806</v>
      </c>
      <c r="F258" s="498">
        <v>0</v>
      </c>
      <c r="G258" s="499">
        <f t="shared" si="3"/>
        <v>0</v>
      </c>
      <c r="H258" s="499">
        <v>5571</v>
      </c>
      <c r="I258" s="499">
        <v>560</v>
      </c>
      <c r="J258" s="499">
        <v>213</v>
      </c>
      <c r="K258" s="499">
        <v>83</v>
      </c>
      <c r="L258" s="499">
        <v>83</v>
      </c>
      <c r="M258" s="499">
        <v>0</v>
      </c>
      <c r="N258" s="499">
        <v>0</v>
      </c>
      <c r="O258" s="500">
        <v>5</v>
      </c>
      <c r="P258" s="500">
        <v>5</v>
      </c>
      <c r="Q258" s="500">
        <v>341.77574745253725</v>
      </c>
    </row>
    <row r="259" spans="1:17" ht="12.75" x14ac:dyDescent="0.2">
      <c r="A259" s="496" t="s">
        <v>666</v>
      </c>
      <c r="B259" s="497" t="s">
        <v>2263</v>
      </c>
      <c r="C259" s="497">
        <v>894.35049394882276</v>
      </c>
      <c r="D259" s="497">
        <v>894.35049394882276</v>
      </c>
      <c r="E259" s="497">
        <v>1702.8985782157756</v>
      </c>
      <c r="F259" s="498">
        <v>0</v>
      </c>
      <c r="G259" s="499">
        <f t="shared" si="3"/>
        <v>0</v>
      </c>
      <c r="H259" s="499" t="s">
        <v>2263</v>
      </c>
      <c r="I259" s="499">
        <v>155</v>
      </c>
      <c r="J259" s="499">
        <v>175</v>
      </c>
      <c r="K259" s="499">
        <v>62</v>
      </c>
      <c r="L259" s="499">
        <v>62</v>
      </c>
      <c r="M259" s="499">
        <v>0</v>
      </c>
      <c r="N259" s="499">
        <v>0</v>
      </c>
      <c r="O259" s="500">
        <v>5</v>
      </c>
      <c r="P259" s="500">
        <v>5</v>
      </c>
      <c r="Q259" s="500">
        <v>341.77574745253725</v>
      </c>
    </row>
    <row r="260" spans="1:17" ht="12.75" x14ac:dyDescent="0.2">
      <c r="A260" s="496" t="s">
        <v>667</v>
      </c>
      <c r="B260" s="497" t="s">
        <v>2263</v>
      </c>
      <c r="C260" s="497">
        <v>887.79537956723686</v>
      </c>
      <c r="D260" s="497">
        <v>887.79537956723686</v>
      </c>
      <c r="E260" s="497">
        <v>1535.6387946800423</v>
      </c>
      <c r="F260" s="498">
        <v>0</v>
      </c>
      <c r="G260" s="499">
        <f t="shared" si="3"/>
        <v>0</v>
      </c>
      <c r="H260" s="499" t="s">
        <v>2263</v>
      </c>
      <c r="I260" s="499">
        <v>3533</v>
      </c>
      <c r="J260" s="499">
        <v>1092</v>
      </c>
      <c r="K260" s="499">
        <v>162</v>
      </c>
      <c r="L260" s="499">
        <v>162</v>
      </c>
      <c r="M260" s="499">
        <v>124</v>
      </c>
      <c r="N260" s="499">
        <v>0</v>
      </c>
      <c r="O260" s="500">
        <v>5</v>
      </c>
      <c r="P260" s="500">
        <v>5</v>
      </c>
      <c r="Q260" s="500">
        <v>221.39491200467239</v>
      </c>
    </row>
    <row r="261" spans="1:17" ht="12.75" x14ac:dyDescent="0.2">
      <c r="A261" s="496" t="s">
        <v>668</v>
      </c>
      <c r="B261" s="497">
        <v>107.35164148451699</v>
      </c>
      <c r="C261" s="497">
        <v>636.77465526418166</v>
      </c>
      <c r="D261" s="497">
        <v>636.77465526418166</v>
      </c>
      <c r="E261" s="497">
        <v>636.77465526418166</v>
      </c>
      <c r="F261" s="498">
        <v>0</v>
      </c>
      <c r="G261" s="499">
        <f t="shared" si="3"/>
        <v>0</v>
      </c>
      <c r="H261" s="499">
        <v>111841</v>
      </c>
      <c r="I261" s="499">
        <v>3009</v>
      </c>
      <c r="J261" s="499">
        <v>372</v>
      </c>
      <c r="K261" s="499">
        <v>1397</v>
      </c>
      <c r="L261" s="499">
        <v>1397</v>
      </c>
      <c r="M261" s="499">
        <v>1318</v>
      </c>
      <c r="N261" s="499">
        <v>0</v>
      </c>
      <c r="O261" s="500">
        <v>5</v>
      </c>
      <c r="P261" s="500">
        <v>5</v>
      </c>
      <c r="Q261" s="500">
        <v>221.39491200467239</v>
      </c>
    </row>
    <row r="262" spans="1:17" ht="12.75" x14ac:dyDescent="0.2">
      <c r="A262" s="496" t="s">
        <v>669</v>
      </c>
      <c r="B262" s="497">
        <v>101.02356575129873</v>
      </c>
      <c r="C262" s="497">
        <v>727.33664030846569</v>
      </c>
      <c r="D262" s="497">
        <v>727.33664030846569</v>
      </c>
      <c r="E262" s="497">
        <v>727.33664030846569</v>
      </c>
      <c r="F262" s="498">
        <v>0</v>
      </c>
      <c r="G262" s="499">
        <f t="shared" si="3"/>
        <v>0</v>
      </c>
      <c r="H262" s="499">
        <v>5582</v>
      </c>
      <c r="I262" s="499">
        <v>391</v>
      </c>
      <c r="J262" s="499">
        <v>60</v>
      </c>
      <c r="K262" s="499">
        <v>163</v>
      </c>
      <c r="L262" s="499">
        <v>163</v>
      </c>
      <c r="M262" s="499">
        <v>0</v>
      </c>
      <c r="N262" s="499">
        <v>0</v>
      </c>
      <c r="O262" s="500">
        <v>5</v>
      </c>
      <c r="P262" s="500">
        <v>5</v>
      </c>
      <c r="Q262" s="500">
        <v>341.77574745253725</v>
      </c>
    </row>
    <row r="263" spans="1:17" ht="12.75" x14ac:dyDescent="0.2">
      <c r="A263" s="496" t="s">
        <v>670</v>
      </c>
      <c r="B263" s="497" t="s">
        <v>2263</v>
      </c>
      <c r="C263" s="497">
        <v>16641.114832022991</v>
      </c>
      <c r="D263" s="497">
        <v>16641.114832022991</v>
      </c>
      <c r="E263" s="497">
        <v>24826.400026806292</v>
      </c>
      <c r="F263" s="498">
        <v>0</v>
      </c>
      <c r="G263" s="499">
        <f t="shared" ref="G263:G326" si="4">IFERROR(F263*E263,"")</f>
        <v>0</v>
      </c>
      <c r="H263" s="499" t="s">
        <v>2263</v>
      </c>
      <c r="I263" s="499">
        <v>3</v>
      </c>
      <c r="J263" s="499">
        <v>434</v>
      </c>
      <c r="K263" s="499">
        <v>90</v>
      </c>
      <c r="L263" s="499">
        <v>90</v>
      </c>
      <c r="M263" s="499">
        <v>0</v>
      </c>
      <c r="N263" s="499">
        <v>0</v>
      </c>
      <c r="O263" s="500">
        <v>56</v>
      </c>
      <c r="P263" s="500">
        <v>137</v>
      </c>
      <c r="Q263" s="500">
        <v>221.39491200467239</v>
      </c>
    </row>
    <row r="264" spans="1:17" s="501" customFormat="1" ht="12.75" x14ac:dyDescent="0.2">
      <c r="A264" s="496" t="s">
        <v>671</v>
      </c>
      <c r="B264" s="497" t="s">
        <v>2263</v>
      </c>
      <c r="C264" s="497">
        <v>11109.81760989668</v>
      </c>
      <c r="D264" s="497">
        <v>11109.81760989668</v>
      </c>
      <c r="E264" s="497">
        <v>12657.441789882729</v>
      </c>
      <c r="F264" s="498">
        <v>0</v>
      </c>
      <c r="G264" s="499">
        <f t="shared" si="4"/>
        <v>0</v>
      </c>
      <c r="H264" s="499" t="s">
        <v>2263</v>
      </c>
      <c r="I264" s="499">
        <v>8</v>
      </c>
      <c r="J264" s="499">
        <v>367</v>
      </c>
      <c r="K264" s="499">
        <v>42</v>
      </c>
      <c r="L264" s="499">
        <v>42</v>
      </c>
      <c r="M264" s="499">
        <v>1</v>
      </c>
      <c r="N264" s="499">
        <v>0</v>
      </c>
      <c r="O264" s="500">
        <v>34</v>
      </c>
      <c r="P264" s="500">
        <v>79</v>
      </c>
      <c r="Q264" s="500">
        <v>221.39491200467239</v>
      </c>
    </row>
    <row r="265" spans="1:17" ht="12.75" x14ac:dyDescent="0.2">
      <c r="A265" s="496" t="s">
        <v>672</v>
      </c>
      <c r="B265" s="497" t="s">
        <v>2263</v>
      </c>
      <c r="C265" s="497">
        <v>7925.9326987307095</v>
      </c>
      <c r="D265" s="497">
        <v>7925.9326987307095</v>
      </c>
      <c r="E265" s="497">
        <v>10168.091919623919</v>
      </c>
      <c r="F265" s="498">
        <v>0</v>
      </c>
      <c r="G265" s="499">
        <f t="shared" si="4"/>
        <v>0</v>
      </c>
      <c r="H265" s="499" t="s">
        <v>2263</v>
      </c>
      <c r="I265" s="499">
        <v>43</v>
      </c>
      <c r="J265" s="499">
        <v>300</v>
      </c>
      <c r="K265" s="499">
        <v>20</v>
      </c>
      <c r="L265" s="499">
        <v>20</v>
      </c>
      <c r="M265" s="499">
        <v>0</v>
      </c>
      <c r="N265" s="499">
        <v>0</v>
      </c>
      <c r="O265" s="500">
        <v>34</v>
      </c>
      <c r="P265" s="500">
        <v>53</v>
      </c>
      <c r="Q265" s="500">
        <v>221.39491200467239</v>
      </c>
    </row>
    <row r="266" spans="1:17" ht="12.75" x14ac:dyDescent="0.2">
      <c r="A266" s="496" t="s">
        <v>673</v>
      </c>
      <c r="B266" s="497" t="s">
        <v>2263</v>
      </c>
      <c r="C266" s="497">
        <v>4185.1833706617381</v>
      </c>
      <c r="D266" s="497">
        <v>4185.1833706617381</v>
      </c>
      <c r="E266" s="497">
        <v>9106.4819815845985</v>
      </c>
      <c r="F266" s="498">
        <v>0</v>
      </c>
      <c r="G266" s="499">
        <f t="shared" si="4"/>
        <v>0</v>
      </c>
      <c r="H266" s="499" t="s">
        <v>2263</v>
      </c>
      <c r="I266" s="499">
        <v>29</v>
      </c>
      <c r="J266" s="499">
        <v>171</v>
      </c>
      <c r="K266" s="499">
        <v>57</v>
      </c>
      <c r="L266" s="499">
        <v>57</v>
      </c>
      <c r="M266" s="499">
        <v>1</v>
      </c>
      <c r="N266" s="499">
        <v>0</v>
      </c>
      <c r="O266" s="500">
        <v>21</v>
      </c>
      <c r="P266" s="500">
        <v>94</v>
      </c>
      <c r="Q266" s="500">
        <v>221.39491200467239</v>
      </c>
    </row>
    <row r="267" spans="1:17" ht="12.75" x14ac:dyDescent="0.2">
      <c r="A267" s="496" t="s">
        <v>674</v>
      </c>
      <c r="B267" s="497" t="s">
        <v>2263</v>
      </c>
      <c r="C267" s="497">
        <v>2017.7775159444914</v>
      </c>
      <c r="D267" s="497">
        <v>2017.7775159444914</v>
      </c>
      <c r="E267" s="497">
        <v>2787.1094777982385</v>
      </c>
      <c r="F267" s="498">
        <v>0</v>
      </c>
      <c r="G267" s="499">
        <f t="shared" si="4"/>
        <v>0</v>
      </c>
      <c r="H267" s="499" t="s">
        <v>2263</v>
      </c>
      <c r="I267" s="499">
        <v>93</v>
      </c>
      <c r="J267" s="499">
        <v>152</v>
      </c>
      <c r="K267" s="499">
        <v>23</v>
      </c>
      <c r="L267" s="499">
        <v>23</v>
      </c>
      <c r="M267" s="499">
        <v>2</v>
      </c>
      <c r="N267" s="499">
        <v>0</v>
      </c>
      <c r="O267" s="500">
        <v>5</v>
      </c>
      <c r="P267" s="500">
        <v>27</v>
      </c>
      <c r="Q267" s="500">
        <v>221.39491200467239</v>
      </c>
    </row>
    <row r="268" spans="1:17" ht="12.75" x14ac:dyDescent="0.2">
      <c r="A268" s="496" t="s">
        <v>675</v>
      </c>
      <c r="B268" s="497" t="s">
        <v>2263</v>
      </c>
      <c r="C268" s="497">
        <v>4084.3837888294088</v>
      </c>
      <c r="D268" s="497">
        <v>4084.3837888294088</v>
      </c>
      <c r="E268" s="497">
        <v>3444.2294092132543</v>
      </c>
      <c r="F268" s="498">
        <v>0</v>
      </c>
      <c r="G268" s="499">
        <f t="shared" si="4"/>
        <v>0</v>
      </c>
      <c r="H268" s="499" t="s">
        <v>2263</v>
      </c>
      <c r="I268" s="499">
        <v>8</v>
      </c>
      <c r="J268" s="499">
        <v>224</v>
      </c>
      <c r="K268" s="499">
        <v>3</v>
      </c>
      <c r="L268" s="499">
        <v>3</v>
      </c>
      <c r="M268" s="499">
        <v>0</v>
      </c>
      <c r="N268" s="499">
        <v>0</v>
      </c>
      <c r="O268" s="500">
        <v>6</v>
      </c>
      <c r="P268" s="500">
        <v>18</v>
      </c>
      <c r="Q268" s="500">
        <v>341.77574745253725</v>
      </c>
    </row>
    <row r="269" spans="1:17" ht="12.75" x14ac:dyDescent="0.2">
      <c r="A269" s="496" t="s">
        <v>676</v>
      </c>
      <c r="B269" s="497" t="s">
        <v>2263</v>
      </c>
      <c r="C269" s="497">
        <v>4440.9989905425082</v>
      </c>
      <c r="D269" s="497">
        <v>4440.9989905425082</v>
      </c>
      <c r="E269" s="497">
        <v>8790.6152113072985</v>
      </c>
      <c r="F269" s="498">
        <v>0</v>
      </c>
      <c r="G269" s="499">
        <f t="shared" si="4"/>
        <v>0</v>
      </c>
      <c r="H269" s="499" t="s">
        <v>2263</v>
      </c>
      <c r="I269" s="499">
        <v>3</v>
      </c>
      <c r="J269" s="499">
        <v>184</v>
      </c>
      <c r="K269" s="499">
        <v>12</v>
      </c>
      <c r="L269" s="499">
        <v>12</v>
      </c>
      <c r="M269" s="499">
        <v>0</v>
      </c>
      <c r="N269" s="499">
        <v>0</v>
      </c>
      <c r="O269" s="500">
        <v>6</v>
      </c>
      <c r="P269" s="500">
        <v>114</v>
      </c>
      <c r="Q269" s="500">
        <v>341.77574745253725</v>
      </c>
    </row>
    <row r="270" spans="1:17" s="501" customFormat="1" ht="12.75" x14ac:dyDescent="0.2">
      <c r="A270" s="496" t="s">
        <v>677</v>
      </c>
      <c r="B270" s="497" t="s">
        <v>2263</v>
      </c>
      <c r="C270" s="497">
        <v>2065.2619552929664</v>
      </c>
      <c r="D270" s="497">
        <v>2065.2619552929664</v>
      </c>
      <c r="E270" s="497">
        <v>7682.1563431799968</v>
      </c>
      <c r="F270" s="498">
        <v>0</v>
      </c>
      <c r="G270" s="499">
        <f t="shared" si="4"/>
        <v>0</v>
      </c>
      <c r="H270" s="499" t="s">
        <v>2263</v>
      </c>
      <c r="I270" s="499">
        <v>138</v>
      </c>
      <c r="J270" s="499">
        <v>254</v>
      </c>
      <c r="K270" s="499">
        <v>92</v>
      </c>
      <c r="L270" s="499">
        <v>92</v>
      </c>
      <c r="M270" s="499">
        <v>4</v>
      </c>
      <c r="N270" s="499">
        <v>0</v>
      </c>
      <c r="O270" s="500">
        <v>5</v>
      </c>
      <c r="P270" s="500">
        <v>65</v>
      </c>
      <c r="Q270" s="500">
        <v>221.39491200467239</v>
      </c>
    </row>
    <row r="271" spans="1:17" s="501" customFormat="1" ht="12.75" x14ac:dyDescent="0.2">
      <c r="A271" s="496" t="s">
        <v>678</v>
      </c>
      <c r="B271" s="497" t="s">
        <v>2263</v>
      </c>
      <c r="C271" s="497">
        <v>1686.9419169910868</v>
      </c>
      <c r="D271" s="497">
        <v>1686.9419169910868</v>
      </c>
      <c r="E271" s="497">
        <v>2720.3078988871002</v>
      </c>
      <c r="F271" s="498">
        <v>0</v>
      </c>
      <c r="G271" s="499">
        <f t="shared" si="4"/>
        <v>0</v>
      </c>
      <c r="H271" s="499" t="s">
        <v>2263</v>
      </c>
      <c r="I271" s="499">
        <v>335</v>
      </c>
      <c r="J271" s="499">
        <v>354</v>
      </c>
      <c r="K271" s="499">
        <v>88</v>
      </c>
      <c r="L271" s="499">
        <v>88</v>
      </c>
      <c r="M271" s="499">
        <v>13</v>
      </c>
      <c r="N271" s="499">
        <v>0</v>
      </c>
      <c r="O271" s="500">
        <v>5</v>
      </c>
      <c r="P271" s="500">
        <v>15</v>
      </c>
      <c r="Q271" s="500">
        <v>221.39491200467239</v>
      </c>
    </row>
    <row r="272" spans="1:17" ht="12.75" x14ac:dyDescent="0.2">
      <c r="A272" s="496" t="s">
        <v>679</v>
      </c>
      <c r="B272" s="497" t="s">
        <v>2263</v>
      </c>
      <c r="C272" s="497">
        <v>3077.5390732454216</v>
      </c>
      <c r="D272" s="497">
        <v>3077.5390732454216</v>
      </c>
      <c r="E272" s="497">
        <v>2483.6972804619199</v>
      </c>
      <c r="F272" s="498">
        <v>0</v>
      </c>
      <c r="G272" s="499">
        <f t="shared" si="4"/>
        <v>0</v>
      </c>
      <c r="H272" s="499" t="s">
        <v>2263</v>
      </c>
      <c r="I272" s="499">
        <v>23</v>
      </c>
      <c r="J272" s="499">
        <v>327</v>
      </c>
      <c r="K272" s="499">
        <v>41</v>
      </c>
      <c r="L272" s="499">
        <v>41</v>
      </c>
      <c r="M272" s="499">
        <v>0</v>
      </c>
      <c r="N272" s="499">
        <v>0</v>
      </c>
      <c r="O272" s="500">
        <v>5</v>
      </c>
      <c r="P272" s="500">
        <v>11</v>
      </c>
      <c r="Q272" s="500">
        <v>341.77574745253725</v>
      </c>
    </row>
    <row r="273" spans="1:17" s="501" customFormat="1" ht="12.75" x14ac:dyDescent="0.2">
      <c r="A273" s="496" t="s">
        <v>680</v>
      </c>
      <c r="B273" s="497" t="s">
        <v>2263</v>
      </c>
      <c r="C273" s="497">
        <v>3712.7740651600284</v>
      </c>
      <c r="D273" s="497">
        <v>3712.7740651600284</v>
      </c>
      <c r="E273" s="497">
        <v>3297.7597152359108</v>
      </c>
      <c r="F273" s="498">
        <v>0</v>
      </c>
      <c r="G273" s="499">
        <f t="shared" si="4"/>
        <v>0</v>
      </c>
      <c r="H273" s="499" t="s">
        <v>2263</v>
      </c>
      <c r="I273" s="499">
        <v>8</v>
      </c>
      <c r="J273" s="499">
        <v>632</v>
      </c>
      <c r="K273" s="499">
        <v>22</v>
      </c>
      <c r="L273" s="499">
        <v>22</v>
      </c>
      <c r="M273" s="499">
        <v>0</v>
      </c>
      <c r="N273" s="499">
        <v>0</v>
      </c>
      <c r="O273" s="500">
        <v>5</v>
      </c>
      <c r="P273" s="500">
        <v>20</v>
      </c>
      <c r="Q273" s="500">
        <v>341.77574745253725</v>
      </c>
    </row>
    <row r="274" spans="1:17" ht="12.75" x14ac:dyDescent="0.2">
      <c r="A274" s="496" t="s">
        <v>681</v>
      </c>
      <c r="B274" s="497" t="s">
        <v>2263</v>
      </c>
      <c r="C274" s="497">
        <v>1665.2438452096155</v>
      </c>
      <c r="D274" s="497">
        <v>1665.2438452096155</v>
      </c>
      <c r="E274" s="497">
        <v>2939.8714486235231</v>
      </c>
      <c r="F274" s="498">
        <v>0</v>
      </c>
      <c r="G274" s="499">
        <f t="shared" si="4"/>
        <v>0</v>
      </c>
      <c r="H274" s="499" t="s">
        <v>2263</v>
      </c>
      <c r="I274" s="499">
        <v>272</v>
      </c>
      <c r="J274" s="499">
        <v>731</v>
      </c>
      <c r="K274" s="499">
        <v>111</v>
      </c>
      <c r="L274" s="499">
        <v>111</v>
      </c>
      <c r="M274" s="499">
        <v>24</v>
      </c>
      <c r="N274" s="499">
        <v>0</v>
      </c>
      <c r="O274" s="500">
        <v>5</v>
      </c>
      <c r="P274" s="500">
        <v>17</v>
      </c>
      <c r="Q274" s="500">
        <v>221.39491200467239</v>
      </c>
    </row>
    <row r="275" spans="1:17" ht="12.75" x14ac:dyDescent="0.2">
      <c r="A275" s="496" t="s">
        <v>682</v>
      </c>
      <c r="B275" s="497" t="s">
        <v>2263</v>
      </c>
      <c r="C275" s="497">
        <v>1518.0001480261892</v>
      </c>
      <c r="D275" s="497">
        <v>1518.0001480261892</v>
      </c>
      <c r="E275" s="497">
        <v>1518.0001480261892</v>
      </c>
      <c r="F275" s="498">
        <v>0</v>
      </c>
      <c r="G275" s="499">
        <f t="shared" si="4"/>
        <v>0</v>
      </c>
      <c r="H275" s="499" t="s">
        <v>2263</v>
      </c>
      <c r="I275" s="499">
        <v>759</v>
      </c>
      <c r="J275" s="499">
        <v>1361</v>
      </c>
      <c r="K275" s="499">
        <v>532</v>
      </c>
      <c r="L275" s="499">
        <v>532</v>
      </c>
      <c r="M275" s="499">
        <v>295</v>
      </c>
      <c r="N275" s="499">
        <v>0</v>
      </c>
      <c r="O275" s="500">
        <v>5</v>
      </c>
      <c r="P275" s="500">
        <v>5</v>
      </c>
      <c r="Q275" s="500">
        <v>221.39491200467239</v>
      </c>
    </row>
    <row r="276" spans="1:17" ht="12.75" x14ac:dyDescent="0.2">
      <c r="A276" s="496" t="s">
        <v>683</v>
      </c>
      <c r="B276" s="497" t="s">
        <v>2263</v>
      </c>
      <c r="C276" s="497">
        <v>1600.3482408285547</v>
      </c>
      <c r="D276" s="497">
        <v>1600.3482408285547</v>
      </c>
      <c r="E276" s="497">
        <v>1600.3482408285547</v>
      </c>
      <c r="F276" s="498">
        <v>0</v>
      </c>
      <c r="G276" s="499">
        <f t="shared" si="4"/>
        <v>0</v>
      </c>
      <c r="H276" s="499" t="s">
        <v>2263</v>
      </c>
      <c r="I276" s="499">
        <v>207</v>
      </c>
      <c r="J276" s="499">
        <v>360</v>
      </c>
      <c r="K276" s="499">
        <v>404</v>
      </c>
      <c r="L276" s="499">
        <v>404</v>
      </c>
      <c r="M276" s="499">
        <v>0</v>
      </c>
      <c r="N276" s="499">
        <v>0</v>
      </c>
      <c r="O276" s="500">
        <v>5</v>
      </c>
      <c r="P276" s="500">
        <v>5</v>
      </c>
      <c r="Q276" s="500">
        <v>341.77574745253725</v>
      </c>
    </row>
    <row r="277" spans="1:17" ht="12.75" x14ac:dyDescent="0.2">
      <c r="A277" s="496" t="s">
        <v>684</v>
      </c>
      <c r="B277" s="497" t="s">
        <v>2263</v>
      </c>
      <c r="C277" s="497">
        <v>1092.4010292783662</v>
      </c>
      <c r="D277" s="497">
        <v>1092.4010292783662</v>
      </c>
      <c r="E277" s="497">
        <v>2616.6663357358543</v>
      </c>
      <c r="F277" s="498">
        <v>0</v>
      </c>
      <c r="G277" s="499">
        <f t="shared" si="4"/>
        <v>0</v>
      </c>
      <c r="H277" s="499" t="s">
        <v>2263</v>
      </c>
      <c r="I277" s="499">
        <v>864</v>
      </c>
      <c r="J277" s="499">
        <v>533</v>
      </c>
      <c r="K277" s="499">
        <v>177</v>
      </c>
      <c r="L277" s="499">
        <v>177</v>
      </c>
      <c r="M277" s="499">
        <v>32</v>
      </c>
      <c r="N277" s="499">
        <v>0</v>
      </c>
      <c r="O277" s="500">
        <v>5</v>
      </c>
      <c r="P277" s="500">
        <v>22</v>
      </c>
      <c r="Q277" s="500">
        <v>221.39491200467239</v>
      </c>
    </row>
    <row r="278" spans="1:17" ht="12.75" x14ac:dyDescent="0.2">
      <c r="A278" s="496" t="s">
        <v>685</v>
      </c>
      <c r="B278" s="497">
        <v>132.65338704712633</v>
      </c>
      <c r="C278" s="497">
        <v>807.74191605054159</v>
      </c>
      <c r="D278" s="497">
        <v>807.74191605054159</v>
      </c>
      <c r="E278" s="497">
        <v>1320.210443298</v>
      </c>
      <c r="F278" s="498">
        <v>0</v>
      </c>
      <c r="G278" s="499">
        <f t="shared" si="4"/>
        <v>0</v>
      </c>
      <c r="H278" s="499">
        <v>2014</v>
      </c>
      <c r="I278" s="499">
        <v>1714</v>
      </c>
      <c r="J278" s="499">
        <v>392</v>
      </c>
      <c r="K278" s="499">
        <v>665</v>
      </c>
      <c r="L278" s="499">
        <v>665</v>
      </c>
      <c r="M278" s="499">
        <v>241</v>
      </c>
      <c r="N278" s="499">
        <v>0</v>
      </c>
      <c r="O278" s="500">
        <v>5</v>
      </c>
      <c r="P278" s="500">
        <v>6</v>
      </c>
      <c r="Q278" s="500">
        <v>221.39491200467239</v>
      </c>
    </row>
    <row r="279" spans="1:17" ht="12.75" x14ac:dyDescent="0.2">
      <c r="A279" s="496" t="s">
        <v>686</v>
      </c>
      <c r="B279" s="497">
        <v>103.35145163380199</v>
      </c>
      <c r="C279" s="497">
        <v>1101.814137262465</v>
      </c>
      <c r="D279" s="497">
        <v>1101.814137262465</v>
      </c>
      <c r="E279" s="497">
        <v>1195.4036416249801</v>
      </c>
      <c r="F279" s="498">
        <v>0</v>
      </c>
      <c r="G279" s="499">
        <f t="shared" si="4"/>
        <v>0</v>
      </c>
      <c r="H279" s="499">
        <v>63</v>
      </c>
      <c r="I279" s="499">
        <v>439</v>
      </c>
      <c r="J279" s="499">
        <v>199</v>
      </c>
      <c r="K279" s="499">
        <v>120</v>
      </c>
      <c r="L279" s="499">
        <v>120</v>
      </c>
      <c r="M279" s="499">
        <v>0</v>
      </c>
      <c r="N279" s="499">
        <v>0</v>
      </c>
      <c r="O279" s="500">
        <v>5</v>
      </c>
      <c r="P279" s="500">
        <v>5</v>
      </c>
      <c r="Q279" s="500">
        <v>341.77574745253725</v>
      </c>
    </row>
    <row r="280" spans="1:17" ht="12.75" x14ac:dyDescent="0.2">
      <c r="A280" s="496" t="s">
        <v>292</v>
      </c>
      <c r="B280" s="497">
        <v>113.4955911818511</v>
      </c>
      <c r="C280" s="497">
        <v>586.96211519079418</v>
      </c>
      <c r="D280" s="497">
        <v>586.96211519079418</v>
      </c>
      <c r="E280" s="497">
        <v>586.96211519079418</v>
      </c>
      <c r="F280" s="498">
        <v>0</v>
      </c>
      <c r="G280" s="499">
        <f t="shared" si="4"/>
        <v>0</v>
      </c>
      <c r="H280" s="499">
        <v>10594</v>
      </c>
      <c r="I280" s="499">
        <v>3333</v>
      </c>
      <c r="J280" s="499">
        <v>577</v>
      </c>
      <c r="K280" s="499">
        <v>3327</v>
      </c>
      <c r="L280" s="499">
        <v>3327</v>
      </c>
      <c r="M280" s="499">
        <v>3264</v>
      </c>
      <c r="N280" s="499">
        <v>0</v>
      </c>
      <c r="O280" s="500">
        <v>5</v>
      </c>
      <c r="P280" s="500">
        <v>5</v>
      </c>
      <c r="Q280" s="500">
        <v>221.39491200467239</v>
      </c>
    </row>
    <row r="281" spans="1:17" ht="12.75" x14ac:dyDescent="0.2">
      <c r="A281" s="496" t="s">
        <v>687</v>
      </c>
      <c r="B281" s="497">
        <v>161.18661557252679</v>
      </c>
      <c r="C281" s="497">
        <v>634.21396731052675</v>
      </c>
      <c r="D281" s="497">
        <v>634.21396731052675</v>
      </c>
      <c r="E281" s="497">
        <v>638.93817758124976</v>
      </c>
      <c r="F281" s="498">
        <v>0</v>
      </c>
      <c r="G281" s="499">
        <f t="shared" si="4"/>
        <v>0</v>
      </c>
      <c r="H281" s="499">
        <v>1016</v>
      </c>
      <c r="I281" s="499">
        <v>1014</v>
      </c>
      <c r="J281" s="499">
        <v>85</v>
      </c>
      <c r="K281" s="499">
        <v>597</v>
      </c>
      <c r="L281" s="499">
        <v>597</v>
      </c>
      <c r="M281" s="499">
        <v>0</v>
      </c>
      <c r="N281" s="499">
        <v>0</v>
      </c>
      <c r="O281" s="500">
        <v>5</v>
      </c>
      <c r="P281" s="500">
        <v>5</v>
      </c>
      <c r="Q281" s="500">
        <v>341.77574745253725</v>
      </c>
    </row>
    <row r="282" spans="1:17" ht="12.75" x14ac:dyDescent="0.2">
      <c r="A282" s="496" t="s">
        <v>688</v>
      </c>
      <c r="B282" s="497" t="s">
        <v>2263</v>
      </c>
      <c r="C282" s="497">
        <v>649.82705234086188</v>
      </c>
      <c r="D282" s="497">
        <v>649.82705234086188</v>
      </c>
      <c r="E282" s="497">
        <v>822.48970603352666</v>
      </c>
      <c r="F282" s="498">
        <v>0</v>
      </c>
      <c r="G282" s="499">
        <f t="shared" si="4"/>
        <v>0</v>
      </c>
      <c r="H282" s="499" t="s">
        <v>2263</v>
      </c>
      <c r="I282" s="499">
        <v>94</v>
      </c>
      <c r="J282" s="499">
        <v>6</v>
      </c>
      <c r="K282" s="499">
        <v>91</v>
      </c>
      <c r="L282" s="499">
        <v>91</v>
      </c>
      <c r="M282" s="499">
        <v>0</v>
      </c>
      <c r="N282" s="499">
        <v>0</v>
      </c>
      <c r="O282" s="500">
        <v>5</v>
      </c>
      <c r="P282" s="500">
        <v>5</v>
      </c>
      <c r="Q282" s="500">
        <v>341.77574745253725</v>
      </c>
    </row>
    <row r="283" spans="1:17" ht="12.75" x14ac:dyDescent="0.2">
      <c r="A283" s="496" t="s">
        <v>689</v>
      </c>
      <c r="B283" s="497">
        <v>102.89974632189933</v>
      </c>
      <c r="C283" s="497">
        <v>617.21792144804647</v>
      </c>
      <c r="D283" s="497">
        <v>617.21792144804647</v>
      </c>
      <c r="E283" s="497">
        <v>671.96142685852169</v>
      </c>
      <c r="F283" s="498">
        <v>0</v>
      </c>
      <c r="G283" s="499">
        <f t="shared" si="4"/>
        <v>0</v>
      </c>
      <c r="H283" s="499">
        <v>7056</v>
      </c>
      <c r="I283" s="499">
        <v>1185</v>
      </c>
      <c r="J283" s="499">
        <v>192</v>
      </c>
      <c r="K283" s="499">
        <v>1333</v>
      </c>
      <c r="L283" s="499">
        <v>1333</v>
      </c>
      <c r="M283" s="499">
        <v>1228</v>
      </c>
      <c r="N283" s="499">
        <v>0</v>
      </c>
      <c r="O283" s="500">
        <v>5</v>
      </c>
      <c r="P283" s="500">
        <v>5</v>
      </c>
      <c r="Q283" s="500">
        <v>221.39491200467239</v>
      </c>
    </row>
    <row r="284" spans="1:17" ht="12.75" x14ac:dyDescent="0.2">
      <c r="A284" s="496" t="s">
        <v>690</v>
      </c>
      <c r="B284" s="497">
        <v>108.32806589800025</v>
      </c>
      <c r="C284" s="497">
        <v>778.86881842698256</v>
      </c>
      <c r="D284" s="497">
        <v>778.86881842698256</v>
      </c>
      <c r="E284" s="497">
        <v>794.30263892724099</v>
      </c>
      <c r="F284" s="498">
        <v>0</v>
      </c>
      <c r="G284" s="499">
        <f t="shared" si="4"/>
        <v>0</v>
      </c>
      <c r="H284" s="499">
        <v>830</v>
      </c>
      <c r="I284" s="499">
        <v>1030</v>
      </c>
      <c r="J284" s="499">
        <v>185</v>
      </c>
      <c r="K284" s="499">
        <v>1548</v>
      </c>
      <c r="L284" s="499">
        <v>1548</v>
      </c>
      <c r="M284" s="499">
        <v>0</v>
      </c>
      <c r="N284" s="499">
        <v>0</v>
      </c>
      <c r="O284" s="500">
        <v>5</v>
      </c>
      <c r="P284" s="500">
        <v>5</v>
      </c>
      <c r="Q284" s="500">
        <v>341.77574745253725</v>
      </c>
    </row>
    <row r="285" spans="1:17" ht="12.75" x14ac:dyDescent="0.2">
      <c r="A285" s="496" t="s">
        <v>691</v>
      </c>
      <c r="B285" s="497" t="s">
        <v>2263</v>
      </c>
      <c r="C285" s="497">
        <v>760.91823161436093</v>
      </c>
      <c r="D285" s="497">
        <v>760.91823161436093</v>
      </c>
      <c r="E285" s="497">
        <v>927.9186111047859</v>
      </c>
      <c r="F285" s="498">
        <v>0</v>
      </c>
      <c r="G285" s="499">
        <f t="shared" si="4"/>
        <v>0</v>
      </c>
      <c r="H285" s="499" t="s">
        <v>2263</v>
      </c>
      <c r="I285" s="499">
        <v>97</v>
      </c>
      <c r="J285" s="499">
        <v>40</v>
      </c>
      <c r="K285" s="499">
        <v>305</v>
      </c>
      <c r="L285" s="499">
        <v>305</v>
      </c>
      <c r="M285" s="499">
        <v>0</v>
      </c>
      <c r="N285" s="499">
        <v>0</v>
      </c>
      <c r="O285" s="500">
        <v>5</v>
      </c>
      <c r="P285" s="500">
        <v>5</v>
      </c>
      <c r="Q285" s="500">
        <v>341.77574745253725</v>
      </c>
    </row>
    <row r="286" spans="1:17" ht="12.75" x14ac:dyDescent="0.2">
      <c r="A286" s="496" t="s">
        <v>692</v>
      </c>
      <c r="B286" s="497" t="s">
        <v>2263</v>
      </c>
      <c r="C286" s="497">
        <v>15519.791039450842</v>
      </c>
      <c r="D286" s="497">
        <v>15519.791039450842</v>
      </c>
      <c r="E286" s="497">
        <v>15915.512517399198</v>
      </c>
      <c r="F286" s="498">
        <v>0</v>
      </c>
      <c r="G286" s="499">
        <f t="shared" si="4"/>
        <v>0</v>
      </c>
      <c r="H286" s="499" t="s">
        <v>2263</v>
      </c>
      <c r="I286" s="499">
        <v>0</v>
      </c>
      <c r="J286" s="499">
        <v>122</v>
      </c>
      <c r="K286" s="499">
        <v>2</v>
      </c>
      <c r="L286" s="499">
        <v>2</v>
      </c>
      <c r="M286" s="499">
        <v>0</v>
      </c>
      <c r="N286" s="499">
        <v>0</v>
      </c>
      <c r="O286" s="500">
        <v>46</v>
      </c>
      <c r="P286" s="500">
        <v>337</v>
      </c>
      <c r="Q286" s="500">
        <v>221.39491200467239</v>
      </c>
    </row>
    <row r="287" spans="1:17" ht="12.75" x14ac:dyDescent="0.2">
      <c r="A287" s="496" t="s">
        <v>693</v>
      </c>
      <c r="B287" s="497" t="s">
        <v>2263</v>
      </c>
      <c r="C287" s="497">
        <v>8168.7966287565214</v>
      </c>
      <c r="D287" s="497">
        <v>8168.7966287565214</v>
      </c>
      <c r="E287" s="497">
        <v>10874.589904120743</v>
      </c>
      <c r="F287" s="498">
        <v>0</v>
      </c>
      <c r="G287" s="499">
        <f t="shared" si="4"/>
        <v>0</v>
      </c>
      <c r="H287" s="499" t="s">
        <v>2263</v>
      </c>
      <c r="I287" s="499">
        <v>0</v>
      </c>
      <c r="J287" s="499">
        <v>239</v>
      </c>
      <c r="K287" s="499">
        <v>16</v>
      </c>
      <c r="L287" s="499">
        <v>16</v>
      </c>
      <c r="M287" s="499">
        <v>1</v>
      </c>
      <c r="N287" s="499">
        <v>0</v>
      </c>
      <c r="O287" s="500">
        <v>20</v>
      </c>
      <c r="P287" s="500">
        <v>77</v>
      </c>
      <c r="Q287" s="500">
        <v>221.39491200467239</v>
      </c>
    </row>
    <row r="288" spans="1:17" ht="12.75" x14ac:dyDescent="0.2">
      <c r="A288" s="496" t="s">
        <v>694</v>
      </c>
      <c r="B288" s="497" t="s">
        <v>2263</v>
      </c>
      <c r="C288" s="497">
        <v>4347.3510094569456</v>
      </c>
      <c r="D288" s="497">
        <v>4347.3510094569456</v>
      </c>
      <c r="E288" s="497">
        <v>4347.3510094569456</v>
      </c>
      <c r="F288" s="498">
        <v>0</v>
      </c>
      <c r="G288" s="499">
        <f t="shared" si="4"/>
        <v>0</v>
      </c>
      <c r="H288" s="499" t="s">
        <v>2263</v>
      </c>
      <c r="I288" s="499">
        <v>3</v>
      </c>
      <c r="J288" s="499">
        <v>370</v>
      </c>
      <c r="K288" s="499">
        <v>2</v>
      </c>
      <c r="L288" s="499">
        <v>2</v>
      </c>
      <c r="M288" s="499">
        <v>0</v>
      </c>
      <c r="N288" s="499">
        <v>0</v>
      </c>
      <c r="O288" s="500">
        <v>5</v>
      </c>
      <c r="P288" s="500">
        <v>5</v>
      </c>
      <c r="Q288" s="500">
        <v>221.39491200467239</v>
      </c>
    </row>
    <row r="289" spans="1:17" ht="12.75" x14ac:dyDescent="0.2">
      <c r="A289" s="496" t="s">
        <v>695</v>
      </c>
      <c r="B289" s="497" t="s">
        <v>2263</v>
      </c>
      <c r="C289" s="497">
        <v>5282.4803863062007</v>
      </c>
      <c r="D289" s="497">
        <v>5282.4803863062007</v>
      </c>
      <c r="E289" s="497">
        <v>6972.7259821053622</v>
      </c>
      <c r="F289" s="498">
        <v>0</v>
      </c>
      <c r="G289" s="499">
        <f t="shared" si="4"/>
        <v>0</v>
      </c>
      <c r="H289" s="499" t="s">
        <v>2263</v>
      </c>
      <c r="I289" s="499">
        <v>45</v>
      </c>
      <c r="J289" s="499">
        <v>421</v>
      </c>
      <c r="K289" s="499">
        <v>39</v>
      </c>
      <c r="L289" s="499">
        <v>39</v>
      </c>
      <c r="M289" s="499">
        <v>1</v>
      </c>
      <c r="N289" s="499">
        <v>0</v>
      </c>
      <c r="O289" s="500">
        <v>12</v>
      </c>
      <c r="P289" s="500">
        <v>28</v>
      </c>
      <c r="Q289" s="500">
        <v>221.39491200467239</v>
      </c>
    </row>
    <row r="290" spans="1:17" ht="12.75" x14ac:dyDescent="0.2">
      <c r="A290" s="496" t="s">
        <v>696</v>
      </c>
      <c r="B290" s="497" t="s">
        <v>2263</v>
      </c>
      <c r="C290" s="497">
        <v>4031.6172936760941</v>
      </c>
      <c r="D290" s="497">
        <v>4031.6172936760941</v>
      </c>
      <c r="E290" s="497">
        <v>4031.6172936760941</v>
      </c>
      <c r="F290" s="498">
        <v>0</v>
      </c>
      <c r="G290" s="499">
        <f t="shared" si="4"/>
        <v>0</v>
      </c>
      <c r="H290" s="499" t="s">
        <v>2263</v>
      </c>
      <c r="I290" s="499">
        <v>38</v>
      </c>
      <c r="J290" s="499">
        <v>724</v>
      </c>
      <c r="K290" s="499">
        <v>11</v>
      </c>
      <c r="L290" s="499">
        <v>11</v>
      </c>
      <c r="M290" s="499">
        <v>5</v>
      </c>
      <c r="N290" s="499">
        <v>0</v>
      </c>
      <c r="O290" s="500">
        <v>5</v>
      </c>
      <c r="P290" s="500">
        <v>5</v>
      </c>
      <c r="Q290" s="500">
        <v>221.39491200467239</v>
      </c>
    </row>
    <row r="291" spans="1:17" ht="12.75" x14ac:dyDescent="0.2">
      <c r="A291" s="496" t="s">
        <v>697</v>
      </c>
      <c r="B291" s="497" t="s">
        <v>2263</v>
      </c>
      <c r="C291" s="497">
        <v>3053.8794636807324</v>
      </c>
      <c r="D291" s="497">
        <v>3053.8794636807324</v>
      </c>
      <c r="E291" s="497">
        <v>3757.6657975666021</v>
      </c>
      <c r="F291" s="498">
        <v>0</v>
      </c>
      <c r="G291" s="499">
        <f t="shared" si="4"/>
        <v>0</v>
      </c>
      <c r="H291" s="499" t="s">
        <v>2263</v>
      </c>
      <c r="I291" s="499">
        <v>105</v>
      </c>
      <c r="J291" s="499">
        <v>464</v>
      </c>
      <c r="K291" s="499">
        <v>197</v>
      </c>
      <c r="L291" s="499">
        <v>197</v>
      </c>
      <c r="M291" s="499">
        <v>41</v>
      </c>
      <c r="N291" s="499">
        <v>0</v>
      </c>
      <c r="O291" s="500">
        <v>5</v>
      </c>
      <c r="P291" s="500">
        <v>7</v>
      </c>
      <c r="Q291" s="500">
        <v>221.39491200467239</v>
      </c>
    </row>
    <row r="292" spans="1:17" ht="12.75" x14ac:dyDescent="0.2">
      <c r="A292" s="496" t="s">
        <v>698</v>
      </c>
      <c r="B292" s="497" t="s">
        <v>2263</v>
      </c>
      <c r="C292" s="497">
        <v>2726.9707283709376</v>
      </c>
      <c r="D292" s="497">
        <v>2726.9707283709376</v>
      </c>
      <c r="E292" s="497">
        <v>2795.9016234091841</v>
      </c>
      <c r="F292" s="498">
        <v>0</v>
      </c>
      <c r="G292" s="499">
        <f t="shared" si="4"/>
        <v>0</v>
      </c>
      <c r="H292" s="499" t="s">
        <v>2263</v>
      </c>
      <c r="I292" s="499">
        <v>112</v>
      </c>
      <c r="J292" s="499">
        <v>1069</v>
      </c>
      <c r="K292" s="499">
        <v>175</v>
      </c>
      <c r="L292" s="499">
        <v>175</v>
      </c>
      <c r="M292" s="499">
        <v>52</v>
      </c>
      <c r="N292" s="499">
        <v>0</v>
      </c>
      <c r="O292" s="500">
        <v>5</v>
      </c>
      <c r="P292" s="500">
        <v>6</v>
      </c>
      <c r="Q292" s="500">
        <v>221.39491200467239</v>
      </c>
    </row>
    <row r="293" spans="1:17" ht="12.75" x14ac:dyDescent="0.2">
      <c r="A293" s="496" t="s">
        <v>699</v>
      </c>
      <c r="B293" s="497" t="s">
        <v>2263</v>
      </c>
      <c r="C293" s="497">
        <v>2779.1818393566441</v>
      </c>
      <c r="D293" s="497">
        <v>2779.1818393566441</v>
      </c>
      <c r="E293" s="497">
        <v>2820.2438894446013</v>
      </c>
      <c r="F293" s="498">
        <v>0</v>
      </c>
      <c r="G293" s="499">
        <f t="shared" si="4"/>
        <v>0</v>
      </c>
      <c r="H293" s="499" t="s">
        <v>2263</v>
      </c>
      <c r="I293" s="499">
        <v>43</v>
      </c>
      <c r="J293" s="499">
        <v>411</v>
      </c>
      <c r="K293" s="499">
        <v>41</v>
      </c>
      <c r="L293" s="499">
        <v>41</v>
      </c>
      <c r="M293" s="499">
        <v>0</v>
      </c>
      <c r="N293" s="499">
        <v>0</v>
      </c>
      <c r="O293" s="500">
        <v>5</v>
      </c>
      <c r="P293" s="500">
        <v>6</v>
      </c>
      <c r="Q293" s="500">
        <v>341.77574745253725</v>
      </c>
    </row>
    <row r="294" spans="1:17" ht="12.75" x14ac:dyDescent="0.2">
      <c r="A294" s="496" t="s">
        <v>700</v>
      </c>
      <c r="B294" s="497" t="s">
        <v>2263</v>
      </c>
      <c r="C294" s="497">
        <v>1922.8396725565674</v>
      </c>
      <c r="D294" s="497">
        <v>1922.8396725565674</v>
      </c>
      <c r="E294" s="497">
        <v>2158.4607055155466</v>
      </c>
      <c r="F294" s="498">
        <v>0</v>
      </c>
      <c r="G294" s="499">
        <f t="shared" si="4"/>
        <v>0</v>
      </c>
      <c r="H294" s="499" t="s">
        <v>2263</v>
      </c>
      <c r="I294" s="499">
        <v>683</v>
      </c>
      <c r="J294" s="499">
        <v>853</v>
      </c>
      <c r="K294" s="499">
        <v>44</v>
      </c>
      <c r="L294" s="499">
        <v>44</v>
      </c>
      <c r="M294" s="499">
        <v>11</v>
      </c>
      <c r="N294" s="499">
        <v>0</v>
      </c>
      <c r="O294" s="500">
        <v>5</v>
      </c>
      <c r="P294" s="500">
        <v>11</v>
      </c>
      <c r="Q294" s="500">
        <v>221.39491200467239</v>
      </c>
    </row>
    <row r="295" spans="1:17" ht="12.75" x14ac:dyDescent="0.2">
      <c r="A295" s="496" t="s">
        <v>701</v>
      </c>
      <c r="B295" s="497">
        <v>137.34597888253953</v>
      </c>
      <c r="C295" s="497">
        <v>969.47162889090339</v>
      </c>
      <c r="D295" s="497">
        <v>969.47162889090339</v>
      </c>
      <c r="E295" s="497">
        <v>760.53919177142302</v>
      </c>
      <c r="F295" s="498">
        <v>0</v>
      </c>
      <c r="G295" s="499">
        <f t="shared" si="4"/>
        <v>0</v>
      </c>
      <c r="H295" s="499">
        <v>797</v>
      </c>
      <c r="I295" s="499">
        <v>2790</v>
      </c>
      <c r="J295" s="499">
        <v>904</v>
      </c>
      <c r="K295" s="499">
        <v>121</v>
      </c>
      <c r="L295" s="499">
        <v>121</v>
      </c>
      <c r="M295" s="499">
        <v>98</v>
      </c>
      <c r="N295" s="499">
        <v>0</v>
      </c>
      <c r="O295" s="500">
        <v>5</v>
      </c>
      <c r="P295" s="500">
        <v>5</v>
      </c>
      <c r="Q295" s="500">
        <v>221.39491200467239</v>
      </c>
    </row>
    <row r="296" spans="1:17" ht="12.75" x14ac:dyDescent="0.2">
      <c r="A296" s="496" t="s">
        <v>702</v>
      </c>
      <c r="B296" s="497" t="s">
        <v>2263</v>
      </c>
      <c r="C296" s="497">
        <v>1903.8597954945926</v>
      </c>
      <c r="D296" s="497">
        <v>1903.8597954945926</v>
      </c>
      <c r="E296" s="497">
        <v>2343.9916630547209</v>
      </c>
      <c r="F296" s="498">
        <v>0</v>
      </c>
      <c r="G296" s="499">
        <f t="shared" si="4"/>
        <v>0</v>
      </c>
      <c r="H296" s="499" t="s">
        <v>2263</v>
      </c>
      <c r="I296" s="499">
        <v>192</v>
      </c>
      <c r="J296" s="499">
        <v>727</v>
      </c>
      <c r="K296" s="499">
        <v>4455</v>
      </c>
      <c r="L296" s="499">
        <v>4455</v>
      </c>
      <c r="M296" s="499">
        <v>1428</v>
      </c>
      <c r="N296" s="499">
        <v>0</v>
      </c>
      <c r="O296" s="500">
        <v>5</v>
      </c>
      <c r="P296" s="500">
        <v>5</v>
      </c>
      <c r="Q296" s="500">
        <v>221.39491200467239</v>
      </c>
    </row>
    <row r="297" spans="1:17" ht="12.75" x14ac:dyDescent="0.2">
      <c r="A297" s="496" t="s">
        <v>703</v>
      </c>
      <c r="B297" s="497" t="s">
        <v>2263</v>
      </c>
      <c r="C297" s="497">
        <v>1584.6766392475083</v>
      </c>
      <c r="D297" s="497">
        <v>1584.6766392475083</v>
      </c>
      <c r="E297" s="497">
        <v>1654.3730475004188</v>
      </c>
      <c r="F297" s="498">
        <v>0</v>
      </c>
      <c r="G297" s="499">
        <f t="shared" si="4"/>
        <v>0</v>
      </c>
      <c r="H297" s="499" t="s">
        <v>2263</v>
      </c>
      <c r="I297" s="499">
        <v>149</v>
      </c>
      <c r="J297" s="499">
        <v>1005</v>
      </c>
      <c r="K297" s="499">
        <v>405</v>
      </c>
      <c r="L297" s="499">
        <v>405</v>
      </c>
      <c r="M297" s="499">
        <v>215</v>
      </c>
      <c r="N297" s="499">
        <v>0</v>
      </c>
      <c r="O297" s="500">
        <v>5</v>
      </c>
      <c r="P297" s="500">
        <v>5</v>
      </c>
      <c r="Q297" s="500">
        <v>221.39491200467239</v>
      </c>
    </row>
    <row r="298" spans="1:17" ht="12.75" x14ac:dyDescent="0.2">
      <c r="A298" s="496" t="s">
        <v>704</v>
      </c>
      <c r="B298" s="497">
        <v>116.32983646768211</v>
      </c>
      <c r="C298" s="497">
        <v>577.0062431493036</v>
      </c>
      <c r="D298" s="497">
        <v>577.0062431493036</v>
      </c>
      <c r="E298" s="497">
        <v>691.13732449659176</v>
      </c>
      <c r="F298" s="498">
        <v>0</v>
      </c>
      <c r="G298" s="499">
        <f t="shared" si="4"/>
        <v>0</v>
      </c>
      <c r="H298" s="499">
        <v>2014</v>
      </c>
      <c r="I298" s="499">
        <v>6714</v>
      </c>
      <c r="J298" s="499">
        <v>385</v>
      </c>
      <c r="K298" s="499">
        <v>339</v>
      </c>
      <c r="L298" s="499">
        <v>339</v>
      </c>
      <c r="M298" s="499">
        <v>208</v>
      </c>
      <c r="N298" s="499">
        <v>0</v>
      </c>
      <c r="O298" s="500">
        <v>5</v>
      </c>
      <c r="P298" s="500">
        <v>5</v>
      </c>
      <c r="Q298" s="500">
        <v>221.39491200467239</v>
      </c>
    </row>
    <row r="299" spans="1:17" ht="12.75" x14ac:dyDescent="0.2">
      <c r="A299" s="496" t="s">
        <v>705</v>
      </c>
      <c r="B299" s="497" t="s">
        <v>2263</v>
      </c>
      <c r="C299" s="497">
        <v>9545.4780906453125</v>
      </c>
      <c r="D299" s="497">
        <v>9545.4780906453125</v>
      </c>
      <c r="E299" s="497">
        <v>9800.4446078152778</v>
      </c>
      <c r="F299" s="498">
        <v>0.30000000000000004</v>
      </c>
      <c r="G299" s="499">
        <f t="shared" si="4"/>
        <v>2940.1333823445839</v>
      </c>
      <c r="H299" s="499" t="s">
        <v>2263</v>
      </c>
      <c r="I299" s="499">
        <v>0</v>
      </c>
      <c r="J299" s="499">
        <v>90</v>
      </c>
      <c r="K299" s="499">
        <v>275</v>
      </c>
      <c r="L299" s="499">
        <v>274</v>
      </c>
      <c r="M299" s="499">
        <v>1</v>
      </c>
      <c r="N299" s="499">
        <v>1</v>
      </c>
      <c r="O299" s="500">
        <v>74</v>
      </c>
      <c r="P299" s="500">
        <v>82</v>
      </c>
      <c r="Q299" s="500">
        <v>221.39491200467239</v>
      </c>
    </row>
    <row r="300" spans="1:17" ht="12.75" x14ac:dyDescent="0.2">
      <c r="A300" s="496" t="s">
        <v>706</v>
      </c>
      <c r="B300" s="497" t="s">
        <v>2263</v>
      </c>
      <c r="C300" s="497">
        <v>4281.1471989129186</v>
      </c>
      <c r="D300" s="497">
        <v>4281.1471989129186</v>
      </c>
      <c r="E300" s="497">
        <v>6717.056288655408</v>
      </c>
      <c r="F300" s="498">
        <v>0.30000000000000004</v>
      </c>
      <c r="G300" s="499">
        <f t="shared" si="4"/>
        <v>2015.1168865966226</v>
      </c>
      <c r="H300" s="499" t="s">
        <v>2263</v>
      </c>
      <c r="I300" s="499">
        <v>0</v>
      </c>
      <c r="J300" s="499">
        <v>269</v>
      </c>
      <c r="K300" s="499">
        <v>268</v>
      </c>
      <c r="L300" s="499">
        <v>266</v>
      </c>
      <c r="M300" s="499">
        <v>2</v>
      </c>
      <c r="N300" s="499">
        <v>1</v>
      </c>
      <c r="O300" s="500">
        <v>21</v>
      </c>
      <c r="P300" s="500">
        <v>45</v>
      </c>
      <c r="Q300" s="500">
        <v>221.39491200467239</v>
      </c>
    </row>
    <row r="301" spans="1:17" ht="12.75" x14ac:dyDescent="0.2">
      <c r="A301" s="496" t="s">
        <v>707</v>
      </c>
      <c r="B301" s="497" t="s">
        <v>2263</v>
      </c>
      <c r="C301" s="497">
        <v>2809.6530181248695</v>
      </c>
      <c r="D301" s="497">
        <v>2809.6530181248695</v>
      </c>
      <c r="E301" s="497">
        <v>4292.005037802126</v>
      </c>
      <c r="F301" s="498">
        <v>0.30000000000000004</v>
      </c>
      <c r="G301" s="499">
        <f t="shared" si="4"/>
        <v>1287.6015113406379</v>
      </c>
      <c r="H301" s="499" t="s">
        <v>2263</v>
      </c>
      <c r="I301" s="499">
        <v>4</v>
      </c>
      <c r="J301" s="499">
        <v>944</v>
      </c>
      <c r="K301" s="499">
        <v>357</v>
      </c>
      <c r="L301" s="499">
        <v>354</v>
      </c>
      <c r="M301" s="499">
        <v>3</v>
      </c>
      <c r="N301" s="499">
        <v>1</v>
      </c>
      <c r="O301" s="500">
        <v>10</v>
      </c>
      <c r="P301" s="500">
        <v>29</v>
      </c>
      <c r="Q301" s="500">
        <v>221.39491200467239</v>
      </c>
    </row>
    <row r="302" spans="1:17" ht="12.75" x14ac:dyDescent="0.2">
      <c r="A302" s="496" t="s">
        <v>708</v>
      </c>
      <c r="B302" s="497" t="s">
        <v>2263</v>
      </c>
      <c r="C302" s="497">
        <v>4590.2707995340979</v>
      </c>
      <c r="D302" s="497">
        <v>4590.2707995340979</v>
      </c>
      <c r="E302" s="497">
        <v>4841.4797715897121</v>
      </c>
      <c r="F302" s="498">
        <v>0.30000000000000004</v>
      </c>
      <c r="G302" s="499">
        <f t="shared" si="4"/>
        <v>1452.4439314769138</v>
      </c>
      <c r="H302" s="499" t="s">
        <v>2263</v>
      </c>
      <c r="I302" s="499">
        <v>7</v>
      </c>
      <c r="J302" s="499">
        <v>72</v>
      </c>
      <c r="K302" s="499">
        <v>391</v>
      </c>
      <c r="L302" s="499">
        <v>374</v>
      </c>
      <c r="M302" s="499">
        <v>17</v>
      </c>
      <c r="N302" s="499">
        <v>1</v>
      </c>
      <c r="O302" s="500">
        <v>50</v>
      </c>
      <c r="P302" s="500">
        <v>45</v>
      </c>
      <c r="Q302" s="500">
        <v>221.39491200467239</v>
      </c>
    </row>
    <row r="303" spans="1:17" ht="12.75" x14ac:dyDescent="0.2">
      <c r="A303" s="496" t="s">
        <v>709</v>
      </c>
      <c r="B303" s="497" t="s">
        <v>2263</v>
      </c>
      <c r="C303" s="497">
        <v>1970.5587564927334</v>
      </c>
      <c r="D303" s="497">
        <v>1970.5587564927334</v>
      </c>
      <c r="E303" s="497">
        <v>3164.2004520742498</v>
      </c>
      <c r="F303" s="498">
        <v>0.30000000000000004</v>
      </c>
      <c r="G303" s="499">
        <f t="shared" si="4"/>
        <v>949.26013562227513</v>
      </c>
      <c r="H303" s="499" t="s">
        <v>2263</v>
      </c>
      <c r="I303" s="499">
        <v>99</v>
      </c>
      <c r="J303" s="499">
        <v>499</v>
      </c>
      <c r="K303" s="499">
        <v>758</v>
      </c>
      <c r="L303" s="499">
        <v>625</v>
      </c>
      <c r="M303" s="499">
        <v>133</v>
      </c>
      <c r="N303" s="499">
        <v>1</v>
      </c>
      <c r="O303" s="500">
        <v>12</v>
      </c>
      <c r="P303" s="500">
        <v>27</v>
      </c>
      <c r="Q303" s="500">
        <v>221.39491200467239</v>
      </c>
    </row>
    <row r="304" spans="1:17" ht="12.75" x14ac:dyDescent="0.2">
      <c r="A304" s="496" t="s">
        <v>710</v>
      </c>
      <c r="B304" s="497" t="s">
        <v>2263</v>
      </c>
      <c r="C304" s="497">
        <v>1102.522513950026</v>
      </c>
      <c r="D304" s="497">
        <v>1102.522513950026</v>
      </c>
      <c r="E304" s="497">
        <v>2242.1861172035742</v>
      </c>
      <c r="F304" s="498">
        <v>0.30000000000000004</v>
      </c>
      <c r="G304" s="499">
        <f t="shared" si="4"/>
        <v>672.65583516107233</v>
      </c>
      <c r="H304" s="499" t="s">
        <v>2263</v>
      </c>
      <c r="I304" s="499">
        <v>722</v>
      </c>
      <c r="J304" s="499">
        <v>2637</v>
      </c>
      <c r="K304" s="499">
        <v>1025</v>
      </c>
      <c r="L304" s="499">
        <v>687</v>
      </c>
      <c r="M304" s="499">
        <v>338</v>
      </c>
      <c r="N304" s="499">
        <v>1</v>
      </c>
      <c r="O304" s="500">
        <v>11</v>
      </c>
      <c r="P304" s="500">
        <v>14</v>
      </c>
      <c r="Q304" s="500">
        <v>221.39491200467239</v>
      </c>
    </row>
    <row r="305" spans="1:17" ht="12.75" x14ac:dyDescent="0.2">
      <c r="A305" s="496" t="s">
        <v>711</v>
      </c>
      <c r="B305" s="497" t="s">
        <v>2263</v>
      </c>
      <c r="C305" s="497">
        <v>2842.0929619019862</v>
      </c>
      <c r="D305" s="497">
        <v>2842.0929619019862</v>
      </c>
      <c r="E305" s="497">
        <v>3270.9151239421244</v>
      </c>
      <c r="F305" s="498">
        <v>0.30000000000000004</v>
      </c>
      <c r="G305" s="499">
        <f t="shared" si="4"/>
        <v>981.27453718263746</v>
      </c>
      <c r="H305" s="499" t="s">
        <v>2263</v>
      </c>
      <c r="I305" s="499">
        <v>4</v>
      </c>
      <c r="J305" s="499">
        <v>418</v>
      </c>
      <c r="K305" s="499">
        <v>4597</v>
      </c>
      <c r="L305" s="499">
        <v>4203</v>
      </c>
      <c r="M305" s="499">
        <v>394</v>
      </c>
      <c r="N305" s="499">
        <v>1</v>
      </c>
      <c r="O305" s="500">
        <v>15</v>
      </c>
      <c r="P305" s="500">
        <v>31</v>
      </c>
      <c r="Q305" s="500">
        <v>221.39491200467239</v>
      </c>
    </row>
    <row r="306" spans="1:17" ht="12.75" x14ac:dyDescent="0.2">
      <c r="A306" s="496" t="s">
        <v>712</v>
      </c>
      <c r="B306" s="497" t="s">
        <v>2263</v>
      </c>
      <c r="C306" s="497">
        <v>1689.5316760232165</v>
      </c>
      <c r="D306" s="497">
        <v>1689.5316760232165</v>
      </c>
      <c r="E306" s="497">
        <v>1689.5316760232165</v>
      </c>
      <c r="F306" s="498">
        <v>0.4</v>
      </c>
      <c r="G306" s="499">
        <f t="shared" si="4"/>
        <v>675.81267040928662</v>
      </c>
      <c r="H306" s="499" t="s">
        <v>2263</v>
      </c>
      <c r="I306" s="499">
        <v>50</v>
      </c>
      <c r="J306" s="499">
        <v>1202</v>
      </c>
      <c r="K306" s="499">
        <v>7618</v>
      </c>
      <c r="L306" s="499">
        <v>6302</v>
      </c>
      <c r="M306" s="499">
        <v>1316</v>
      </c>
      <c r="N306" s="499">
        <v>1</v>
      </c>
      <c r="O306" s="500">
        <v>7</v>
      </c>
      <c r="P306" s="500">
        <v>7</v>
      </c>
      <c r="Q306" s="500">
        <v>221.39491200467239</v>
      </c>
    </row>
    <row r="307" spans="1:17" ht="12.75" x14ac:dyDescent="0.2">
      <c r="A307" s="496" t="s">
        <v>713</v>
      </c>
      <c r="B307" s="497" t="s">
        <v>2263</v>
      </c>
      <c r="C307" s="497">
        <v>1433.3417096400976</v>
      </c>
      <c r="D307" s="497">
        <v>1433.3417096400976</v>
      </c>
      <c r="E307" s="497">
        <v>1447.1624317999331</v>
      </c>
      <c r="F307" s="498">
        <v>0.4</v>
      </c>
      <c r="G307" s="499">
        <f t="shared" si="4"/>
        <v>578.86497271997325</v>
      </c>
      <c r="H307" s="499" t="s">
        <v>2263</v>
      </c>
      <c r="I307" s="499">
        <v>60</v>
      </c>
      <c r="J307" s="499">
        <v>883</v>
      </c>
      <c r="K307" s="499">
        <v>4956</v>
      </c>
      <c r="L307" s="499">
        <v>4117</v>
      </c>
      <c r="M307" s="499">
        <v>839</v>
      </c>
      <c r="N307" s="499">
        <v>1</v>
      </c>
      <c r="O307" s="500">
        <v>5</v>
      </c>
      <c r="P307" s="500">
        <v>5</v>
      </c>
      <c r="Q307" s="500">
        <v>221.39491200467239</v>
      </c>
    </row>
    <row r="308" spans="1:17" ht="12.75" x14ac:dyDescent="0.2">
      <c r="A308" s="496" t="s">
        <v>714</v>
      </c>
      <c r="B308" s="497" t="s">
        <v>2263</v>
      </c>
      <c r="C308" s="497">
        <v>775.47026386843118</v>
      </c>
      <c r="D308" s="497">
        <v>775.47026386843118</v>
      </c>
      <c r="E308" s="497">
        <v>1500.01073724561</v>
      </c>
      <c r="F308" s="498">
        <v>0.4</v>
      </c>
      <c r="G308" s="499">
        <f t="shared" si="4"/>
        <v>600.00429489824398</v>
      </c>
      <c r="H308" s="499" t="s">
        <v>2263</v>
      </c>
      <c r="I308" s="499">
        <v>241</v>
      </c>
      <c r="J308" s="499">
        <v>157</v>
      </c>
      <c r="K308" s="499">
        <v>19755</v>
      </c>
      <c r="L308" s="499">
        <v>8922</v>
      </c>
      <c r="M308" s="499">
        <v>10833</v>
      </c>
      <c r="N308" s="499">
        <v>1</v>
      </c>
      <c r="O308" s="500">
        <v>5</v>
      </c>
      <c r="P308" s="500">
        <v>10</v>
      </c>
      <c r="Q308" s="500">
        <v>221.39491200467239</v>
      </c>
    </row>
    <row r="309" spans="1:17" ht="12.75" x14ac:dyDescent="0.2">
      <c r="A309" s="496" t="s">
        <v>715</v>
      </c>
      <c r="B309" s="497" t="s">
        <v>2263</v>
      </c>
      <c r="C309" s="497">
        <v>419.69345249244878</v>
      </c>
      <c r="D309" s="497">
        <v>419.69345249244878</v>
      </c>
      <c r="E309" s="497">
        <v>535.35582724272945</v>
      </c>
      <c r="F309" s="498">
        <v>1</v>
      </c>
      <c r="G309" s="499">
        <f t="shared" si="4"/>
        <v>535.35582724272945</v>
      </c>
      <c r="H309" s="499" t="s">
        <v>2263</v>
      </c>
      <c r="I309" s="499">
        <v>1472</v>
      </c>
      <c r="J309" s="499">
        <v>437</v>
      </c>
      <c r="K309" s="499">
        <v>50946</v>
      </c>
      <c r="L309" s="499">
        <v>11888</v>
      </c>
      <c r="M309" s="499">
        <v>39058</v>
      </c>
      <c r="N309" s="499">
        <v>1</v>
      </c>
      <c r="O309" s="500">
        <v>5</v>
      </c>
      <c r="P309" s="500">
        <v>5</v>
      </c>
      <c r="Q309" s="500">
        <v>221.39491200467239</v>
      </c>
    </row>
    <row r="310" spans="1:17" ht="12.75" x14ac:dyDescent="0.2">
      <c r="A310" s="496" t="s">
        <v>716</v>
      </c>
      <c r="B310" s="497" t="s">
        <v>2263</v>
      </c>
      <c r="C310" s="497">
        <v>308.86811311904944</v>
      </c>
      <c r="D310" s="497">
        <v>308.86811311904944</v>
      </c>
      <c r="E310" s="497">
        <v>458.92057556533132</v>
      </c>
      <c r="F310" s="498">
        <v>1</v>
      </c>
      <c r="G310" s="499">
        <f t="shared" si="4"/>
        <v>458.92057556533132</v>
      </c>
      <c r="H310" s="499" t="s">
        <v>2263</v>
      </c>
      <c r="I310" s="499">
        <v>2559</v>
      </c>
      <c r="J310" s="499">
        <v>295</v>
      </c>
      <c r="K310" s="499">
        <v>33083</v>
      </c>
      <c r="L310" s="499">
        <v>5872</v>
      </c>
      <c r="M310" s="499">
        <v>27211</v>
      </c>
      <c r="N310" s="499">
        <v>1</v>
      </c>
      <c r="O310" s="500">
        <v>5</v>
      </c>
      <c r="P310" s="500">
        <v>5</v>
      </c>
      <c r="Q310" s="500">
        <v>221.39491200467239</v>
      </c>
    </row>
    <row r="311" spans="1:17" ht="12.75" x14ac:dyDescent="0.2">
      <c r="A311" s="496" t="s">
        <v>717</v>
      </c>
      <c r="B311" s="497">
        <v>107.72198211609189</v>
      </c>
      <c r="C311" s="497">
        <v>710.53285610954435</v>
      </c>
      <c r="D311" s="497">
        <v>710.53285610954435</v>
      </c>
      <c r="E311" s="497">
        <v>1304.7481382925316</v>
      </c>
      <c r="F311" s="498">
        <v>0</v>
      </c>
      <c r="G311" s="499">
        <f t="shared" si="4"/>
        <v>0</v>
      </c>
      <c r="H311" s="499">
        <v>9480</v>
      </c>
      <c r="I311" s="499">
        <v>26391</v>
      </c>
      <c r="J311" s="499">
        <v>955</v>
      </c>
      <c r="K311" s="499">
        <v>63</v>
      </c>
      <c r="L311" s="499">
        <v>63</v>
      </c>
      <c r="M311" s="499">
        <v>25</v>
      </c>
      <c r="N311" s="499">
        <v>0</v>
      </c>
      <c r="O311" s="500">
        <v>5</v>
      </c>
      <c r="P311" s="500">
        <v>5</v>
      </c>
      <c r="Q311" s="500">
        <v>221.39491200467239</v>
      </c>
    </row>
    <row r="312" spans="1:17" ht="12.75" x14ac:dyDescent="0.2">
      <c r="A312" s="496" t="s">
        <v>718</v>
      </c>
      <c r="B312" s="497">
        <v>154.76188708941513</v>
      </c>
      <c r="C312" s="497">
        <v>938.57993285352734</v>
      </c>
      <c r="D312" s="497">
        <v>938.57993285352734</v>
      </c>
      <c r="E312" s="497">
        <v>1219.4121670692882</v>
      </c>
      <c r="F312" s="498">
        <v>0</v>
      </c>
      <c r="G312" s="499">
        <f t="shared" si="4"/>
        <v>0</v>
      </c>
      <c r="H312" s="499">
        <v>154</v>
      </c>
      <c r="I312" s="499">
        <v>1239</v>
      </c>
      <c r="J312" s="499">
        <v>93</v>
      </c>
      <c r="K312" s="499">
        <v>4</v>
      </c>
      <c r="L312" s="499">
        <v>4</v>
      </c>
      <c r="M312" s="499">
        <v>0</v>
      </c>
      <c r="N312" s="499">
        <v>0</v>
      </c>
      <c r="O312" s="500">
        <v>5</v>
      </c>
      <c r="P312" s="500">
        <v>5</v>
      </c>
      <c r="Q312" s="500">
        <v>341.77574745253725</v>
      </c>
    </row>
    <row r="313" spans="1:17" ht="12.75" x14ac:dyDescent="0.2">
      <c r="A313" s="496" t="s">
        <v>719</v>
      </c>
      <c r="B313" s="497">
        <v>116.30566439857355</v>
      </c>
      <c r="C313" s="497">
        <v>710.53285610954435</v>
      </c>
      <c r="D313" s="497">
        <v>710.53285610954435</v>
      </c>
      <c r="E313" s="497">
        <v>789.98485572453569</v>
      </c>
      <c r="F313" s="498">
        <v>0</v>
      </c>
      <c r="G313" s="499">
        <f t="shared" si="4"/>
        <v>0</v>
      </c>
      <c r="H313" s="499">
        <v>13837</v>
      </c>
      <c r="I313" s="499">
        <v>3038</v>
      </c>
      <c r="J313" s="499">
        <v>363</v>
      </c>
      <c r="K313" s="499">
        <v>73</v>
      </c>
      <c r="L313" s="499">
        <v>73</v>
      </c>
      <c r="M313" s="499">
        <v>72</v>
      </c>
      <c r="N313" s="499">
        <v>0</v>
      </c>
      <c r="O313" s="500">
        <v>5</v>
      </c>
      <c r="P313" s="500">
        <v>5</v>
      </c>
      <c r="Q313" s="500">
        <v>221.39491200467239</v>
      </c>
    </row>
    <row r="314" spans="1:17" ht="12.75" x14ac:dyDescent="0.2">
      <c r="A314" s="496" t="s">
        <v>720</v>
      </c>
      <c r="B314" s="497">
        <v>109.15170084685296</v>
      </c>
      <c r="C314" s="497">
        <v>869.87297029781666</v>
      </c>
      <c r="D314" s="497">
        <v>869.87297029781666</v>
      </c>
      <c r="E314" s="497">
        <v>869.87297029781666</v>
      </c>
      <c r="F314" s="498">
        <v>0</v>
      </c>
      <c r="G314" s="499">
        <f t="shared" si="4"/>
        <v>0</v>
      </c>
      <c r="H314" s="499">
        <v>41818</v>
      </c>
      <c r="I314" s="499">
        <v>1277</v>
      </c>
      <c r="J314" s="499">
        <v>56</v>
      </c>
      <c r="K314" s="499">
        <v>71</v>
      </c>
      <c r="L314" s="499">
        <v>71</v>
      </c>
      <c r="M314" s="499">
        <v>0</v>
      </c>
      <c r="N314" s="499">
        <v>0</v>
      </c>
      <c r="O314" s="500">
        <v>5</v>
      </c>
      <c r="P314" s="500">
        <v>5</v>
      </c>
      <c r="Q314" s="500">
        <v>341.77574745253725</v>
      </c>
    </row>
    <row r="315" spans="1:17" ht="12.75" x14ac:dyDescent="0.2">
      <c r="A315" s="496" t="s">
        <v>721</v>
      </c>
      <c r="B315" s="497">
        <v>103.32906242599239</v>
      </c>
      <c r="C315" s="497">
        <v>327.31350980428914</v>
      </c>
      <c r="D315" s="497">
        <v>327.31350980428914</v>
      </c>
      <c r="E315" s="497">
        <v>431.62002172502019</v>
      </c>
      <c r="F315" s="498">
        <v>0</v>
      </c>
      <c r="G315" s="499">
        <f t="shared" si="4"/>
        <v>0</v>
      </c>
      <c r="H315" s="499">
        <v>140969</v>
      </c>
      <c r="I315" s="499">
        <v>3753</v>
      </c>
      <c r="J315" s="499">
        <v>47</v>
      </c>
      <c r="K315" s="499">
        <v>267</v>
      </c>
      <c r="L315" s="499">
        <v>267</v>
      </c>
      <c r="M315" s="499">
        <v>260</v>
      </c>
      <c r="N315" s="499">
        <v>0</v>
      </c>
      <c r="O315" s="500">
        <v>5</v>
      </c>
      <c r="P315" s="500">
        <v>5</v>
      </c>
      <c r="Q315" s="500">
        <v>221.39491200467239</v>
      </c>
    </row>
    <row r="316" spans="1:17" ht="12.75" x14ac:dyDescent="0.2">
      <c r="A316" s="496" t="s">
        <v>722</v>
      </c>
      <c r="B316" s="497">
        <v>95.577346349609741</v>
      </c>
      <c r="C316" s="497">
        <v>336.74630934759153</v>
      </c>
      <c r="D316" s="497">
        <v>336.74630934759153</v>
      </c>
      <c r="E316" s="497">
        <v>566.74088534570603</v>
      </c>
      <c r="F316" s="498">
        <v>0</v>
      </c>
      <c r="G316" s="499">
        <f t="shared" si="4"/>
        <v>0</v>
      </c>
      <c r="H316" s="499">
        <v>141433</v>
      </c>
      <c r="I316" s="499">
        <v>1295</v>
      </c>
      <c r="J316" s="499">
        <v>15</v>
      </c>
      <c r="K316" s="499">
        <v>52</v>
      </c>
      <c r="L316" s="499">
        <v>52</v>
      </c>
      <c r="M316" s="499">
        <v>0</v>
      </c>
      <c r="N316" s="499">
        <v>0</v>
      </c>
      <c r="O316" s="500">
        <v>5</v>
      </c>
      <c r="P316" s="500">
        <v>5</v>
      </c>
      <c r="Q316" s="500">
        <v>341.77574745253725</v>
      </c>
    </row>
    <row r="317" spans="1:17" ht="12.75" x14ac:dyDescent="0.2">
      <c r="A317" s="496" t="s">
        <v>723</v>
      </c>
      <c r="B317" s="497">
        <v>121.2984260536311</v>
      </c>
      <c r="C317" s="497">
        <v>620.97954451187627</v>
      </c>
      <c r="D317" s="497">
        <v>620.97954451187627</v>
      </c>
      <c r="E317" s="497">
        <v>1337.4836194056545</v>
      </c>
      <c r="F317" s="498">
        <v>0</v>
      </c>
      <c r="G317" s="499">
        <f t="shared" si="4"/>
        <v>0</v>
      </c>
      <c r="H317" s="499">
        <v>11160</v>
      </c>
      <c r="I317" s="499">
        <v>33918</v>
      </c>
      <c r="J317" s="499">
        <v>1196</v>
      </c>
      <c r="K317" s="499">
        <v>473</v>
      </c>
      <c r="L317" s="499">
        <v>473</v>
      </c>
      <c r="M317" s="499">
        <v>214</v>
      </c>
      <c r="N317" s="499">
        <v>0</v>
      </c>
      <c r="O317" s="500">
        <v>5</v>
      </c>
      <c r="P317" s="500">
        <v>5</v>
      </c>
      <c r="Q317" s="500">
        <v>221.39491200467239</v>
      </c>
    </row>
    <row r="318" spans="1:17" ht="12.75" x14ac:dyDescent="0.2">
      <c r="A318" s="496" t="s">
        <v>724</v>
      </c>
      <c r="B318" s="497">
        <v>118.90944055795363</v>
      </c>
      <c r="C318" s="497">
        <v>901.64940340190753</v>
      </c>
      <c r="D318" s="497">
        <v>901.64940340190753</v>
      </c>
      <c r="E318" s="497">
        <v>1205.8177038013798</v>
      </c>
      <c r="F318" s="498">
        <v>0</v>
      </c>
      <c r="G318" s="499">
        <f t="shared" si="4"/>
        <v>0</v>
      </c>
      <c r="H318" s="499">
        <v>135</v>
      </c>
      <c r="I318" s="499">
        <v>5413</v>
      </c>
      <c r="J318" s="499">
        <v>204</v>
      </c>
      <c r="K318" s="499">
        <v>15</v>
      </c>
      <c r="L318" s="499">
        <v>15</v>
      </c>
      <c r="M318" s="499">
        <v>0</v>
      </c>
      <c r="N318" s="499">
        <v>0</v>
      </c>
      <c r="O318" s="500">
        <v>5</v>
      </c>
      <c r="P318" s="500">
        <v>5</v>
      </c>
      <c r="Q318" s="500">
        <v>341.77574745253725</v>
      </c>
    </row>
    <row r="319" spans="1:17" ht="12.75" x14ac:dyDescent="0.2">
      <c r="A319" s="496" t="s">
        <v>725</v>
      </c>
      <c r="B319" s="497">
        <v>122.17588302531486</v>
      </c>
      <c r="C319" s="497">
        <v>428.50445097105182</v>
      </c>
      <c r="D319" s="497">
        <v>428.50445097105182</v>
      </c>
      <c r="E319" s="497">
        <v>840.7813337503195</v>
      </c>
      <c r="F319" s="498">
        <v>0</v>
      </c>
      <c r="G319" s="499">
        <f t="shared" si="4"/>
        <v>0</v>
      </c>
      <c r="H319" s="499">
        <v>27283</v>
      </c>
      <c r="I319" s="499">
        <v>24118</v>
      </c>
      <c r="J319" s="499">
        <v>556</v>
      </c>
      <c r="K319" s="499">
        <v>284</v>
      </c>
      <c r="L319" s="499">
        <v>284</v>
      </c>
      <c r="M319" s="499">
        <v>279</v>
      </c>
      <c r="N319" s="499">
        <v>0</v>
      </c>
      <c r="O319" s="500">
        <v>5</v>
      </c>
      <c r="P319" s="500">
        <v>5</v>
      </c>
      <c r="Q319" s="500">
        <v>221.39491200467239</v>
      </c>
    </row>
    <row r="320" spans="1:17" ht="12.75" x14ac:dyDescent="0.2">
      <c r="A320" s="496" t="s">
        <v>726</v>
      </c>
      <c r="B320" s="497">
        <v>117.69263475329601</v>
      </c>
      <c r="C320" s="497">
        <v>755.09172045584592</v>
      </c>
      <c r="D320" s="497">
        <v>755.09172045584592</v>
      </c>
      <c r="E320" s="497">
        <v>840.2829690966787</v>
      </c>
      <c r="F320" s="498">
        <v>0</v>
      </c>
      <c r="G320" s="499">
        <f t="shared" si="4"/>
        <v>0</v>
      </c>
      <c r="H320" s="499">
        <v>1355</v>
      </c>
      <c r="I320" s="499">
        <v>9751</v>
      </c>
      <c r="J320" s="499">
        <v>306</v>
      </c>
      <c r="K320" s="499">
        <v>141</v>
      </c>
      <c r="L320" s="499">
        <v>141</v>
      </c>
      <c r="M320" s="499">
        <v>0</v>
      </c>
      <c r="N320" s="499">
        <v>0</v>
      </c>
      <c r="O320" s="500">
        <v>5</v>
      </c>
      <c r="P320" s="500">
        <v>5</v>
      </c>
      <c r="Q320" s="500">
        <v>341.77574745253725</v>
      </c>
    </row>
    <row r="321" spans="1:17" ht="12.75" x14ac:dyDescent="0.2">
      <c r="A321" s="496" t="s">
        <v>727</v>
      </c>
      <c r="B321" s="497">
        <v>119.09629012876827</v>
      </c>
      <c r="C321" s="497">
        <v>670.48399760050211</v>
      </c>
      <c r="D321" s="497">
        <v>670.48399760050211</v>
      </c>
      <c r="E321" s="497">
        <v>937.71826053933398</v>
      </c>
      <c r="F321" s="498">
        <v>0</v>
      </c>
      <c r="G321" s="499">
        <f t="shared" si="4"/>
        <v>0</v>
      </c>
      <c r="H321" s="499">
        <v>15365</v>
      </c>
      <c r="I321" s="499">
        <v>18177</v>
      </c>
      <c r="J321" s="499">
        <v>1376</v>
      </c>
      <c r="K321" s="499">
        <v>297</v>
      </c>
      <c r="L321" s="499">
        <v>297</v>
      </c>
      <c r="M321" s="499">
        <v>285</v>
      </c>
      <c r="N321" s="499">
        <v>0</v>
      </c>
      <c r="O321" s="500">
        <v>5</v>
      </c>
      <c r="P321" s="500">
        <v>5</v>
      </c>
      <c r="Q321" s="500">
        <v>221.39491200467239</v>
      </c>
    </row>
    <row r="322" spans="1:17" ht="12.75" x14ac:dyDescent="0.2">
      <c r="A322" s="496" t="s">
        <v>728</v>
      </c>
      <c r="B322" s="497">
        <v>105.87905965539697</v>
      </c>
      <c r="C322" s="497">
        <v>614.28274287726742</v>
      </c>
      <c r="D322" s="497">
        <v>614.28274287726742</v>
      </c>
      <c r="E322" s="497">
        <v>765.37048856488502</v>
      </c>
      <c r="F322" s="498">
        <v>0</v>
      </c>
      <c r="G322" s="499">
        <f t="shared" si="4"/>
        <v>0</v>
      </c>
      <c r="H322" s="499">
        <v>993</v>
      </c>
      <c r="I322" s="499">
        <v>38518</v>
      </c>
      <c r="J322" s="499">
        <v>768</v>
      </c>
      <c r="K322" s="499">
        <v>808</v>
      </c>
      <c r="L322" s="499">
        <v>808</v>
      </c>
      <c r="M322" s="499">
        <v>0</v>
      </c>
      <c r="N322" s="499">
        <v>0</v>
      </c>
      <c r="O322" s="500">
        <v>5</v>
      </c>
      <c r="P322" s="500">
        <v>5</v>
      </c>
      <c r="Q322" s="500">
        <v>341.77574745253725</v>
      </c>
    </row>
    <row r="323" spans="1:17" ht="12.75" x14ac:dyDescent="0.2">
      <c r="A323" s="496" t="s">
        <v>729</v>
      </c>
      <c r="B323" s="497">
        <v>113.07054808326815</v>
      </c>
      <c r="C323" s="497">
        <v>316.13663884151572</v>
      </c>
      <c r="D323" s="497">
        <v>316.13663884151572</v>
      </c>
      <c r="E323" s="497">
        <v>512.16717027404422</v>
      </c>
      <c r="F323" s="498">
        <v>0</v>
      </c>
      <c r="G323" s="499">
        <f t="shared" si="4"/>
        <v>0</v>
      </c>
      <c r="H323" s="499">
        <v>21685</v>
      </c>
      <c r="I323" s="499">
        <v>10747</v>
      </c>
      <c r="J323" s="499">
        <v>91</v>
      </c>
      <c r="K323" s="499">
        <v>123</v>
      </c>
      <c r="L323" s="499">
        <v>123</v>
      </c>
      <c r="M323" s="499">
        <v>114</v>
      </c>
      <c r="N323" s="499">
        <v>0</v>
      </c>
      <c r="O323" s="500">
        <v>5</v>
      </c>
      <c r="P323" s="500">
        <v>5</v>
      </c>
      <c r="Q323" s="500">
        <v>221.39491200467239</v>
      </c>
    </row>
    <row r="324" spans="1:17" ht="12.75" x14ac:dyDescent="0.2">
      <c r="A324" s="496" t="s">
        <v>730</v>
      </c>
      <c r="B324" s="497">
        <v>117.90044524847281</v>
      </c>
      <c r="C324" s="497">
        <v>409.45971787088774</v>
      </c>
      <c r="D324" s="497">
        <v>409.45971787088774</v>
      </c>
      <c r="E324" s="497">
        <v>596.47196941760933</v>
      </c>
      <c r="F324" s="498">
        <v>0</v>
      </c>
      <c r="G324" s="499">
        <f t="shared" si="4"/>
        <v>0</v>
      </c>
      <c r="H324" s="499">
        <v>2052</v>
      </c>
      <c r="I324" s="499">
        <v>5025</v>
      </c>
      <c r="J324" s="499">
        <v>49</v>
      </c>
      <c r="K324" s="499">
        <v>147</v>
      </c>
      <c r="L324" s="499">
        <v>147</v>
      </c>
      <c r="M324" s="499">
        <v>0</v>
      </c>
      <c r="N324" s="499">
        <v>0</v>
      </c>
      <c r="O324" s="500">
        <v>5</v>
      </c>
      <c r="P324" s="500">
        <v>5</v>
      </c>
      <c r="Q324" s="500">
        <v>341.77574745253725</v>
      </c>
    </row>
    <row r="325" spans="1:17" ht="12.75" x14ac:dyDescent="0.2">
      <c r="A325" s="496" t="s">
        <v>731</v>
      </c>
      <c r="B325" s="497">
        <v>151.48439845457963</v>
      </c>
      <c r="C325" s="497">
        <v>330.89271987491799</v>
      </c>
      <c r="D325" s="497">
        <v>330.89271987491799</v>
      </c>
      <c r="E325" s="497">
        <v>400.96507239555137</v>
      </c>
      <c r="F325" s="498">
        <v>0</v>
      </c>
      <c r="G325" s="499">
        <f t="shared" si="4"/>
        <v>0</v>
      </c>
      <c r="H325" s="499">
        <v>2873</v>
      </c>
      <c r="I325" s="499">
        <v>1075</v>
      </c>
      <c r="J325" s="499">
        <v>10</v>
      </c>
      <c r="K325" s="499">
        <v>7</v>
      </c>
      <c r="L325" s="499">
        <v>7</v>
      </c>
      <c r="M325" s="499">
        <v>7</v>
      </c>
      <c r="N325" s="499">
        <v>0</v>
      </c>
      <c r="O325" s="500">
        <v>5</v>
      </c>
      <c r="P325" s="500">
        <v>5</v>
      </c>
      <c r="Q325" s="500">
        <v>221.39491200467239</v>
      </c>
    </row>
    <row r="326" spans="1:17" ht="12.75" x14ac:dyDescent="0.2">
      <c r="A326" s="496" t="s">
        <v>732</v>
      </c>
      <c r="B326" s="497">
        <v>109.63208997425245</v>
      </c>
      <c r="C326" s="497">
        <v>485.02892190708172</v>
      </c>
      <c r="D326" s="497">
        <v>485.02892190708172</v>
      </c>
      <c r="E326" s="497">
        <v>1233.0291454520725</v>
      </c>
      <c r="F326" s="498">
        <v>0</v>
      </c>
      <c r="G326" s="499">
        <f t="shared" si="4"/>
        <v>0</v>
      </c>
      <c r="H326" s="499">
        <v>9407</v>
      </c>
      <c r="I326" s="499">
        <v>2698</v>
      </c>
      <c r="J326" s="499">
        <v>21</v>
      </c>
      <c r="K326" s="499">
        <v>7</v>
      </c>
      <c r="L326" s="499">
        <v>7</v>
      </c>
      <c r="M326" s="499">
        <v>7</v>
      </c>
      <c r="N326" s="499">
        <v>0</v>
      </c>
      <c r="O326" s="500">
        <v>5</v>
      </c>
      <c r="P326" s="500">
        <v>5</v>
      </c>
      <c r="Q326" s="500">
        <v>221.39491200467239</v>
      </c>
    </row>
    <row r="327" spans="1:17" ht="12.75" x14ac:dyDescent="0.2">
      <c r="A327" s="496" t="s">
        <v>733</v>
      </c>
      <c r="B327" s="497">
        <v>105.97702684623175</v>
      </c>
      <c r="C327" s="497">
        <v>434.75691506000487</v>
      </c>
      <c r="D327" s="497">
        <v>434.75691506000487</v>
      </c>
      <c r="E327" s="497">
        <v>571.06037550209123</v>
      </c>
      <c r="F327" s="498">
        <v>0</v>
      </c>
      <c r="G327" s="499">
        <f t="shared" ref="G327:G390" si="5">IFERROR(F327*E327,"")</f>
        <v>0</v>
      </c>
      <c r="H327" s="499">
        <v>7946</v>
      </c>
      <c r="I327" s="499">
        <v>3024</v>
      </c>
      <c r="J327" s="499">
        <v>18</v>
      </c>
      <c r="K327" s="499">
        <v>14</v>
      </c>
      <c r="L327" s="499">
        <v>14</v>
      </c>
      <c r="M327" s="499">
        <v>0</v>
      </c>
      <c r="N327" s="499">
        <v>0</v>
      </c>
      <c r="O327" s="500">
        <v>5</v>
      </c>
      <c r="P327" s="500">
        <v>5</v>
      </c>
      <c r="Q327" s="500">
        <v>341.77574745253725</v>
      </c>
    </row>
    <row r="328" spans="1:17" ht="12.75" x14ac:dyDescent="0.2">
      <c r="A328" s="496" t="s">
        <v>734</v>
      </c>
      <c r="B328" s="497">
        <v>119.08514963770565</v>
      </c>
      <c r="C328" s="497">
        <v>438.76653428971696</v>
      </c>
      <c r="D328" s="497">
        <v>438.76653428971696</v>
      </c>
      <c r="E328" s="497">
        <v>438.76653428971696</v>
      </c>
      <c r="F328" s="498">
        <v>0</v>
      </c>
      <c r="G328" s="499">
        <f t="shared" si="5"/>
        <v>0</v>
      </c>
      <c r="H328" s="499">
        <v>20233</v>
      </c>
      <c r="I328" s="499">
        <v>184</v>
      </c>
      <c r="J328" s="499">
        <v>5</v>
      </c>
      <c r="K328" s="499">
        <v>0</v>
      </c>
      <c r="L328" s="499">
        <v>0</v>
      </c>
      <c r="M328" s="499">
        <v>0</v>
      </c>
      <c r="N328" s="499">
        <v>0</v>
      </c>
      <c r="O328" s="500">
        <v>5</v>
      </c>
      <c r="P328" s="500">
        <v>5</v>
      </c>
      <c r="Q328" s="500">
        <v>221.39491200467239</v>
      </c>
    </row>
    <row r="329" spans="1:17" ht="12.75" x14ac:dyDescent="0.2">
      <c r="A329" s="496" t="s">
        <v>735</v>
      </c>
      <c r="B329" s="497">
        <v>111.12519205589074</v>
      </c>
      <c r="C329" s="497">
        <v>542.06823824946366</v>
      </c>
      <c r="D329" s="497">
        <v>542.06823824946366</v>
      </c>
      <c r="E329" s="497">
        <v>542.06823824946366</v>
      </c>
      <c r="F329" s="498">
        <v>0</v>
      </c>
      <c r="G329" s="499">
        <f t="shared" si="5"/>
        <v>0</v>
      </c>
      <c r="H329" s="499">
        <v>22837</v>
      </c>
      <c r="I329" s="499">
        <v>29</v>
      </c>
      <c r="J329" s="499">
        <v>0</v>
      </c>
      <c r="K329" s="499">
        <v>0</v>
      </c>
      <c r="L329" s="499">
        <v>0</v>
      </c>
      <c r="M329" s="499">
        <v>0</v>
      </c>
      <c r="N329" s="499">
        <v>0</v>
      </c>
      <c r="O329" s="500">
        <v>5</v>
      </c>
      <c r="P329" s="500">
        <v>5</v>
      </c>
      <c r="Q329" s="500">
        <v>341.77574745253725</v>
      </c>
    </row>
    <row r="330" spans="1:17" ht="12.75" x14ac:dyDescent="0.2">
      <c r="A330" s="496" t="s">
        <v>736</v>
      </c>
      <c r="B330" s="497">
        <v>114.632872009385</v>
      </c>
      <c r="C330" s="497">
        <v>600.66483710066734</v>
      </c>
      <c r="D330" s="497">
        <v>600.66483710066734</v>
      </c>
      <c r="E330" s="497">
        <v>566.72369009527404</v>
      </c>
      <c r="F330" s="498">
        <v>0</v>
      </c>
      <c r="G330" s="499">
        <f t="shared" si="5"/>
        <v>0</v>
      </c>
      <c r="H330" s="499">
        <v>29499</v>
      </c>
      <c r="I330" s="499">
        <v>189</v>
      </c>
      <c r="J330" s="499">
        <v>7</v>
      </c>
      <c r="K330" s="499">
        <v>7</v>
      </c>
      <c r="L330" s="499">
        <v>7</v>
      </c>
      <c r="M330" s="499">
        <v>5</v>
      </c>
      <c r="N330" s="499">
        <v>0</v>
      </c>
      <c r="O330" s="500">
        <v>5</v>
      </c>
      <c r="P330" s="500">
        <v>5</v>
      </c>
      <c r="Q330" s="500">
        <v>221.39491200467239</v>
      </c>
    </row>
    <row r="331" spans="1:17" ht="12.75" x14ac:dyDescent="0.2">
      <c r="A331" s="496" t="s">
        <v>737</v>
      </c>
      <c r="B331" s="497">
        <v>104.78009934007858</v>
      </c>
      <c r="C331" s="497">
        <v>425.09858430464203</v>
      </c>
      <c r="D331" s="497">
        <v>425.09858430464203</v>
      </c>
      <c r="E331" s="497">
        <v>425.09858430464203</v>
      </c>
      <c r="F331" s="498">
        <v>0</v>
      </c>
      <c r="G331" s="499">
        <f t="shared" si="5"/>
        <v>0</v>
      </c>
      <c r="H331" s="499">
        <v>59932</v>
      </c>
      <c r="I331" s="499">
        <v>211</v>
      </c>
      <c r="J331" s="499">
        <v>3</v>
      </c>
      <c r="K331" s="499">
        <v>1</v>
      </c>
      <c r="L331" s="499">
        <v>1</v>
      </c>
      <c r="M331" s="499">
        <v>0</v>
      </c>
      <c r="N331" s="499">
        <v>0</v>
      </c>
      <c r="O331" s="500">
        <v>5</v>
      </c>
      <c r="P331" s="500">
        <v>5</v>
      </c>
      <c r="Q331" s="500">
        <v>341.77574745253725</v>
      </c>
    </row>
    <row r="332" spans="1:17" ht="12.75" x14ac:dyDescent="0.2">
      <c r="A332" s="496" t="s">
        <v>738</v>
      </c>
      <c r="B332" s="497">
        <v>108.46116343722693</v>
      </c>
      <c r="C332" s="497">
        <v>474.15382912383097</v>
      </c>
      <c r="D332" s="497">
        <v>474.15382912383097</v>
      </c>
      <c r="E332" s="497">
        <v>474.15382912383097</v>
      </c>
      <c r="F332" s="498">
        <v>0</v>
      </c>
      <c r="G332" s="499">
        <f t="shared" si="5"/>
        <v>0</v>
      </c>
      <c r="H332" s="499">
        <v>47393</v>
      </c>
      <c r="I332" s="499">
        <v>10</v>
      </c>
      <c r="J332" s="499">
        <v>1</v>
      </c>
      <c r="K332" s="499">
        <v>0</v>
      </c>
      <c r="L332" s="499">
        <v>0</v>
      </c>
      <c r="M332" s="499">
        <v>0</v>
      </c>
      <c r="N332" s="499">
        <v>0</v>
      </c>
      <c r="O332" s="500">
        <v>5</v>
      </c>
      <c r="P332" s="500">
        <v>5</v>
      </c>
      <c r="Q332" s="500">
        <v>221.39491200467239</v>
      </c>
    </row>
    <row r="333" spans="1:17" ht="12.75" x14ac:dyDescent="0.2">
      <c r="A333" s="496" t="s">
        <v>739</v>
      </c>
      <c r="B333" s="497">
        <v>103.91664293104836</v>
      </c>
      <c r="C333" s="497">
        <v>556.60768071383109</v>
      </c>
      <c r="D333" s="497">
        <v>556.60768071383109</v>
      </c>
      <c r="E333" s="497">
        <v>99.857853695857784</v>
      </c>
      <c r="F333" s="498">
        <v>0</v>
      </c>
      <c r="G333" s="499">
        <f t="shared" si="5"/>
        <v>0</v>
      </c>
      <c r="H333" s="499">
        <v>172189</v>
      </c>
      <c r="I333" s="499">
        <v>7</v>
      </c>
      <c r="J333" s="499">
        <v>0</v>
      </c>
      <c r="K333" s="499">
        <v>2</v>
      </c>
      <c r="L333" s="499">
        <v>2</v>
      </c>
      <c r="M333" s="499">
        <v>0</v>
      </c>
      <c r="N333" s="499">
        <v>0</v>
      </c>
      <c r="O333" s="500">
        <v>5</v>
      </c>
      <c r="P333" s="500">
        <v>5</v>
      </c>
      <c r="Q333" s="500">
        <v>341.77574745253725</v>
      </c>
    </row>
    <row r="334" spans="1:17" ht="12.75" x14ac:dyDescent="0.2">
      <c r="A334" s="496" t="s">
        <v>740</v>
      </c>
      <c r="B334" s="497" t="s">
        <v>2263</v>
      </c>
      <c r="C334" s="497">
        <v>8424.8638961301531</v>
      </c>
      <c r="D334" s="497">
        <v>8424.8638961301531</v>
      </c>
      <c r="E334" s="497">
        <v>10826.765125369506</v>
      </c>
      <c r="F334" s="498">
        <v>0</v>
      </c>
      <c r="G334" s="499">
        <f t="shared" si="5"/>
        <v>0</v>
      </c>
      <c r="H334" s="499" t="s">
        <v>2263</v>
      </c>
      <c r="I334" s="499">
        <v>0</v>
      </c>
      <c r="J334" s="499">
        <v>1626</v>
      </c>
      <c r="K334" s="499">
        <v>313</v>
      </c>
      <c r="L334" s="499">
        <v>313</v>
      </c>
      <c r="M334" s="499">
        <v>0</v>
      </c>
      <c r="N334" s="499">
        <v>0</v>
      </c>
      <c r="O334" s="500">
        <v>29</v>
      </c>
      <c r="P334" s="500">
        <v>59</v>
      </c>
      <c r="Q334" s="500">
        <v>191.02126549197223</v>
      </c>
    </row>
    <row r="335" spans="1:17" ht="12.75" x14ac:dyDescent="0.2">
      <c r="A335" s="496" t="s">
        <v>741</v>
      </c>
      <c r="B335" s="497" t="s">
        <v>2263</v>
      </c>
      <c r="C335" s="497">
        <v>5905.9948962123681</v>
      </c>
      <c r="D335" s="497">
        <v>5905.9948962123681</v>
      </c>
      <c r="E335" s="497">
        <v>6727.1825863749491</v>
      </c>
      <c r="F335" s="498">
        <v>0</v>
      </c>
      <c r="G335" s="499">
        <f t="shared" si="5"/>
        <v>0</v>
      </c>
      <c r="H335" s="499" t="s">
        <v>2263</v>
      </c>
      <c r="I335" s="499">
        <v>7</v>
      </c>
      <c r="J335" s="499">
        <v>2875</v>
      </c>
      <c r="K335" s="499">
        <v>384</v>
      </c>
      <c r="L335" s="499">
        <v>384</v>
      </c>
      <c r="M335" s="499">
        <v>1</v>
      </c>
      <c r="N335" s="499">
        <v>0</v>
      </c>
      <c r="O335" s="500">
        <v>17</v>
      </c>
      <c r="P335" s="500">
        <v>29</v>
      </c>
      <c r="Q335" s="500">
        <v>191.02126549197223</v>
      </c>
    </row>
    <row r="336" spans="1:17" ht="12.75" x14ac:dyDescent="0.2">
      <c r="A336" s="496" t="s">
        <v>742</v>
      </c>
      <c r="B336" s="497" t="s">
        <v>2263</v>
      </c>
      <c r="C336" s="497">
        <v>5260.8865398033877</v>
      </c>
      <c r="D336" s="497">
        <v>5260.8865398033877</v>
      </c>
      <c r="E336" s="497">
        <v>5427.1948666214275</v>
      </c>
      <c r="F336" s="498">
        <v>0</v>
      </c>
      <c r="G336" s="499">
        <f t="shared" si="5"/>
        <v>0</v>
      </c>
      <c r="H336" s="499" t="s">
        <v>2263</v>
      </c>
      <c r="I336" s="499">
        <v>35</v>
      </c>
      <c r="J336" s="499">
        <v>3765</v>
      </c>
      <c r="K336" s="499">
        <v>682</v>
      </c>
      <c r="L336" s="499">
        <v>682</v>
      </c>
      <c r="M336" s="499">
        <v>7</v>
      </c>
      <c r="N336" s="499">
        <v>0</v>
      </c>
      <c r="O336" s="500">
        <v>12</v>
      </c>
      <c r="P336" s="500">
        <v>20</v>
      </c>
      <c r="Q336" s="500">
        <v>191.02126549197223</v>
      </c>
    </row>
    <row r="337" spans="1:17" ht="12.75" x14ac:dyDescent="0.2">
      <c r="A337" s="496" t="s">
        <v>743</v>
      </c>
      <c r="B337" s="497" t="s">
        <v>2263</v>
      </c>
      <c r="C337" s="497">
        <v>4956.1789198759398</v>
      </c>
      <c r="D337" s="497">
        <v>4956.1789198759398</v>
      </c>
      <c r="E337" s="497">
        <v>6528.8841072656423</v>
      </c>
      <c r="F337" s="498">
        <v>0</v>
      </c>
      <c r="G337" s="499">
        <f t="shared" si="5"/>
        <v>0</v>
      </c>
      <c r="H337" s="499" t="s">
        <v>2263</v>
      </c>
      <c r="I337" s="499">
        <v>2</v>
      </c>
      <c r="J337" s="499">
        <v>182</v>
      </c>
      <c r="K337" s="499">
        <v>129</v>
      </c>
      <c r="L337" s="499">
        <v>129</v>
      </c>
      <c r="M337" s="499">
        <v>0</v>
      </c>
      <c r="N337" s="499">
        <v>0</v>
      </c>
      <c r="O337" s="500">
        <v>11</v>
      </c>
      <c r="P337" s="500">
        <v>25</v>
      </c>
      <c r="Q337" s="500">
        <v>285.21702347169247</v>
      </c>
    </row>
    <row r="338" spans="1:17" ht="12.75" x14ac:dyDescent="0.2">
      <c r="A338" s="496" t="s">
        <v>744</v>
      </c>
      <c r="B338" s="497" t="s">
        <v>2263</v>
      </c>
      <c r="C338" s="497">
        <v>5660.3985298867792</v>
      </c>
      <c r="D338" s="497">
        <v>5660.3985298867792</v>
      </c>
      <c r="E338" s="497">
        <v>8705.8249805062042</v>
      </c>
      <c r="F338" s="498">
        <v>0</v>
      </c>
      <c r="G338" s="499">
        <f t="shared" si="5"/>
        <v>0</v>
      </c>
      <c r="H338" s="499" t="s">
        <v>2263</v>
      </c>
      <c r="I338" s="499">
        <v>2</v>
      </c>
      <c r="J338" s="499">
        <v>86</v>
      </c>
      <c r="K338" s="499">
        <v>46</v>
      </c>
      <c r="L338" s="499">
        <v>46</v>
      </c>
      <c r="M338" s="499">
        <v>0</v>
      </c>
      <c r="N338" s="499">
        <v>0</v>
      </c>
      <c r="O338" s="500">
        <v>8</v>
      </c>
      <c r="P338" s="500">
        <v>31</v>
      </c>
      <c r="Q338" s="500">
        <v>285.21702347169247</v>
      </c>
    </row>
    <row r="339" spans="1:17" ht="12.75" x14ac:dyDescent="0.2">
      <c r="A339" s="496" t="s">
        <v>304</v>
      </c>
      <c r="B339" s="497">
        <v>593.20506602775231</v>
      </c>
      <c r="C339" s="497">
        <v>593.20506602775231</v>
      </c>
      <c r="D339" s="497">
        <v>593.20506602775231</v>
      </c>
      <c r="E339" s="497">
        <v>711.64206373147601</v>
      </c>
      <c r="F339" s="498">
        <v>0</v>
      </c>
      <c r="G339" s="499">
        <f t="shared" si="5"/>
        <v>0</v>
      </c>
      <c r="H339" s="499">
        <v>1434</v>
      </c>
      <c r="I339" s="499">
        <v>10017</v>
      </c>
      <c r="J339" s="499">
        <v>3168</v>
      </c>
      <c r="K339" s="499">
        <v>4188</v>
      </c>
      <c r="L339" s="499">
        <v>4188</v>
      </c>
      <c r="M339" s="499">
        <v>3735</v>
      </c>
      <c r="N339" s="499">
        <v>0</v>
      </c>
      <c r="O339" s="500">
        <v>5</v>
      </c>
      <c r="P339" s="500">
        <v>5</v>
      </c>
      <c r="Q339" s="500">
        <v>191.02126549197223</v>
      </c>
    </row>
    <row r="340" spans="1:17" ht="12.75" x14ac:dyDescent="0.2">
      <c r="A340" s="496" t="s">
        <v>745</v>
      </c>
      <c r="B340" s="497" t="s">
        <v>2263</v>
      </c>
      <c r="C340" s="497">
        <v>1552.2046478737798</v>
      </c>
      <c r="D340" s="497">
        <v>1552.2046478737798</v>
      </c>
      <c r="E340" s="497">
        <v>1552.2046478737798</v>
      </c>
      <c r="F340" s="498">
        <v>0</v>
      </c>
      <c r="G340" s="499">
        <f t="shared" si="5"/>
        <v>0</v>
      </c>
      <c r="H340" s="499" t="s">
        <v>2263</v>
      </c>
      <c r="I340" s="499">
        <v>49</v>
      </c>
      <c r="J340" s="499">
        <v>60</v>
      </c>
      <c r="K340" s="499">
        <v>239</v>
      </c>
      <c r="L340" s="499">
        <v>239</v>
      </c>
      <c r="M340" s="499">
        <v>0</v>
      </c>
      <c r="N340" s="499">
        <v>0</v>
      </c>
      <c r="O340" s="500">
        <v>5</v>
      </c>
      <c r="P340" s="500">
        <v>5</v>
      </c>
      <c r="Q340" s="500">
        <v>285.21702347169247</v>
      </c>
    </row>
    <row r="341" spans="1:17" ht="12.75" x14ac:dyDescent="0.2">
      <c r="A341" s="496" t="s">
        <v>746</v>
      </c>
      <c r="B341" s="497">
        <v>214.54679730646936</v>
      </c>
      <c r="C341" s="497">
        <v>540.23880664263993</v>
      </c>
      <c r="D341" s="497">
        <v>540.23880664263993</v>
      </c>
      <c r="E341" s="497">
        <v>593.79426579536039</v>
      </c>
      <c r="F341" s="498">
        <v>0</v>
      </c>
      <c r="G341" s="499">
        <f t="shared" si="5"/>
        <v>0</v>
      </c>
      <c r="H341" s="499">
        <v>509</v>
      </c>
      <c r="I341" s="499">
        <v>32918</v>
      </c>
      <c r="J341" s="499">
        <v>637</v>
      </c>
      <c r="K341" s="499">
        <v>545</v>
      </c>
      <c r="L341" s="499">
        <v>545</v>
      </c>
      <c r="M341" s="499">
        <v>272</v>
      </c>
      <c r="N341" s="499">
        <v>0</v>
      </c>
      <c r="O341" s="500">
        <v>5</v>
      </c>
      <c r="P341" s="500">
        <v>15</v>
      </c>
      <c r="Q341" s="500">
        <v>191.02126549197223</v>
      </c>
    </row>
    <row r="342" spans="1:17" ht="12.75" x14ac:dyDescent="0.2">
      <c r="A342" s="496" t="s">
        <v>747</v>
      </c>
      <c r="B342" s="497" t="s">
        <v>2263</v>
      </c>
      <c r="C342" s="497">
        <v>1105.9061769543894</v>
      </c>
      <c r="D342" s="497">
        <v>1105.9061769543894</v>
      </c>
      <c r="E342" s="497">
        <v>1861.053733910122</v>
      </c>
      <c r="F342" s="498">
        <v>0</v>
      </c>
      <c r="G342" s="499">
        <f t="shared" si="5"/>
        <v>0</v>
      </c>
      <c r="H342" s="499" t="s">
        <v>2263</v>
      </c>
      <c r="I342" s="499">
        <v>694</v>
      </c>
      <c r="J342" s="499">
        <v>184</v>
      </c>
      <c r="K342" s="499">
        <v>30</v>
      </c>
      <c r="L342" s="499">
        <v>30</v>
      </c>
      <c r="M342" s="499">
        <v>0</v>
      </c>
      <c r="N342" s="499">
        <v>0</v>
      </c>
      <c r="O342" s="500">
        <v>5</v>
      </c>
      <c r="P342" s="500">
        <v>5</v>
      </c>
      <c r="Q342" s="500">
        <v>285.21702347169247</v>
      </c>
    </row>
    <row r="343" spans="1:17" ht="12.75" x14ac:dyDescent="0.2">
      <c r="A343" s="496" t="s">
        <v>748</v>
      </c>
      <c r="B343" s="497" t="s">
        <v>2263</v>
      </c>
      <c r="C343" s="497">
        <v>1015.697105540665</v>
      </c>
      <c r="D343" s="497">
        <v>1015.697105540665</v>
      </c>
      <c r="E343" s="497">
        <v>1443.8605797549828</v>
      </c>
      <c r="F343" s="498">
        <v>0</v>
      </c>
      <c r="G343" s="499">
        <f t="shared" si="5"/>
        <v>0</v>
      </c>
      <c r="H343" s="499" t="s">
        <v>2263</v>
      </c>
      <c r="I343" s="499">
        <v>327</v>
      </c>
      <c r="J343" s="499">
        <v>603</v>
      </c>
      <c r="K343" s="499">
        <v>57</v>
      </c>
      <c r="L343" s="499">
        <v>57</v>
      </c>
      <c r="M343" s="499">
        <v>13</v>
      </c>
      <c r="N343" s="499">
        <v>0</v>
      </c>
      <c r="O343" s="500">
        <v>5</v>
      </c>
      <c r="P343" s="500">
        <v>5</v>
      </c>
      <c r="Q343" s="500">
        <v>191.02126549197223</v>
      </c>
    </row>
    <row r="344" spans="1:17" ht="12.75" x14ac:dyDescent="0.2">
      <c r="A344" s="496" t="s">
        <v>749</v>
      </c>
      <c r="B344" s="497" t="s">
        <v>2263</v>
      </c>
      <c r="C344" s="497">
        <v>5122.2931904785391</v>
      </c>
      <c r="D344" s="497">
        <v>5122.2931904785391</v>
      </c>
      <c r="E344" s="497">
        <v>6260.5659441542248</v>
      </c>
      <c r="F344" s="498">
        <v>0.30000000000000004</v>
      </c>
      <c r="G344" s="499">
        <f t="shared" si="5"/>
        <v>1878.1697832462678</v>
      </c>
      <c r="H344" s="499" t="s">
        <v>2263</v>
      </c>
      <c r="I344" s="499">
        <v>0</v>
      </c>
      <c r="J344" s="499">
        <v>12</v>
      </c>
      <c r="K344" s="499">
        <v>1069</v>
      </c>
      <c r="L344" s="499">
        <v>1046</v>
      </c>
      <c r="M344" s="499">
        <v>23</v>
      </c>
      <c r="N344" s="499">
        <v>1</v>
      </c>
      <c r="O344" s="500">
        <v>77</v>
      </c>
      <c r="P344" s="500">
        <v>59</v>
      </c>
      <c r="Q344" s="500">
        <v>191.02126549197223</v>
      </c>
    </row>
    <row r="345" spans="1:17" ht="12.75" x14ac:dyDescent="0.2">
      <c r="A345" s="496" t="s">
        <v>750</v>
      </c>
      <c r="B345" s="497" t="s">
        <v>2263</v>
      </c>
      <c r="C345" s="497">
        <v>3323.5787402124274</v>
      </c>
      <c r="D345" s="497">
        <v>3323.5787402124274</v>
      </c>
      <c r="E345" s="497">
        <v>3992.0263280047202</v>
      </c>
      <c r="F345" s="498">
        <v>0.30000000000000004</v>
      </c>
      <c r="G345" s="499">
        <f t="shared" si="5"/>
        <v>1197.6078984014162</v>
      </c>
      <c r="H345" s="499" t="s">
        <v>2263</v>
      </c>
      <c r="I345" s="499">
        <v>4</v>
      </c>
      <c r="J345" s="499">
        <v>23</v>
      </c>
      <c r="K345" s="499">
        <v>1859</v>
      </c>
      <c r="L345" s="499">
        <v>1747</v>
      </c>
      <c r="M345" s="499">
        <v>112</v>
      </c>
      <c r="N345" s="499">
        <v>1</v>
      </c>
      <c r="O345" s="500">
        <v>32</v>
      </c>
      <c r="P345" s="500">
        <v>31</v>
      </c>
      <c r="Q345" s="500">
        <v>191.02126549197223</v>
      </c>
    </row>
    <row r="346" spans="1:17" ht="12.75" x14ac:dyDescent="0.2">
      <c r="A346" s="496" t="s">
        <v>751</v>
      </c>
      <c r="B346" s="497" t="s">
        <v>2263</v>
      </c>
      <c r="C346" s="497">
        <v>2477.4294398688908</v>
      </c>
      <c r="D346" s="497">
        <v>2477.4294398688908</v>
      </c>
      <c r="E346" s="497">
        <v>3557.2010515688107</v>
      </c>
      <c r="F346" s="498">
        <v>0.30000000000000004</v>
      </c>
      <c r="G346" s="499">
        <f t="shared" si="5"/>
        <v>1067.1603154706434</v>
      </c>
      <c r="H346" s="499" t="s">
        <v>2263</v>
      </c>
      <c r="I346" s="499">
        <v>26</v>
      </c>
      <c r="J346" s="499">
        <v>60</v>
      </c>
      <c r="K346" s="499">
        <v>4325</v>
      </c>
      <c r="L346" s="499">
        <v>3754</v>
      </c>
      <c r="M346" s="499">
        <v>571</v>
      </c>
      <c r="N346" s="499">
        <v>1</v>
      </c>
      <c r="O346" s="500">
        <v>25</v>
      </c>
      <c r="P346" s="500">
        <v>23</v>
      </c>
      <c r="Q346" s="500">
        <v>191.02126549197223</v>
      </c>
    </row>
    <row r="347" spans="1:17" ht="12.75" x14ac:dyDescent="0.2">
      <c r="A347" s="496" t="s">
        <v>752</v>
      </c>
      <c r="B347" s="497" t="s">
        <v>2263</v>
      </c>
      <c r="C347" s="497">
        <v>852.2522043609091</v>
      </c>
      <c r="D347" s="497">
        <v>852.2522043609091</v>
      </c>
      <c r="E347" s="497">
        <v>2233.4004268028734</v>
      </c>
      <c r="F347" s="498">
        <v>0.30000000000000004</v>
      </c>
      <c r="G347" s="499">
        <f t="shared" si="5"/>
        <v>670.02012804086212</v>
      </c>
      <c r="H347" s="499" t="s">
        <v>2263</v>
      </c>
      <c r="I347" s="499">
        <v>126</v>
      </c>
      <c r="J347" s="499">
        <v>127</v>
      </c>
      <c r="K347" s="499">
        <v>8461</v>
      </c>
      <c r="L347" s="499">
        <v>6496</v>
      </c>
      <c r="M347" s="499">
        <v>1965</v>
      </c>
      <c r="N347" s="499">
        <v>1</v>
      </c>
      <c r="O347" s="500">
        <v>5</v>
      </c>
      <c r="P347" s="500">
        <v>17</v>
      </c>
      <c r="Q347" s="500">
        <v>191.02126549197223</v>
      </c>
    </row>
    <row r="348" spans="1:17" ht="12.75" x14ac:dyDescent="0.2">
      <c r="A348" s="496" t="s">
        <v>753</v>
      </c>
      <c r="B348" s="497" t="s">
        <v>2263</v>
      </c>
      <c r="C348" s="497">
        <v>511.40046686958362</v>
      </c>
      <c r="D348" s="497">
        <v>511.40046686958362</v>
      </c>
      <c r="E348" s="497">
        <v>1592.7509921577812</v>
      </c>
      <c r="F348" s="498">
        <v>0.4</v>
      </c>
      <c r="G348" s="499">
        <f t="shared" si="5"/>
        <v>637.10039686311256</v>
      </c>
      <c r="H348" s="499" t="s">
        <v>2263</v>
      </c>
      <c r="I348" s="499">
        <v>163</v>
      </c>
      <c r="J348" s="499">
        <v>140</v>
      </c>
      <c r="K348" s="499">
        <v>9417</v>
      </c>
      <c r="L348" s="499">
        <v>5292</v>
      </c>
      <c r="M348" s="499">
        <v>4125</v>
      </c>
      <c r="N348" s="499">
        <v>1</v>
      </c>
      <c r="O348" s="500">
        <v>5</v>
      </c>
      <c r="P348" s="500">
        <v>13</v>
      </c>
      <c r="Q348" s="500">
        <v>191.02126549197223</v>
      </c>
    </row>
    <row r="349" spans="1:17" ht="12.75" x14ac:dyDescent="0.2">
      <c r="A349" s="496" t="s">
        <v>754</v>
      </c>
      <c r="B349" s="497" t="s">
        <v>2263</v>
      </c>
      <c r="C349" s="497">
        <v>5135.8792634071433</v>
      </c>
      <c r="D349" s="497">
        <v>5135.8792634071433</v>
      </c>
      <c r="E349" s="497">
        <v>7158.4773782527545</v>
      </c>
      <c r="F349" s="498">
        <v>0.30000000000000004</v>
      </c>
      <c r="G349" s="499">
        <f t="shared" si="5"/>
        <v>2147.5432134758266</v>
      </c>
      <c r="H349" s="499" t="s">
        <v>2263</v>
      </c>
      <c r="I349" s="499">
        <v>1</v>
      </c>
      <c r="J349" s="499">
        <v>10</v>
      </c>
      <c r="K349" s="499">
        <v>408</v>
      </c>
      <c r="L349" s="499">
        <v>403</v>
      </c>
      <c r="M349" s="499">
        <v>5</v>
      </c>
      <c r="N349" s="499">
        <v>1</v>
      </c>
      <c r="O349" s="500">
        <v>47</v>
      </c>
      <c r="P349" s="500">
        <v>65</v>
      </c>
      <c r="Q349" s="500">
        <v>191.02126549197223</v>
      </c>
    </row>
    <row r="350" spans="1:17" ht="12.75" x14ac:dyDescent="0.2">
      <c r="A350" s="496" t="s">
        <v>755</v>
      </c>
      <c r="B350" s="497" t="s">
        <v>2263</v>
      </c>
      <c r="C350" s="497">
        <v>4089.5196745277076</v>
      </c>
      <c r="D350" s="497">
        <v>4089.5196745277076</v>
      </c>
      <c r="E350" s="497">
        <v>5230.0998497643077</v>
      </c>
      <c r="F350" s="498">
        <v>0.30000000000000004</v>
      </c>
      <c r="G350" s="499">
        <f t="shared" si="5"/>
        <v>1569.0299549292924</v>
      </c>
      <c r="H350" s="499" t="s">
        <v>2263</v>
      </c>
      <c r="I350" s="499">
        <v>10</v>
      </c>
      <c r="J350" s="499">
        <v>32</v>
      </c>
      <c r="K350" s="499">
        <v>353</v>
      </c>
      <c r="L350" s="499">
        <v>340</v>
      </c>
      <c r="M350" s="499">
        <v>13</v>
      </c>
      <c r="N350" s="499">
        <v>1</v>
      </c>
      <c r="O350" s="500">
        <v>52</v>
      </c>
      <c r="P350" s="500">
        <v>41</v>
      </c>
      <c r="Q350" s="500">
        <v>191.02126549197223</v>
      </c>
    </row>
    <row r="351" spans="1:17" ht="12.75" x14ac:dyDescent="0.2">
      <c r="A351" s="496" t="s">
        <v>756</v>
      </c>
      <c r="B351" s="497" t="s">
        <v>2263</v>
      </c>
      <c r="C351" s="497">
        <v>2977.1098445516568</v>
      </c>
      <c r="D351" s="497">
        <v>2977.1098445516568</v>
      </c>
      <c r="E351" s="497">
        <v>4167.9537823723194</v>
      </c>
      <c r="F351" s="498">
        <v>0.30000000000000004</v>
      </c>
      <c r="G351" s="499">
        <f t="shared" si="5"/>
        <v>1250.3861347116961</v>
      </c>
      <c r="H351" s="499" t="s">
        <v>2263</v>
      </c>
      <c r="I351" s="499">
        <v>31</v>
      </c>
      <c r="J351" s="499">
        <v>58</v>
      </c>
      <c r="K351" s="499">
        <v>798</v>
      </c>
      <c r="L351" s="499">
        <v>762</v>
      </c>
      <c r="M351" s="499">
        <v>36</v>
      </c>
      <c r="N351" s="499">
        <v>1</v>
      </c>
      <c r="O351" s="500">
        <v>21</v>
      </c>
      <c r="P351" s="500">
        <v>31</v>
      </c>
      <c r="Q351" s="500">
        <v>191.02126549197223</v>
      </c>
    </row>
    <row r="352" spans="1:17" ht="12.75" x14ac:dyDescent="0.2">
      <c r="A352" s="496" t="s">
        <v>757</v>
      </c>
      <c r="B352" s="497" t="s">
        <v>2263</v>
      </c>
      <c r="C352" s="497">
        <v>2209.7258034789411</v>
      </c>
      <c r="D352" s="497">
        <v>2209.7258034789411</v>
      </c>
      <c r="E352" s="497">
        <v>3093.6161248705175</v>
      </c>
      <c r="F352" s="498">
        <v>0.30000000000000004</v>
      </c>
      <c r="G352" s="499">
        <f t="shared" si="5"/>
        <v>928.08483746115542</v>
      </c>
      <c r="H352" s="499" t="s">
        <v>2263</v>
      </c>
      <c r="I352" s="499">
        <v>111</v>
      </c>
      <c r="J352" s="499">
        <v>64</v>
      </c>
      <c r="K352" s="499">
        <v>438</v>
      </c>
      <c r="L352" s="499">
        <v>382</v>
      </c>
      <c r="M352" s="499">
        <v>56</v>
      </c>
      <c r="N352" s="499">
        <v>1</v>
      </c>
      <c r="O352" s="500">
        <v>8</v>
      </c>
      <c r="P352" s="500">
        <v>22</v>
      </c>
      <c r="Q352" s="500">
        <v>191.02126549197223</v>
      </c>
    </row>
    <row r="353" spans="1:17" ht="12.75" x14ac:dyDescent="0.2">
      <c r="A353" s="496" t="s">
        <v>758</v>
      </c>
      <c r="B353" s="497" t="s">
        <v>2263</v>
      </c>
      <c r="C353" s="497">
        <v>6187.5317228056501</v>
      </c>
      <c r="D353" s="497">
        <v>6187.5317228056501</v>
      </c>
      <c r="E353" s="497">
        <v>7361.0269790979064</v>
      </c>
      <c r="F353" s="498">
        <v>0.30000000000000004</v>
      </c>
      <c r="G353" s="499">
        <f t="shared" si="5"/>
        <v>2208.3080937293721</v>
      </c>
      <c r="H353" s="499" t="s">
        <v>2263</v>
      </c>
      <c r="I353" s="499">
        <v>0</v>
      </c>
      <c r="J353" s="499">
        <v>71</v>
      </c>
      <c r="K353" s="499">
        <v>8884</v>
      </c>
      <c r="L353" s="499">
        <v>8784</v>
      </c>
      <c r="M353" s="499">
        <v>100</v>
      </c>
      <c r="N353" s="499">
        <v>1</v>
      </c>
      <c r="O353" s="500">
        <v>105</v>
      </c>
      <c r="P353" s="500">
        <v>77</v>
      </c>
      <c r="Q353" s="500">
        <v>191.02126549197223</v>
      </c>
    </row>
    <row r="354" spans="1:17" ht="12.75" x14ac:dyDescent="0.2">
      <c r="A354" s="496" t="s">
        <v>759</v>
      </c>
      <c r="B354" s="497" t="s">
        <v>2263</v>
      </c>
      <c r="C354" s="497">
        <v>4440.4451565650015</v>
      </c>
      <c r="D354" s="497">
        <v>4440.4451565650015</v>
      </c>
      <c r="E354" s="497">
        <v>5328.5341878780018</v>
      </c>
      <c r="F354" s="498">
        <v>0.30000000000000004</v>
      </c>
      <c r="G354" s="499">
        <f t="shared" si="5"/>
        <v>1598.5602563634009</v>
      </c>
      <c r="H354" s="499" t="s">
        <v>2263</v>
      </c>
      <c r="I354" s="499">
        <v>3</v>
      </c>
      <c r="J354" s="499">
        <v>119</v>
      </c>
      <c r="K354" s="499">
        <v>14989</v>
      </c>
      <c r="L354" s="499">
        <v>14415</v>
      </c>
      <c r="M354" s="499">
        <v>574</v>
      </c>
      <c r="N354" s="499">
        <v>1</v>
      </c>
      <c r="O354" s="500">
        <v>48</v>
      </c>
      <c r="P354" s="500">
        <v>52</v>
      </c>
      <c r="Q354" s="500">
        <v>191.02126549197223</v>
      </c>
    </row>
    <row r="355" spans="1:17" ht="12.75" x14ac:dyDescent="0.2">
      <c r="A355" s="496" t="s">
        <v>760</v>
      </c>
      <c r="B355" s="497" t="s">
        <v>2263</v>
      </c>
      <c r="C355" s="497">
        <v>3277.334461532103</v>
      </c>
      <c r="D355" s="497">
        <v>3277.334461532103</v>
      </c>
      <c r="E355" s="497">
        <v>3932.8013538385235</v>
      </c>
      <c r="F355" s="498">
        <v>0.30000000000000004</v>
      </c>
      <c r="G355" s="499">
        <f t="shared" si="5"/>
        <v>1179.8404061515573</v>
      </c>
      <c r="H355" s="499" t="s">
        <v>2263</v>
      </c>
      <c r="I355" s="499">
        <v>56</v>
      </c>
      <c r="J355" s="499">
        <v>199</v>
      </c>
      <c r="K355" s="499">
        <v>29849</v>
      </c>
      <c r="L355" s="499">
        <v>27893</v>
      </c>
      <c r="M355" s="499">
        <v>1956</v>
      </c>
      <c r="N355" s="499">
        <v>1</v>
      </c>
      <c r="O355" s="500">
        <v>46</v>
      </c>
      <c r="P355" s="500">
        <v>35</v>
      </c>
      <c r="Q355" s="500">
        <v>191.02126549197223</v>
      </c>
    </row>
    <row r="356" spans="1:17" ht="12.75" x14ac:dyDescent="0.2">
      <c r="A356" s="496" t="s">
        <v>761</v>
      </c>
      <c r="B356" s="497" t="s">
        <v>2263</v>
      </c>
      <c r="C356" s="497">
        <v>2966.3596180235222</v>
      </c>
      <c r="D356" s="497">
        <v>2966.3596180235222</v>
      </c>
      <c r="E356" s="497">
        <v>2966.3596180235222</v>
      </c>
      <c r="F356" s="498">
        <v>0.30000000000000004</v>
      </c>
      <c r="G356" s="499">
        <f t="shared" si="5"/>
        <v>889.90788540705682</v>
      </c>
      <c r="H356" s="499" t="s">
        <v>2263</v>
      </c>
      <c r="I356" s="499">
        <v>63</v>
      </c>
      <c r="J356" s="499">
        <v>326</v>
      </c>
      <c r="K356" s="499">
        <v>47216</v>
      </c>
      <c r="L356" s="499">
        <v>41978</v>
      </c>
      <c r="M356" s="499">
        <v>5238</v>
      </c>
      <c r="N356" s="499">
        <v>1</v>
      </c>
      <c r="O356" s="500">
        <v>26</v>
      </c>
      <c r="P356" s="500">
        <v>26</v>
      </c>
      <c r="Q356" s="500">
        <v>191.02126549197223</v>
      </c>
    </row>
    <row r="357" spans="1:17" s="501" customFormat="1" ht="12.75" x14ac:dyDescent="0.2">
      <c r="A357" s="496" t="s">
        <v>762</v>
      </c>
      <c r="B357" s="497" t="s">
        <v>2263</v>
      </c>
      <c r="C357" s="497">
        <v>2233.0330336129205</v>
      </c>
      <c r="D357" s="497">
        <v>2233.0330336129205</v>
      </c>
      <c r="E357" s="497">
        <v>2233.0330336129205</v>
      </c>
      <c r="F357" s="498">
        <v>0.30000000000000004</v>
      </c>
      <c r="G357" s="499">
        <f t="shared" si="5"/>
        <v>669.90991008387618</v>
      </c>
      <c r="H357" s="499" t="s">
        <v>2263</v>
      </c>
      <c r="I357" s="499">
        <v>186</v>
      </c>
      <c r="J357" s="499">
        <v>500</v>
      </c>
      <c r="K357" s="499">
        <v>50985</v>
      </c>
      <c r="L357" s="499">
        <v>41771</v>
      </c>
      <c r="M357" s="499">
        <v>9214</v>
      </c>
      <c r="N357" s="499">
        <v>1</v>
      </c>
      <c r="O357" s="500">
        <v>17</v>
      </c>
      <c r="P357" s="500">
        <v>17</v>
      </c>
      <c r="Q357" s="500">
        <v>191.02126549197223</v>
      </c>
    </row>
    <row r="358" spans="1:17" ht="12.75" x14ac:dyDescent="0.2">
      <c r="A358" s="496" t="s">
        <v>763</v>
      </c>
      <c r="B358" s="497" t="s">
        <v>2263</v>
      </c>
      <c r="C358" s="497">
        <v>1018.633648097131</v>
      </c>
      <c r="D358" s="497">
        <v>1018.633648097131</v>
      </c>
      <c r="E358" s="497">
        <v>1494.7860934646235</v>
      </c>
      <c r="F358" s="498">
        <v>0.4</v>
      </c>
      <c r="G358" s="499">
        <f t="shared" si="5"/>
        <v>597.9144373858494</v>
      </c>
      <c r="H358" s="499" t="s">
        <v>2263</v>
      </c>
      <c r="I358" s="499">
        <v>369</v>
      </c>
      <c r="J358" s="499">
        <v>269</v>
      </c>
      <c r="K358" s="499">
        <v>28027</v>
      </c>
      <c r="L358" s="499">
        <v>18444</v>
      </c>
      <c r="M358" s="499">
        <v>9583</v>
      </c>
      <c r="N358" s="499">
        <v>1</v>
      </c>
      <c r="O358" s="500">
        <v>10</v>
      </c>
      <c r="P358" s="500">
        <v>11</v>
      </c>
      <c r="Q358" s="500">
        <v>191.02126549197223</v>
      </c>
    </row>
    <row r="359" spans="1:17" ht="12.75" x14ac:dyDescent="0.2">
      <c r="A359" s="496" t="s">
        <v>764</v>
      </c>
      <c r="B359" s="497" t="s">
        <v>2263</v>
      </c>
      <c r="C359" s="497">
        <v>3659.6545966241229</v>
      </c>
      <c r="D359" s="497">
        <v>3659.6545966241229</v>
      </c>
      <c r="E359" s="497">
        <v>4426.9877971011292</v>
      </c>
      <c r="F359" s="498">
        <v>0.30000000000000004</v>
      </c>
      <c r="G359" s="499">
        <f t="shared" si="5"/>
        <v>1328.0963391303389</v>
      </c>
      <c r="H359" s="499" t="s">
        <v>2263</v>
      </c>
      <c r="I359" s="499">
        <v>36</v>
      </c>
      <c r="J359" s="499">
        <v>141</v>
      </c>
      <c r="K359" s="499">
        <v>1436</v>
      </c>
      <c r="L359" s="499">
        <v>1367</v>
      </c>
      <c r="M359" s="499">
        <v>69</v>
      </c>
      <c r="N359" s="499">
        <v>1</v>
      </c>
      <c r="O359" s="500">
        <v>36</v>
      </c>
      <c r="P359" s="500">
        <v>41</v>
      </c>
      <c r="Q359" s="500">
        <v>191.02126549197223</v>
      </c>
    </row>
    <row r="360" spans="1:17" ht="12.75" x14ac:dyDescent="0.2">
      <c r="A360" s="496" t="s">
        <v>765</v>
      </c>
      <c r="B360" s="497" t="s">
        <v>2263</v>
      </c>
      <c r="C360" s="497">
        <v>2144.9923156588325</v>
      </c>
      <c r="D360" s="497">
        <v>2144.9923156588325</v>
      </c>
      <c r="E360" s="497">
        <v>3050.3596679155298</v>
      </c>
      <c r="F360" s="498">
        <v>0.30000000000000004</v>
      </c>
      <c r="G360" s="499">
        <f t="shared" si="5"/>
        <v>915.10790037465904</v>
      </c>
      <c r="H360" s="499" t="s">
        <v>2263</v>
      </c>
      <c r="I360" s="499">
        <v>178</v>
      </c>
      <c r="J360" s="499">
        <v>311</v>
      </c>
      <c r="K360" s="499">
        <v>2066</v>
      </c>
      <c r="L360" s="499">
        <v>1820</v>
      </c>
      <c r="M360" s="499">
        <v>246</v>
      </c>
      <c r="N360" s="499">
        <v>1</v>
      </c>
      <c r="O360" s="500">
        <v>25</v>
      </c>
      <c r="P360" s="500">
        <v>27</v>
      </c>
      <c r="Q360" s="500">
        <v>191.02126549197223</v>
      </c>
    </row>
    <row r="361" spans="1:17" ht="12.75" x14ac:dyDescent="0.2">
      <c r="A361" s="496" t="s">
        <v>766</v>
      </c>
      <c r="B361" s="497" t="s">
        <v>2263</v>
      </c>
      <c r="C361" s="497">
        <v>1529.5920520435384</v>
      </c>
      <c r="D361" s="497">
        <v>1529.5920520435384</v>
      </c>
      <c r="E361" s="497">
        <v>2501.359412510531</v>
      </c>
      <c r="F361" s="498">
        <v>0.30000000000000004</v>
      </c>
      <c r="G361" s="499">
        <f t="shared" si="5"/>
        <v>750.40782375315939</v>
      </c>
      <c r="H361" s="499" t="s">
        <v>2263</v>
      </c>
      <c r="I361" s="499">
        <v>734</v>
      </c>
      <c r="J361" s="499">
        <v>570</v>
      </c>
      <c r="K361" s="499">
        <v>3007</v>
      </c>
      <c r="L361" s="499">
        <v>2330</v>
      </c>
      <c r="M361" s="499">
        <v>677</v>
      </c>
      <c r="N361" s="499">
        <v>1</v>
      </c>
      <c r="O361" s="500">
        <v>20</v>
      </c>
      <c r="P361" s="500">
        <v>22</v>
      </c>
      <c r="Q361" s="500">
        <v>191.02126549197223</v>
      </c>
    </row>
    <row r="362" spans="1:17" ht="12.75" x14ac:dyDescent="0.2">
      <c r="A362" s="496" t="s">
        <v>767</v>
      </c>
      <c r="B362" s="497" t="s">
        <v>2263</v>
      </c>
      <c r="C362" s="497">
        <v>606.8707224811327</v>
      </c>
      <c r="D362" s="497">
        <v>606.8707224811327</v>
      </c>
      <c r="E362" s="497">
        <v>2046.1734144413565</v>
      </c>
      <c r="F362" s="498">
        <v>0.30000000000000004</v>
      </c>
      <c r="G362" s="499">
        <f t="shared" si="5"/>
        <v>613.85202433240704</v>
      </c>
      <c r="H362" s="499" t="s">
        <v>2263</v>
      </c>
      <c r="I362" s="499">
        <v>1006</v>
      </c>
      <c r="J362" s="499">
        <v>245</v>
      </c>
      <c r="K362" s="499">
        <v>968</v>
      </c>
      <c r="L362" s="499">
        <v>594</v>
      </c>
      <c r="M362" s="499">
        <v>374</v>
      </c>
      <c r="N362" s="499">
        <v>1</v>
      </c>
      <c r="O362" s="500">
        <v>5</v>
      </c>
      <c r="P362" s="500">
        <v>18</v>
      </c>
      <c r="Q362" s="500">
        <v>191.02126549197223</v>
      </c>
    </row>
    <row r="363" spans="1:17" ht="12.75" x14ac:dyDescent="0.2">
      <c r="A363" s="496" t="s">
        <v>768</v>
      </c>
      <c r="B363" s="497" t="s">
        <v>2263</v>
      </c>
      <c r="C363" s="497">
        <v>2547.8185224840386</v>
      </c>
      <c r="D363" s="497">
        <v>2547.8185224840386</v>
      </c>
      <c r="E363" s="497">
        <v>5397.1868856974006</v>
      </c>
      <c r="F363" s="498">
        <v>0.30000000000000004</v>
      </c>
      <c r="G363" s="499">
        <f t="shared" si="5"/>
        <v>1619.1560657092205</v>
      </c>
      <c r="H363" s="499" t="s">
        <v>2263</v>
      </c>
      <c r="I363" s="499">
        <v>6</v>
      </c>
      <c r="J363" s="499">
        <v>32</v>
      </c>
      <c r="K363" s="499">
        <v>595</v>
      </c>
      <c r="L363" s="499">
        <v>546</v>
      </c>
      <c r="M363" s="499">
        <v>49</v>
      </c>
      <c r="N363" s="499">
        <v>1</v>
      </c>
      <c r="O363" s="500">
        <v>38</v>
      </c>
      <c r="P363" s="500">
        <v>39</v>
      </c>
      <c r="Q363" s="500">
        <v>191.02126549197223</v>
      </c>
    </row>
    <row r="364" spans="1:17" ht="12.75" x14ac:dyDescent="0.2">
      <c r="A364" s="496" t="s">
        <v>769</v>
      </c>
      <c r="B364" s="497" t="s">
        <v>2263</v>
      </c>
      <c r="C364" s="497">
        <v>1844.3365956859636</v>
      </c>
      <c r="D364" s="497">
        <v>1844.3365956859636</v>
      </c>
      <c r="E364" s="497">
        <v>3845.0929552894004</v>
      </c>
      <c r="F364" s="498">
        <v>0.30000000000000004</v>
      </c>
      <c r="G364" s="499">
        <f t="shared" si="5"/>
        <v>1153.5278865868204</v>
      </c>
      <c r="H364" s="499" t="s">
        <v>2263</v>
      </c>
      <c r="I364" s="499">
        <v>47</v>
      </c>
      <c r="J364" s="499">
        <v>52</v>
      </c>
      <c r="K364" s="499">
        <v>728</v>
      </c>
      <c r="L364" s="499">
        <v>651</v>
      </c>
      <c r="M364" s="499">
        <v>77</v>
      </c>
      <c r="N364" s="499">
        <v>1</v>
      </c>
      <c r="O364" s="500">
        <v>18</v>
      </c>
      <c r="P364" s="500">
        <v>27</v>
      </c>
      <c r="Q364" s="500">
        <v>191.02126549197223</v>
      </c>
    </row>
    <row r="365" spans="1:17" ht="12.75" x14ac:dyDescent="0.2">
      <c r="A365" s="496" t="s">
        <v>770</v>
      </c>
      <c r="B365" s="497" t="s">
        <v>2263</v>
      </c>
      <c r="C365" s="497">
        <v>546.86034575007636</v>
      </c>
      <c r="D365" s="497">
        <v>546.86034575007636</v>
      </c>
      <c r="E365" s="497">
        <v>2813.4354260171394</v>
      </c>
      <c r="F365" s="498">
        <v>0.30000000000000004</v>
      </c>
      <c r="G365" s="499">
        <f t="shared" si="5"/>
        <v>844.03062780514199</v>
      </c>
      <c r="H365" s="499" t="s">
        <v>2263</v>
      </c>
      <c r="I365" s="499">
        <v>482</v>
      </c>
      <c r="J365" s="499">
        <v>74</v>
      </c>
      <c r="K365" s="499">
        <v>723</v>
      </c>
      <c r="L365" s="499">
        <v>572</v>
      </c>
      <c r="M365" s="499">
        <v>151</v>
      </c>
      <c r="N365" s="499">
        <v>1</v>
      </c>
      <c r="O365" s="500">
        <v>5</v>
      </c>
      <c r="P365" s="500">
        <v>20</v>
      </c>
      <c r="Q365" s="500">
        <v>191.02126549197223</v>
      </c>
    </row>
    <row r="366" spans="1:17" ht="12.75" x14ac:dyDescent="0.2">
      <c r="A366" s="496" t="s">
        <v>771</v>
      </c>
      <c r="B366" s="497" t="s">
        <v>2263</v>
      </c>
      <c r="C366" s="497">
        <v>2323.0009127411918</v>
      </c>
      <c r="D366" s="497">
        <v>2323.0009127411918</v>
      </c>
      <c r="E366" s="497">
        <v>2323.0009127411918</v>
      </c>
      <c r="F366" s="498">
        <v>0.30000000000000004</v>
      </c>
      <c r="G366" s="499">
        <f t="shared" si="5"/>
        <v>696.90027382235769</v>
      </c>
      <c r="H366" s="499" t="s">
        <v>2263</v>
      </c>
      <c r="I366" s="499">
        <v>0</v>
      </c>
      <c r="J366" s="499">
        <v>0</v>
      </c>
      <c r="K366" s="499">
        <v>212</v>
      </c>
      <c r="L366" s="499">
        <v>198</v>
      </c>
      <c r="M366" s="499">
        <v>14</v>
      </c>
      <c r="N366" s="499">
        <v>1</v>
      </c>
      <c r="O366" s="500">
        <v>29</v>
      </c>
      <c r="P366" s="500">
        <v>29</v>
      </c>
      <c r="Q366" s="500">
        <v>191.02126549197223</v>
      </c>
    </row>
    <row r="367" spans="1:17" ht="12.75" x14ac:dyDescent="0.2">
      <c r="A367" s="496" t="s">
        <v>772</v>
      </c>
      <c r="B367" s="497" t="s">
        <v>2263</v>
      </c>
      <c r="C367" s="497">
        <v>3466.5978743651667</v>
      </c>
      <c r="D367" s="497">
        <v>3466.5978743651667</v>
      </c>
      <c r="E367" s="497">
        <v>3458.2644805402674</v>
      </c>
      <c r="F367" s="498">
        <v>0.30000000000000004</v>
      </c>
      <c r="G367" s="499">
        <f t="shared" si="5"/>
        <v>1037.4793441620805</v>
      </c>
      <c r="H367" s="499" t="s">
        <v>2263</v>
      </c>
      <c r="I367" s="499">
        <v>1</v>
      </c>
      <c r="J367" s="499">
        <v>39</v>
      </c>
      <c r="K367" s="499">
        <v>853</v>
      </c>
      <c r="L367" s="499">
        <v>758</v>
      </c>
      <c r="M367" s="499">
        <v>95</v>
      </c>
      <c r="N367" s="499">
        <v>1</v>
      </c>
      <c r="O367" s="500">
        <v>32</v>
      </c>
      <c r="P367" s="500">
        <v>34</v>
      </c>
      <c r="Q367" s="500">
        <v>191.02126549197223</v>
      </c>
    </row>
    <row r="368" spans="1:17" ht="12.75" x14ac:dyDescent="0.2">
      <c r="A368" s="496" t="s">
        <v>773</v>
      </c>
      <c r="B368" s="497" t="s">
        <v>2263</v>
      </c>
      <c r="C368" s="497">
        <v>2009.5404033958002</v>
      </c>
      <c r="D368" s="497">
        <v>2009.5404033958002</v>
      </c>
      <c r="E368" s="497">
        <v>2154.0285067493846</v>
      </c>
      <c r="F368" s="498">
        <v>0.30000000000000004</v>
      </c>
      <c r="G368" s="499">
        <f t="shared" si="5"/>
        <v>646.2085520248155</v>
      </c>
      <c r="H368" s="499" t="s">
        <v>2263</v>
      </c>
      <c r="I368" s="499">
        <v>44</v>
      </c>
      <c r="J368" s="499">
        <v>76</v>
      </c>
      <c r="K368" s="499">
        <v>2307</v>
      </c>
      <c r="L368" s="499">
        <v>1831</v>
      </c>
      <c r="M368" s="499">
        <v>476</v>
      </c>
      <c r="N368" s="499">
        <v>1</v>
      </c>
      <c r="O368" s="500">
        <v>28</v>
      </c>
      <c r="P368" s="500">
        <v>17</v>
      </c>
      <c r="Q368" s="500">
        <v>191.02126549197223</v>
      </c>
    </row>
    <row r="369" spans="1:17" ht="12.75" x14ac:dyDescent="0.2">
      <c r="A369" s="496" t="s">
        <v>774</v>
      </c>
      <c r="B369" s="497" t="s">
        <v>2263</v>
      </c>
      <c r="C369" s="497">
        <v>995.96526330530776</v>
      </c>
      <c r="D369" s="497">
        <v>995.96526330530776</v>
      </c>
      <c r="E369" s="497">
        <v>1612.5665433544855</v>
      </c>
      <c r="F369" s="498">
        <v>0.4</v>
      </c>
      <c r="G369" s="499">
        <f t="shared" si="5"/>
        <v>645.02661734179424</v>
      </c>
      <c r="H369" s="499" t="s">
        <v>2263</v>
      </c>
      <c r="I369" s="499">
        <v>462</v>
      </c>
      <c r="J369" s="499">
        <v>262</v>
      </c>
      <c r="K369" s="499">
        <v>7817</v>
      </c>
      <c r="L369" s="499">
        <v>5294</v>
      </c>
      <c r="M369" s="499">
        <v>2523</v>
      </c>
      <c r="N369" s="499">
        <v>1</v>
      </c>
      <c r="O369" s="500">
        <v>10</v>
      </c>
      <c r="P369" s="500">
        <v>14</v>
      </c>
      <c r="Q369" s="500">
        <v>191.02126549197223</v>
      </c>
    </row>
    <row r="370" spans="1:17" ht="12.75" x14ac:dyDescent="0.2">
      <c r="A370" s="496" t="s">
        <v>775</v>
      </c>
      <c r="B370" s="497" t="s">
        <v>2263</v>
      </c>
      <c r="C370" s="497">
        <v>354.82367498524485</v>
      </c>
      <c r="D370" s="497">
        <v>354.82367498524485</v>
      </c>
      <c r="E370" s="497">
        <v>982.86066973134882</v>
      </c>
      <c r="F370" s="498">
        <v>0.65</v>
      </c>
      <c r="G370" s="499">
        <f t="shared" si="5"/>
        <v>638.85943532537681</v>
      </c>
      <c r="H370" s="499" t="s">
        <v>2263</v>
      </c>
      <c r="I370" s="499">
        <v>3236</v>
      </c>
      <c r="J370" s="499">
        <v>449</v>
      </c>
      <c r="K370" s="499">
        <v>22270</v>
      </c>
      <c r="L370" s="499">
        <v>10825</v>
      </c>
      <c r="M370" s="499">
        <v>11445</v>
      </c>
      <c r="N370" s="499">
        <v>1</v>
      </c>
      <c r="O370" s="500">
        <v>5</v>
      </c>
      <c r="P370" s="500">
        <v>8</v>
      </c>
      <c r="Q370" s="500">
        <v>191.02126549197223</v>
      </c>
    </row>
    <row r="371" spans="1:17" ht="12.75" x14ac:dyDescent="0.2">
      <c r="A371" s="496" t="s">
        <v>776</v>
      </c>
      <c r="B371" s="497" t="s">
        <v>2263</v>
      </c>
      <c r="C371" s="497">
        <v>6171.818070744971</v>
      </c>
      <c r="D371" s="497">
        <v>6171.818070744971</v>
      </c>
      <c r="E371" s="497">
        <v>6416.3465479129691</v>
      </c>
      <c r="F371" s="498">
        <v>0.30000000000000004</v>
      </c>
      <c r="G371" s="499">
        <f t="shared" si="5"/>
        <v>1924.9039643738911</v>
      </c>
      <c r="H371" s="499" t="s">
        <v>2263</v>
      </c>
      <c r="I371" s="499">
        <v>1</v>
      </c>
      <c r="J371" s="499">
        <v>48</v>
      </c>
      <c r="K371" s="499">
        <v>1544</v>
      </c>
      <c r="L371" s="499">
        <v>1529</v>
      </c>
      <c r="M371" s="499">
        <v>15</v>
      </c>
      <c r="N371" s="499">
        <v>1</v>
      </c>
      <c r="O371" s="500">
        <v>58</v>
      </c>
      <c r="P371" s="500">
        <v>58</v>
      </c>
      <c r="Q371" s="500">
        <v>191.02126549197223</v>
      </c>
    </row>
    <row r="372" spans="1:17" ht="12.75" x14ac:dyDescent="0.2">
      <c r="A372" s="496" t="s">
        <v>777</v>
      </c>
      <c r="B372" s="497" t="s">
        <v>2263</v>
      </c>
      <c r="C372" s="497">
        <v>3148.3606966669076</v>
      </c>
      <c r="D372" s="497">
        <v>3148.3606966669076</v>
      </c>
      <c r="E372" s="497">
        <v>3992.6395144804965</v>
      </c>
      <c r="F372" s="498">
        <v>0.30000000000000004</v>
      </c>
      <c r="G372" s="499">
        <f t="shared" si="5"/>
        <v>1197.7918543441492</v>
      </c>
      <c r="H372" s="499" t="s">
        <v>2263</v>
      </c>
      <c r="I372" s="499">
        <v>17</v>
      </c>
      <c r="J372" s="499">
        <v>193</v>
      </c>
      <c r="K372" s="499">
        <v>3406</v>
      </c>
      <c r="L372" s="499">
        <v>3231</v>
      </c>
      <c r="M372" s="499">
        <v>175</v>
      </c>
      <c r="N372" s="499">
        <v>1</v>
      </c>
      <c r="O372" s="500">
        <v>28</v>
      </c>
      <c r="P372" s="500">
        <v>33</v>
      </c>
      <c r="Q372" s="500">
        <v>191.02126549197223</v>
      </c>
    </row>
    <row r="373" spans="1:17" ht="12.75" x14ac:dyDescent="0.2">
      <c r="A373" s="496" t="s">
        <v>778</v>
      </c>
      <c r="B373" s="497" t="s">
        <v>2263</v>
      </c>
      <c r="C373" s="497">
        <v>1889.6894651958989</v>
      </c>
      <c r="D373" s="497">
        <v>1889.6894651958989</v>
      </c>
      <c r="E373" s="497">
        <v>2772.1381045391458</v>
      </c>
      <c r="F373" s="498">
        <v>0.30000000000000004</v>
      </c>
      <c r="G373" s="499">
        <f t="shared" si="5"/>
        <v>831.64143136174391</v>
      </c>
      <c r="H373" s="499" t="s">
        <v>2263</v>
      </c>
      <c r="I373" s="499">
        <v>246</v>
      </c>
      <c r="J373" s="499">
        <v>767</v>
      </c>
      <c r="K373" s="499">
        <v>6714</v>
      </c>
      <c r="L373" s="499">
        <v>5798</v>
      </c>
      <c r="M373" s="499">
        <v>916</v>
      </c>
      <c r="N373" s="499">
        <v>1</v>
      </c>
      <c r="O373" s="500">
        <v>15</v>
      </c>
      <c r="P373" s="500">
        <v>23</v>
      </c>
      <c r="Q373" s="500">
        <v>191.02126549197223</v>
      </c>
    </row>
    <row r="374" spans="1:17" ht="12.75" x14ac:dyDescent="0.2">
      <c r="A374" s="496" t="s">
        <v>779</v>
      </c>
      <c r="B374" s="497" t="s">
        <v>2263</v>
      </c>
      <c r="C374" s="497">
        <v>1280.0171373611142</v>
      </c>
      <c r="D374" s="497">
        <v>1280.0171373611142</v>
      </c>
      <c r="E374" s="497">
        <v>2083.0086258552078</v>
      </c>
      <c r="F374" s="498">
        <v>0.30000000000000004</v>
      </c>
      <c r="G374" s="499">
        <f t="shared" si="5"/>
        <v>624.90258775656241</v>
      </c>
      <c r="H374" s="499" t="s">
        <v>2263</v>
      </c>
      <c r="I374" s="499">
        <v>494</v>
      </c>
      <c r="J374" s="499">
        <v>841</v>
      </c>
      <c r="K374" s="499">
        <v>5093</v>
      </c>
      <c r="L374" s="499">
        <v>3669</v>
      </c>
      <c r="M374" s="499">
        <v>1424</v>
      </c>
      <c r="N374" s="499">
        <v>1</v>
      </c>
      <c r="O374" s="500">
        <v>8</v>
      </c>
      <c r="P374" s="500">
        <v>16</v>
      </c>
      <c r="Q374" s="500">
        <v>191.02126549197223</v>
      </c>
    </row>
    <row r="375" spans="1:17" ht="12.75" x14ac:dyDescent="0.2">
      <c r="A375" s="496" t="s">
        <v>780</v>
      </c>
      <c r="B375" s="497" t="s">
        <v>2263</v>
      </c>
      <c r="C375" s="497">
        <v>4532.5902608968163</v>
      </c>
      <c r="D375" s="497">
        <v>4532.5902608968163</v>
      </c>
      <c r="E375" s="497">
        <v>5342.1968491503349</v>
      </c>
      <c r="F375" s="498">
        <v>0.30000000000000004</v>
      </c>
      <c r="G375" s="499">
        <f t="shared" si="5"/>
        <v>1602.6590547451008</v>
      </c>
      <c r="H375" s="499" t="s">
        <v>2263</v>
      </c>
      <c r="I375" s="499">
        <v>13</v>
      </c>
      <c r="J375" s="499">
        <v>97</v>
      </c>
      <c r="K375" s="499">
        <v>3846</v>
      </c>
      <c r="L375" s="499">
        <v>3746</v>
      </c>
      <c r="M375" s="499">
        <v>100</v>
      </c>
      <c r="N375" s="499">
        <v>1</v>
      </c>
      <c r="O375" s="500">
        <v>39</v>
      </c>
      <c r="P375" s="500">
        <v>46</v>
      </c>
      <c r="Q375" s="500">
        <v>191.02126549197223</v>
      </c>
    </row>
    <row r="376" spans="1:17" ht="12.75" x14ac:dyDescent="0.2">
      <c r="A376" s="496" t="s">
        <v>781</v>
      </c>
      <c r="B376" s="497" t="s">
        <v>2263</v>
      </c>
      <c r="C376" s="497">
        <v>2634.7101393509843</v>
      </c>
      <c r="D376" s="497">
        <v>2634.7101393509843</v>
      </c>
      <c r="E376" s="497">
        <v>3850.9168583289302</v>
      </c>
      <c r="F376" s="498">
        <v>0.30000000000000004</v>
      </c>
      <c r="G376" s="499">
        <f t="shared" si="5"/>
        <v>1155.2750574986792</v>
      </c>
      <c r="H376" s="499" t="s">
        <v>2263</v>
      </c>
      <c r="I376" s="499">
        <v>72</v>
      </c>
      <c r="J376" s="499">
        <v>281</v>
      </c>
      <c r="K376" s="499">
        <v>4586</v>
      </c>
      <c r="L376" s="499">
        <v>4257</v>
      </c>
      <c r="M376" s="499">
        <v>329</v>
      </c>
      <c r="N376" s="499">
        <v>1</v>
      </c>
      <c r="O376" s="500">
        <v>26</v>
      </c>
      <c r="P376" s="500">
        <v>33</v>
      </c>
      <c r="Q376" s="500">
        <v>191.02126549197223</v>
      </c>
    </row>
    <row r="377" spans="1:17" ht="12.75" x14ac:dyDescent="0.2">
      <c r="A377" s="496" t="s">
        <v>782</v>
      </c>
      <c r="B377" s="497" t="s">
        <v>2263</v>
      </c>
      <c r="C377" s="497">
        <v>1340.0941531455503</v>
      </c>
      <c r="D377" s="497">
        <v>1340.0941531455503</v>
      </c>
      <c r="E377" s="497">
        <v>3016.7354899752336</v>
      </c>
      <c r="F377" s="498">
        <v>0.30000000000000004</v>
      </c>
      <c r="G377" s="499">
        <f t="shared" si="5"/>
        <v>905.02064699257016</v>
      </c>
      <c r="H377" s="499" t="s">
        <v>2263</v>
      </c>
      <c r="I377" s="499">
        <v>692</v>
      </c>
      <c r="J377" s="499">
        <v>850</v>
      </c>
      <c r="K377" s="499">
        <v>6736</v>
      </c>
      <c r="L377" s="499">
        <v>5833</v>
      </c>
      <c r="M377" s="499">
        <v>903</v>
      </c>
      <c r="N377" s="499">
        <v>1</v>
      </c>
      <c r="O377" s="500">
        <v>8</v>
      </c>
      <c r="P377" s="500">
        <v>26</v>
      </c>
      <c r="Q377" s="500">
        <v>191.02126549197223</v>
      </c>
    </row>
    <row r="378" spans="1:17" ht="12.75" x14ac:dyDescent="0.2">
      <c r="A378" s="496" t="s">
        <v>783</v>
      </c>
      <c r="B378" s="497" t="s">
        <v>2263</v>
      </c>
      <c r="C378" s="497">
        <v>902.5427029032943</v>
      </c>
      <c r="D378" s="497">
        <v>902.5427029032943</v>
      </c>
      <c r="E378" s="497">
        <v>2425.3962925981341</v>
      </c>
      <c r="F378" s="498">
        <v>0.30000000000000004</v>
      </c>
      <c r="G378" s="499">
        <f t="shared" si="5"/>
        <v>727.61888777944034</v>
      </c>
      <c r="H378" s="499" t="s">
        <v>2263</v>
      </c>
      <c r="I378" s="499">
        <v>1490</v>
      </c>
      <c r="J378" s="499">
        <v>1260</v>
      </c>
      <c r="K378" s="499">
        <v>4277</v>
      </c>
      <c r="L378" s="499">
        <v>3309</v>
      </c>
      <c r="M378" s="499">
        <v>968</v>
      </c>
      <c r="N378" s="499">
        <v>1</v>
      </c>
      <c r="O378" s="500">
        <v>5</v>
      </c>
      <c r="P378" s="500">
        <v>20</v>
      </c>
      <c r="Q378" s="500">
        <v>191.02126549197223</v>
      </c>
    </row>
    <row r="379" spans="1:17" ht="12.75" x14ac:dyDescent="0.2">
      <c r="A379" s="496" t="s">
        <v>784</v>
      </c>
      <c r="B379" s="497" t="s">
        <v>2263</v>
      </c>
      <c r="C379" s="497">
        <v>761.91692695874201</v>
      </c>
      <c r="D379" s="497">
        <v>761.91692695874201</v>
      </c>
      <c r="E379" s="497">
        <v>1970.9483192219484</v>
      </c>
      <c r="F379" s="498">
        <v>0.30000000000000004</v>
      </c>
      <c r="G379" s="499">
        <f t="shared" si="5"/>
        <v>591.28449576658466</v>
      </c>
      <c r="H379" s="499" t="s">
        <v>2263</v>
      </c>
      <c r="I379" s="499">
        <v>2089</v>
      </c>
      <c r="J379" s="499">
        <v>1571</v>
      </c>
      <c r="K379" s="499">
        <v>2677</v>
      </c>
      <c r="L379" s="499">
        <v>1732</v>
      </c>
      <c r="M379" s="499">
        <v>945</v>
      </c>
      <c r="N379" s="499">
        <v>1</v>
      </c>
      <c r="O379" s="500">
        <v>5</v>
      </c>
      <c r="P379" s="500">
        <v>14</v>
      </c>
      <c r="Q379" s="500">
        <v>191.02126549197223</v>
      </c>
    </row>
    <row r="380" spans="1:17" ht="12.75" x14ac:dyDescent="0.2">
      <c r="A380" s="496" t="s">
        <v>785</v>
      </c>
      <c r="B380" s="497" t="s">
        <v>2263</v>
      </c>
      <c r="C380" s="497">
        <v>568.4371653369592</v>
      </c>
      <c r="D380" s="497">
        <v>568.4371653369592</v>
      </c>
      <c r="E380" s="497">
        <v>1471.3636953633809</v>
      </c>
      <c r="F380" s="498">
        <v>0.4</v>
      </c>
      <c r="G380" s="499">
        <f t="shared" si="5"/>
        <v>588.54547814535238</v>
      </c>
      <c r="H380" s="499" t="s">
        <v>2263</v>
      </c>
      <c r="I380" s="499">
        <v>1337</v>
      </c>
      <c r="J380" s="499">
        <v>604</v>
      </c>
      <c r="K380" s="499">
        <v>488</v>
      </c>
      <c r="L380" s="499">
        <v>227</v>
      </c>
      <c r="M380" s="499">
        <v>261</v>
      </c>
      <c r="N380" s="499">
        <v>1</v>
      </c>
      <c r="O380" s="500">
        <v>5</v>
      </c>
      <c r="P380" s="500">
        <v>10</v>
      </c>
      <c r="Q380" s="500">
        <v>191.02126549197223</v>
      </c>
    </row>
    <row r="381" spans="1:17" ht="12.75" x14ac:dyDescent="0.2">
      <c r="A381" s="496" t="s">
        <v>786</v>
      </c>
      <c r="B381" s="497" t="s">
        <v>2263</v>
      </c>
      <c r="C381" s="497">
        <v>867.67903533615095</v>
      </c>
      <c r="D381" s="497">
        <v>867.67903533615095</v>
      </c>
      <c r="E381" s="497">
        <v>3035.0144395163998</v>
      </c>
      <c r="F381" s="498">
        <v>0.30000000000000004</v>
      </c>
      <c r="G381" s="499">
        <f t="shared" si="5"/>
        <v>910.50433185492011</v>
      </c>
      <c r="H381" s="499" t="s">
        <v>2263</v>
      </c>
      <c r="I381" s="499">
        <v>131</v>
      </c>
      <c r="J381" s="499">
        <v>427</v>
      </c>
      <c r="K381" s="499">
        <v>278</v>
      </c>
      <c r="L381" s="499">
        <v>241</v>
      </c>
      <c r="M381" s="499">
        <v>37</v>
      </c>
      <c r="N381" s="499">
        <v>1</v>
      </c>
      <c r="O381" s="500">
        <v>5</v>
      </c>
      <c r="P381" s="500">
        <v>34</v>
      </c>
      <c r="Q381" s="500">
        <v>191.02126549197223</v>
      </c>
    </row>
    <row r="382" spans="1:17" ht="12.75" x14ac:dyDescent="0.2">
      <c r="A382" s="496" t="s">
        <v>787</v>
      </c>
      <c r="B382" s="497" t="s">
        <v>2263</v>
      </c>
      <c r="C382" s="497">
        <v>632.39228415641514</v>
      </c>
      <c r="D382" s="497">
        <v>632.39228415641514</v>
      </c>
      <c r="E382" s="497">
        <v>1631.1837237110769</v>
      </c>
      <c r="F382" s="498">
        <v>0.30000000000000004</v>
      </c>
      <c r="G382" s="499">
        <f t="shared" si="5"/>
        <v>489.35511711332316</v>
      </c>
      <c r="H382" s="499" t="s">
        <v>2263</v>
      </c>
      <c r="I382" s="499">
        <v>176</v>
      </c>
      <c r="J382" s="499">
        <v>1305</v>
      </c>
      <c r="K382" s="499">
        <v>179</v>
      </c>
      <c r="L382" s="499">
        <v>113</v>
      </c>
      <c r="M382" s="499">
        <v>66</v>
      </c>
      <c r="N382" s="499">
        <v>1</v>
      </c>
      <c r="O382" s="500">
        <v>5</v>
      </c>
      <c r="P382" s="500">
        <v>14</v>
      </c>
      <c r="Q382" s="500">
        <v>191.02126549197223</v>
      </c>
    </row>
    <row r="383" spans="1:17" ht="12.75" x14ac:dyDescent="0.2">
      <c r="A383" s="496" t="s">
        <v>788</v>
      </c>
      <c r="B383" s="497" t="s">
        <v>2263</v>
      </c>
      <c r="C383" s="497">
        <v>575.97334511620852</v>
      </c>
      <c r="D383" s="497">
        <v>575.97334511620852</v>
      </c>
      <c r="E383" s="497">
        <v>853.00539297624948</v>
      </c>
      <c r="F383" s="498">
        <v>1</v>
      </c>
      <c r="G383" s="499">
        <f t="shared" si="5"/>
        <v>853.00539297624948</v>
      </c>
      <c r="H383" s="499" t="s">
        <v>2263</v>
      </c>
      <c r="I383" s="499">
        <v>154</v>
      </c>
      <c r="J383" s="499">
        <v>1372</v>
      </c>
      <c r="K383" s="499">
        <v>59</v>
      </c>
      <c r="L383" s="499">
        <v>15</v>
      </c>
      <c r="M383" s="499">
        <v>44</v>
      </c>
      <c r="N383" s="499">
        <v>1</v>
      </c>
      <c r="O383" s="500">
        <v>5</v>
      </c>
      <c r="P383" s="500">
        <v>5</v>
      </c>
      <c r="Q383" s="500">
        <v>191.02126549197223</v>
      </c>
    </row>
    <row r="384" spans="1:17" ht="12.75" x14ac:dyDescent="0.2">
      <c r="A384" s="496" t="s">
        <v>789</v>
      </c>
      <c r="B384" s="497" t="s">
        <v>2263</v>
      </c>
      <c r="C384" s="497">
        <v>4124.8970664862345</v>
      </c>
      <c r="D384" s="497">
        <v>4124.8970664862345</v>
      </c>
      <c r="E384" s="497">
        <v>4124.8970664862345</v>
      </c>
      <c r="F384" s="498">
        <v>0.30000000000000004</v>
      </c>
      <c r="G384" s="499">
        <f t="shared" si="5"/>
        <v>1237.4691199458705</v>
      </c>
      <c r="H384" s="499" t="s">
        <v>2263</v>
      </c>
      <c r="I384" s="499">
        <v>2</v>
      </c>
      <c r="J384" s="499">
        <v>18</v>
      </c>
      <c r="K384" s="499">
        <v>580</v>
      </c>
      <c r="L384" s="499">
        <v>489</v>
      </c>
      <c r="M384" s="499">
        <v>91</v>
      </c>
      <c r="N384" s="499">
        <v>1</v>
      </c>
      <c r="O384" s="500">
        <v>43</v>
      </c>
      <c r="P384" s="500">
        <v>43</v>
      </c>
      <c r="Q384" s="500">
        <v>191.02126549197223</v>
      </c>
    </row>
    <row r="385" spans="1:17" ht="12.75" x14ac:dyDescent="0.2">
      <c r="A385" s="496" t="s">
        <v>790</v>
      </c>
      <c r="B385" s="497" t="s">
        <v>2263</v>
      </c>
      <c r="C385" s="497">
        <v>1761.1108828419442</v>
      </c>
      <c r="D385" s="497">
        <v>1761.1108828419442</v>
      </c>
      <c r="E385" s="497">
        <v>2332.3196683282513</v>
      </c>
      <c r="F385" s="498">
        <v>0.30000000000000004</v>
      </c>
      <c r="G385" s="499">
        <f t="shared" si="5"/>
        <v>699.69590049847545</v>
      </c>
      <c r="H385" s="499" t="s">
        <v>2263</v>
      </c>
      <c r="I385" s="499">
        <v>13</v>
      </c>
      <c r="J385" s="499">
        <v>47</v>
      </c>
      <c r="K385" s="499">
        <v>1501</v>
      </c>
      <c r="L385" s="499">
        <v>993</v>
      </c>
      <c r="M385" s="499">
        <v>508</v>
      </c>
      <c r="N385" s="499">
        <v>1</v>
      </c>
      <c r="O385" s="500">
        <v>8</v>
      </c>
      <c r="P385" s="500">
        <v>21</v>
      </c>
      <c r="Q385" s="500">
        <v>191.02126549197223</v>
      </c>
    </row>
    <row r="386" spans="1:17" ht="12.75" x14ac:dyDescent="0.2">
      <c r="A386" s="496" t="s">
        <v>791</v>
      </c>
      <c r="B386" s="497" t="s">
        <v>2263</v>
      </c>
      <c r="C386" s="497">
        <v>1396.094213075191</v>
      </c>
      <c r="D386" s="497">
        <v>1396.094213075191</v>
      </c>
      <c r="E386" s="497">
        <v>1553.6914790582787</v>
      </c>
      <c r="F386" s="498">
        <v>0.4</v>
      </c>
      <c r="G386" s="499">
        <f t="shared" si="5"/>
        <v>621.47659162331149</v>
      </c>
      <c r="H386" s="499" t="s">
        <v>2263</v>
      </c>
      <c r="I386" s="499">
        <v>131</v>
      </c>
      <c r="J386" s="499">
        <v>230</v>
      </c>
      <c r="K386" s="499">
        <v>5068</v>
      </c>
      <c r="L386" s="499">
        <v>2519</v>
      </c>
      <c r="M386" s="499">
        <v>2549</v>
      </c>
      <c r="N386" s="499">
        <v>1</v>
      </c>
      <c r="O386" s="500">
        <v>8</v>
      </c>
      <c r="P386" s="500">
        <v>13</v>
      </c>
      <c r="Q386" s="500">
        <v>191.02126549197223</v>
      </c>
    </row>
    <row r="387" spans="1:17" ht="12.75" x14ac:dyDescent="0.2">
      <c r="A387" s="496" t="s">
        <v>792</v>
      </c>
      <c r="B387" s="497" t="s">
        <v>2263</v>
      </c>
      <c r="C387" s="497">
        <v>580.5297520284937</v>
      </c>
      <c r="D387" s="497">
        <v>580.5297520284937</v>
      </c>
      <c r="E387" s="497">
        <v>580.5297520284937</v>
      </c>
      <c r="F387" s="498">
        <v>1</v>
      </c>
      <c r="G387" s="499">
        <f t="shared" si="5"/>
        <v>580.5297520284937</v>
      </c>
      <c r="H387" s="499" t="s">
        <v>2263</v>
      </c>
      <c r="I387" s="499">
        <v>1981</v>
      </c>
      <c r="J387" s="499">
        <v>1405</v>
      </c>
      <c r="K387" s="499">
        <v>29364</v>
      </c>
      <c r="L387" s="499">
        <v>7193</v>
      </c>
      <c r="M387" s="499">
        <v>22171</v>
      </c>
      <c r="N387" s="499">
        <v>1</v>
      </c>
      <c r="O387" s="500">
        <v>5</v>
      </c>
      <c r="P387" s="500">
        <v>5</v>
      </c>
      <c r="Q387" s="500">
        <v>191.02126549197223</v>
      </c>
    </row>
    <row r="388" spans="1:17" ht="12.75" x14ac:dyDescent="0.2">
      <c r="A388" s="496" t="s">
        <v>793</v>
      </c>
      <c r="B388" s="497" t="s">
        <v>2263</v>
      </c>
      <c r="C388" s="497">
        <v>2962.7103073362582</v>
      </c>
      <c r="D388" s="497">
        <v>2962.7103073362582</v>
      </c>
      <c r="E388" s="497">
        <v>3448.1258377677636</v>
      </c>
      <c r="F388" s="498">
        <v>0.30000000000000004</v>
      </c>
      <c r="G388" s="499">
        <f t="shared" si="5"/>
        <v>1034.4377513303293</v>
      </c>
      <c r="H388" s="499" t="s">
        <v>2263</v>
      </c>
      <c r="I388" s="499">
        <v>0</v>
      </c>
      <c r="J388" s="499">
        <v>5</v>
      </c>
      <c r="K388" s="499">
        <v>312</v>
      </c>
      <c r="L388" s="499">
        <v>286</v>
      </c>
      <c r="M388" s="499">
        <v>26</v>
      </c>
      <c r="N388" s="499">
        <v>1</v>
      </c>
      <c r="O388" s="500">
        <v>38</v>
      </c>
      <c r="P388" s="500">
        <v>32</v>
      </c>
      <c r="Q388" s="500">
        <v>191.02126549197223</v>
      </c>
    </row>
    <row r="389" spans="1:17" ht="12.75" x14ac:dyDescent="0.2">
      <c r="A389" s="496" t="s">
        <v>794</v>
      </c>
      <c r="B389" s="497" t="s">
        <v>2263</v>
      </c>
      <c r="C389" s="497">
        <v>2300.1030784273626</v>
      </c>
      <c r="D389" s="497">
        <v>2300.1030784273626</v>
      </c>
      <c r="E389" s="497">
        <v>2300.1030784273626</v>
      </c>
      <c r="F389" s="498">
        <v>0.30000000000000004</v>
      </c>
      <c r="G389" s="499">
        <f t="shared" si="5"/>
        <v>690.03092352820886</v>
      </c>
      <c r="H389" s="499" t="s">
        <v>2263</v>
      </c>
      <c r="I389" s="499">
        <v>0</v>
      </c>
      <c r="J389" s="499">
        <v>10</v>
      </c>
      <c r="K389" s="499">
        <v>819</v>
      </c>
      <c r="L389" s="499">
        <v>613</v>
      </c>
      <c r="M389" s="499">
        <v>206</v>
      </c>
      <c r="N389" s="499">
        <v>1</v>
      </c>
      <c r="O389" s="500">
        <v>17</v>
      </c>
      <c r="P389" s="500">
        <v>17</v>
      </c>
      <c r="Q389" s="500">
        <v>191.02126549197223</v>
      </c>
    </row>
    <row r="390" spans="1:17" ht="12.75" x14ac:dyDescent="0.2">
      <c r="A390" s="496" t="s">
        <v>795</v>
      </c>
      <c r="B390" s="497" t="s">
        <v>2263</v>
      </c>
      <c r="C390" s="497">
        <v>548.41081812908021</v>
      </c>
      <c r="D390" s="497">
        <v>548.41081812908021</v>
      </c>
      <c r="E390" s="497">
        <v>1538.0214257205405</v>
      </c>
      <c r="F390" s="498">
        <v>0.4</v>
      </c>
      <c r="G390" s="499">
        <f t="shared" si="5"/>
        <v>615.20857028821626</v>
      </c>
      <c r="H390" s="499" t="s">
        <v>2263</v>
      </c>
      <c r="I390" s="499">
        <v>3</v>
      </c>
      <c r="J390" s="499">
        <v>4</v>
      </c>
      <c r="K390" s="499">
        <v>301</v>
      </c>
      <c r="L390" s="499">
        <v>156</v>
      </c>
      <c r="M390" s="499">
        <v>145</v>
      </c>
      <c r="N390" s="499">
        <v>1</v>
      </c>
      <c r="O390" s="500">
        <v>23</v>
      </c>
      <c r="P390" s="500">
        <v>9</v>
      </c>
      <c r="Q390" s="500">
        <v>191.02126549197223</v>
      </c>
    </row>
    <row r="391" spans="1:17" ht="12.75" x14ac:dyDescent="0.2">
      <c r="A391" s="496" t="s">
        <v>796</v>
      </c>
      <c r="B391" s="497" t="s">
        <v>2263</v>
      </c>
      <c r="C391" s="497">
        <v>407.20856009290338</v>
      </c>
      <c r="D391" s="497">
        <v>407.20856009290338</v>
      </c>
      <c r="E391" s="497">
        <v>545.96718914457301</v>
      </c>
      <c r="F391" s="498">
        <v>1</v>
      </c>
      <c r="G391" s="499">
        <f t="shared" ref="G391:G454" si="6">IFERROR(F391*E391,"")</f>
        <v>545.96718914457301</v>
      </c>
      <c r="H391" s="499" t="s">
        <v>2263</v>
      </c>
      <c r="I391" s="499">
        <v>812</v>
      </c>
      <c r="J391" s="499">
        <v>266</v>
      </c>
      <c r="K391" s="499">
        <v>30448</v>
      </c>
      <c r="L391" s="499">
        <v>417</v>
      </c>
      <c r="M391" s="499">
        <v>30031</v>
      </c>
      <c r="N391" s="499">
        <v>1</v>
      </c>
      <c r="O391" s="500">
        <v>5</v>
      </c>
      <c r="P391" s="500">
        <v>5</v>
      </c>
      <c r="Q391" s="500">
        <v>191.02126549197223</v>
      </c>
    </row>
    <row r="392" spans="1:17" s="501" customFormat="1" ht="12.75" x14ac:dyDescent="0.2">
      <c r="A392" s="496" t="s">
        <v>797</v>
      </c>
      <c r="B392" s="497" t="s">
        <v>2263</v>
      </c>
      <c r="C392" s="497">
        <v>2574.111282602456</v>
      </c>
      <c r="D392" s="497">
        <v>2574.111282602456</v>
      </c>
      <c r="E392" s="497">
        <v>3562.8136043357349</v>
      </c>
      <c r="F392" s="498">
        <v>0.30000000000000004</v>
      </c>
      <c r="G392" s="499">
        <f t="shared" si="6"/>
        <v>1068.8440813007205</v>
      </c>
      <c r="H392" s="499" t="s">
        <v>2263</v>
      </c>
      <c r="I392" s="499">
        <v>0</v>
      </c>
      <c r="J392" s="499">
        <v>7</v>
      </c>
      <c r="K392" s="499">
        <v>355</v>
      </c>
      <c r="L392" s="499">
        <v>332</v>
      </c>
      <c r="M392" s="499">
        <v>23</v>
      </c>
      <c r="N392" s="499">
        <v>1</v>
      </c>
      <c r="O392" s="500">
        <v>56</v>
      </c>
      <c r="P392" s="500">
        <v>44</v>
      </c>
      <c r="Q392" s="500">
        <v>191.02126549197223</v>
      </c>
    </row>
    <row r="393" spans="1:17" ht="12.75" x14ac:dyDescent="0.2">
      <c r="A393" s="496" t="s">
        <v>798</v>
      </c>
      <c r="B393" s="497" t="s">
        <v>2263</v>
      </c>
      <c r="C393" s="497">
        <v>2867.6067326222978</v>
      </c>
      <c r="D393" s="497">
        <v>2867.6067326222978</v>
      </c>
      <c r="E393" s="497">
        <v>5290.4151244224277</v>
      </c>
      <c r="F393" s="498">
        <v>0.30000000000000004</v>
      </c>
      <c r="G393" s="499">
        <f t="shared" si="6"/>
        <v>1587.1245373267286</v>
      </c>
      <c r="H393" s="499" t="s">
        <v>2263</v>
      </c>
      <c r="I393" s="499">
        <v>0</v>
      </c>
      <c r="J393" s="499">
        <v>52</v>
      </c>
      <c r="K393" s="499">
        <v>2150</v>
      </c>
      <c r="L393" s="499">
        <v>2112</v>
      </c>
      <c r="M393" s="499">
        <v>38</v>
      </c>
      <c r="N393" s="499">
        <v>1</v>
      </c>
      <c r="O393" s="500">
        <v>44</v>
      </c>
      <c r="P393" s="500">
        <v>42</v>
      </c>
      <c r="Q393" s="500">
        <v>191.02126549197223</v>
      </c>
    </row>
    <row r="394" spans="1:17" ht="12.75" x14ac:dyDescent="0.2">
      <c r="A394" s="496" t="s">
        <v>799</v>
      </c>
      <c r="B394" s="497" t="s">
        <v>2263</v>
      </c>
      <c r="C394" s="497">
        <v>2142.3851174243437</v>
      </c>
      <c r="D394" s="497">
        <v>2142.3851174243437</v>
      </c>
      <c r="E394" s="497">
        <v>3576.0827882768558</v>
      </c>
      <c r="F394" s="498">
        <v>0.30000000000000004</v>
      </c>
      <c r="G394" s="499">
        <f t="shared" si="6"/>
        <v>1072.824836483057</v>
      </c>
      <c r="H394" s="499" t="s">
        <v>2263</v>
      </c>
      <c r="I394" s="499">
        <v>0</v>
      </c>
      <c r="J394" s="499">
        <v>117</v>
      </c>
      <c r="K394" s="499">
        <v>3702</v>
      </c>
      <c r="L394" s="499">
        <v>3587</v>
      </c>
      <c r="M394" s="499">
        <v>115</v>
      </c>
      <c r="N394" s="499">
        <v>1</v>
      </c>
      <c r="O394" s="500">
        <v>14</v>
      </c>
      <c r="P394" s="500">
        <v>25</v>
      </c>
      <c r="Q394" s="500">
        <v>191.02126549197223</v>
      </c>
    </row>
    <row r="395" spans="1:17" s="501" customFormat="1" ht="12.75" x14ac:dyDescent="0.2">
      <c r="A395" s="496" t="s">
        <v>800</v>
      </c>
      <c r="B395" s="497" t="s">
        <v>2263</v>
      </c>
      <c r="C395" s="497">
        <v>1736.711437370227</v>
      </c>
      <c r="D395" s="497">
        <v>1736.711437370227</v>
      </c>
      <c r="E395" s="497">
        <v>2834.5825643750718</v>
      </c>
      <c r="F395" s="498">
        <v>0.30000000000000004</v>
      </c>
      <c r="G395" s="499">
        <f t="shared" si="6"/>
        <v>850.37476931252172</v>
      </c>
      <c r="H395" s="499" t="s">
        <v>2263</v>
      </c>
      <c r="I395" s="499">
        <v>0</v>
      </c>
      <c r="J395" s="499">
        <v>76</v>
      </c>
      <c r="K395" s="499">
        <v>2501</v>
      </c>
      <c r="L395" s="499">
        <v>2428</v>
      </c>
      <c r="M395" s="499">
        <v>73</v>
      </c>
      <c r="N395" s="499">
        <v>1</v>
      </c>
      <c r="O395" s="500">
        <v>10</v>
      </c>
      <c r="P395" s="500">
        <v>19</v>
      </c>
      <c r="Q395" s="500">
        <v>191.02126549197223</v>
      </c>
    </row>
    <row r="396" spans="1:17" s="501" customFormat="1" ht="12.75" x14ac:dyDescent="0.2">
      <c r="A396" s="496" t="s">
        <v>801</v>
      </c>
      <c r="B396" s="497" t="s">
        <v>2263</v>
      </c>
      <c r="C396" s="497">
        <v>5687.3438879487348</v>
      </c>
      <c r="D396" s="497">
        <v>5687.3438879487348</v>
      </c>
      <c r="E396" s="497">
        <v>5687.3438879487348</v>
      </c>
      <c r="F396" s="498">
        <v>0.30000000000000004</v>
      </c>
      <c r="G396" s="499">
        <f t="shared" si="6"/>
        <v>1706.2031663846208</v>
      </c>
      <c r="H396" s="499" t="s">
        <v>2263</v>
      </c>
      <c r="I396" s="499">
        <v>0</v>
      </c>
      <c r="J396" s="499">
        <v>8</v>
      </c>
      <c r="K396" s="499">
        <v>1790</v>
      </c>
      <c r="L396" s="499">
        <v>1770</v>
      </c>
      <c r="M396" s="499">
        <v>20</v>
      </c>
      <c r="N396" s="499">
        <v>1</v>
      </c>
      <c r="O396" s="500">
        <v>56</v>
      </c>
      <c r="P396" s="500">
        <v>56</v>
      </c>
      <c r="Q396" s="500">
        <v>191.02126549197223</v>
      </c>
    </row>
    <row r="397" spans="1:17" ht="12.75" x14ac:dyDescent="0.2">
      <c r="A397" s="496" t="s">
        <v>802</v>
      </c>
      <c r="B397" s="497" t="s">
        <v>2263</v>
      </c>
      <c r="C397" s="497">
        <v>4159.1582634874494</v>
      </c>
      <c r="D397" s="497">
        <v>4159.1582634874494</v>
      </c>
      <c r="E397" s="497">
        <v>4219.3234086895536</v>
      </c>
      <c r="F397" s="498">
        <v>0.30000000000000004</v>
      </c>
      <c r="G397" s="499">
        <f t="shared" si="6"/>
        <v>1265.7970226068662</v>
      </c>
      <c r="H397" s="499" t="s">
        <v>2263</v>
      </c>
      <c r="I397" s="499">
        <v>0</v>
      </c>
      <c r="J397" s="499">
        <v>62</v>
      </c>
      <c r="K397" s="499">
        <v>4286</v>
      </c>
      <c r="L397" s="499">
        <v>4173</v>
      </c>
      <c r="M397" s="499">
        <v>113</v>
      </c>
      <c r="N397" s="499">
        <v>1</v>
      </c>
      <c r="O397" s="500">
        <v>35</v>
      </c>
      <c r="P397" s="500">
        <v>35</v>
      </c>
      <c r="Q397" s="500">
        <v>191.02126549197223</v>
      </c>
    </row>
    <row r="398" spans="1:17" ht="12.75" x14ac:dyDescent="0.2">
      <c r="A398" s="496" t="s">
        <v>803</v>
      </c>
      <c r="B398" s="497" t="s">
        <v>2263</v>
      </c>
      <c r="C398" s="497">
        <v>3208.8244858868752</v>
      </c>
      <c r="D398" s="497">
        <v>3208.8244858868752</v>
      </c>
      <c r="E398" s="497">
        <v>3208.8244858868752</v>
      </c>
      <c r="F398" s="498">
        <v>0.30000000000000004</v>
      </c>
      <c r="G398" s="499">
        <f t="shared" si="6"/>
        <v>962.6473457660627</v>
      </c>
      <c r="H398" s="499" t="s">
        <v>2263</v>
      </c>
      <c r="I398" s="499">
        <v>1</v>
      </c>
      <c r="J398" s="499">
        <v>116</v>
      </c>
      <c r="K398" s="499">
        <v>11902</v>
      </c>
      <c r="L398" s="499">
        <v>11514</v>
      </c>
      <c r="M398" s="499">
        <v>388</v>
      </c>
      <c r="N398" s="499">
        <v>1</v>
      </c>
      <c r="O398" s="500">
        <v>24</v>
      </c>
      <c r="P398" s="500">
        <v>24</v>
      </c>
      <c r="Q398" s="500">
        <v>191.02126549197223</v>
      </c>
    </row>
    <row r="399" spans="1:17" ht="12.75" x14ac:dyDescent="0.2">
      <c r="A399" s="496" t="s">
        <v>804</v>
      </c>
      <c r="B399" s="497" t="s">
        <v>2263</v>
      </c>
      <c r="C399" s="497">
        <v>2527.3214349732261</v>
      </c>
      <c r="D399" s="497">
        <v>2527.3214349732261</v>
      </c>
      <c r="E399" s="497">
        <v>2527.3214349732261</v>
      </c>
      <c r="F399" s="498">
        <v>0.30000000000000004</v>
      </c>
      <c r="G399" s="499">
        <f t="shared" si="6"/>
        <v>758.19643049196793</v>
      </c>
      <c r="H399" s="499" t="s">
        <v>2263</v>
      </c>
      <c r="I399" s="499">
        <v>1</v>
      </c>
      <c r="J399" s="499">
        <v>246</v>
      </c>
      <c r="K399" s="499">
        <v>25775</v>
      </c>
      <c r="L399" s="499">
        <v>24874</v>
      </c>
      <c r="M399" s="499">
        <v>901</v>
      </c>
      <c r="N399" s="499">
        <v>1</v>
      </c>
      <c r="O399" s="500">
        <v>18</v>
      </c>
      <c r="P399" s="500">
        <v>18</v>
      </c>
      <c r="Q399" s="500">
        <v>191.02126549197223</v>
      </c>
    </row>
    <row r="400" spans="1:17" s="501" customFormat="1" ht="12.75" x14ac:dyDescent="0.2">
      <c r="A400" s="496" t="s">
        <v>805</v>
      </c>
      <c r="B400" s="497" t="s">
        <v>2263</v>
      </c>
      <c r="C400" s="497">
        <v>1321.1089846851871</v>
      </c>
      <c r="D400" s="497">
        <v>1321.1089846851871</v>
      </c>
      <c r="E400" s="497">
        <v>1984.0353151275106</v>
      </c>
      <c r="F400" s="498">
        <v>0.30000000000000004</v>
      </c>
      <c r="G400" s="499">
        <f t="shared" si="6"/>
        <v>595.2105945382533</v>
      </c>
      <c r="H400" s="499" t="s">
        <v>2263</v>
      </c>
      <c r="I400" s="499">
        <v>1</v>
      </c>
      <c r="J400" s="499">
        <v>359</v>
      </c>
      <c r="K400" s="499">
        <v>33276</v>
      </c>
      <c r="L400" s="499">
        <v>32094</v>
      </c>
      <c r="M400" s="499">
        <v>1182</v>
      </c>
      <c r="N400" s="499">
        <v>1</v>
      </c>
      <c r="O400" s="500">
        <v>21</v>
      </c>
      <c r="P400" s="500">
        <v>12</v>
      </c>
      <c r="Q400" s="500">
        <v>191.02126549197223</v>
      </c>
    </row>
    <row r="401" spans="1:17" ht="12.75" x14ac:dyDescent="0.2">
      <c r="A401" s="496" t="s">
        <v>806</v>
      </c>
      <c r="B401" s="497" t="s">
        <v>2263</v>
      </c>
      <c r="C401" s="497">
        <v>4082.1006239648705</v>
      </c>
      <c r="D401" s="497">
        <v>4082.1006239648705</v>
      </c>
      <c r="E401" s="497">
        <v>5067.5973145199505</v>
      </c>
      <c r="F401" s="498">
        <v>0.30000000000000004</v>
      </c>
      <c r="G401" s="499">
        <f t="shared" si="6"/>
        <v>1520.2791943559853</v>
      </c>
      <c r="H401" s="499" t="s">
        <v>2263</v>
      </c>
      <c r="I401" s="499">
        <v>0</v>
      </c>
      <c r="J401" s="499">
        <v>18</v>
      </c>
      <c r="K401" s="499">
        <v>1323</v>
      </c>
      <c r="L401" s="499">
        <v>1288</v>
      </c>
      <c r="M401" s="499">
        <v>35</v>
      </c>
      <c r="N401" s="499">
        <v>1</v>
      </c>
      <c r="O401" s="500">
        <v>95</v>
      </c>
      <c r="P401" s="500">
        <v>64</v>
      </c>
      <c r="Q401" s="500">
        <v>191.02126549197223</v>
      </c>
    </row>
    <row r="402" spans="1:17" s="501" customFormat="1" ht="12.75" x14ac:dyDescent="0.2">
      <c r="A402" s="496" t="s">
        <v>807</v>
      </c>
      <c r="B402" s="497" t="s">
        <v>2263</v>
      </c>
      <c r="C402" s="497">
        <v>3034.8015877562671</v>
      </c>
      <c r="D402" s="497">
        <v>3034.8015877562671</v>
      </c>
      <c r="E402" s="497">
        <v>4047.9099917668254</v>
      </c>
      <c r="F402" s="498">
        <v>0.30000000000000004</v>
      </c>
      <c r="G402" s="499">
        <f t="shared" si="6"/>
        <v>1214.3729975300478</v>
      </c>
      <c r="H402" s="499" t="s">
        <v>2263</v>
      </c>
      <c r="I402" s="499">
        <v>0</v>
      </c>
      <c r="J402" s="499">
        <v>50</v>
      </c>
      <c r="K402" s="499">
        <v>3400</v>
      </c>
      <c r="L402" s="499">
        <v>3174</v>
      </c>
      <c r="M402" s="499">
        <v>226</v>
      </c>
      <c r="N402" s="499">
        <v>1</v>
      </c>
      <c r="O402" s="500">
        <v>68</v>
      </c>
      <c r="P402" s="500">
        <v>44</v>
      </c>
      <c r="Q402" s="500">
        <v>191.02126549197223</v>
      </c>
    </row>
    <row r="403" spans="1:17" s="501" customFormat="1" ht="12.75" x14ac:dyDescent="0.2">
      <c r="A403" s="496" t="s">
        <v>808</v>
      </c>
      <c r="B403" s="497" t="s">
        <v>2263</v>
      </c>
      <c r="C403" s="497">
        <v>2141.0888386124975</v>
      </c>
      <c r="D403" s="497">
        <v>2141.0888386124975</v>
      </c>
      <c r="E403" s="497">
        <v>3051.8990864470979</v>
      </c>
      <c r="F403" s="498">
        <v>0.30000000000000004</v>
      </c>
      <c r="G403" s="499">
        <f t="shared" si="6"/>
        <v>915.56972593412956</v>
      </c>
      <c r="H403" s="499" t="s">
        <v>2263</v>
      </c>
      <c r="I403" s="499">
        <v>11</v>
      </c>
      <c r="J403" s="499">
        <v>95</v>
      </c>
      <c r="K403" s="499">
        <v>8171</v>
      </c>
      <c r="L403" s="499">
        <v>7084</v>
      </c>
      <c r="M403" s="499">
        <v>1087</v>
      </c>
      <c r="N403" s="499">
        <v>1</v>
      </c>
      <c r="O403" s="500">
        <v>31</v>
      </c>
      <c r="P403" s="500">
        <v>28</v>
      </c>
      <c r="Q403" s="500">
        <v>191.02126549197223</v>
      </c>
    </row>
    <row r="404" spans="1:17" s="501" customFormat="1" ht="12.75" x14ac:dyDescent="0.2">
      <c r="A404" s="496" t="s">
        <v>809</v>
      </c>
      <c r="B404" s="497" t="s">
        <v>2263</v>
      </c>
      <c r="C404" s="497">
        <v>1835.3714787464642</v>
      </c>
      <c r="D404" s="497">
        <v>1835.3714787464642</v>
      </c>
      <c r="E404" s="497">
        <v>2205.0618365307878</v>
      </c>
      <c r="F404" s="498">
        <v>0.30000000000000004</v>
      </c>
      <c r="G404" s="499">
        <f t="shared" si="6"/>
        <v>661.51855095923645</v>
      </c>
      <c r="H404" s="499" t="s">
        <v>2263</v>
      </c>
      <c r="I404" s="499">
        <v>39</v>
      </c>
      <c r="J404" s="499">
        <v>210</v>
      </c>
      <c r="K404" s="499">
        <v>17779</v>
      </c>
      <c r="L404" s="499">
        <v>13353</v>
      </c>
      <c r="M404" s="499">
        <v>4426</v>
      </c>
      <c r="N404" s="499">
        <v>1</v>
      </c>
      <c r="O404" s="500">
        <v>22</v>
      </c>
      <c r="P404" s="500">
        <v>17</v>
      </c>
      <c r="Q404" s="500">
        <v>191.02126549197223</v>
      </c>
    </row>
    <row r="405" spans="1:17" ht="12.75" x14ac:dyDescent="0.2">
      <c r="A405" s="496" t="s">
        <v>810</v>
      </c>
      <c r="B405" s="497" t="s">
        <v>2263</v>
      </c>
      <c r="C405" s="497">
        <v>1024.5687534147776</v>
      </c>
      <c r="D405" s="497">
        <v>1024.5687534147776</v>
      </c>
      <c r="E405" s="497">
        <v>1502.1334436901227</v>
      </c>
      <c r="F405" s="498">
        <v>0.4</v>
      </c>
      <c r="G405" s="499">
        <f t="shared" si="6"/>
        <v>600.8533774760491</v>
      </c>
      <c r="H405" s="499" t="s">
        <v>2263</v>
      </c>
      <c r="I405" s="499">
        <v>200</v>
      </c>
      <c r="J405" s="499">
        <v>280</v>
      </c>
      <c r="K405" s="499">
        <v>23490</v>
      </c>
      <c r="L405" s="499">
        <v>13304</v>
      </c>
      <c r="M405" s="499">
        <v>10186</v>
      </c>
      <c r="N405" s="499">
        <v>1</v>
      </c>
      <c r="O405" s="500">
        <v>13</v>
      </c>
      <c r="P405" s="500">
        <v>11</v>
      </c>
      <c r="Q405" s="500">
        <v>191.02126549197223</v>
      </c>
    </row>
    <row r="406" spans="1:17" s="501" customFormat="1" ht="12.75" x14ac:dyDescent="0.2">
      <c r="A406" s="496" t="s">
        <v>811</v>
      </c>
      <c r="B406" s="497" t="s">
        <v>2263</v>
      </c>
      <c r="C406" s="497">
        <v>601.31299381145118</v>
      </c>
      <c r="D406" s="497">
        <v>601.31299381145118</v>
      </c>
      <c r="E406" s="497">
        <v>601.31299381145118</v>
      </c>
      <c r="F406" s="498">
        <v>1</v>
      </c>
      <c r="G406" s="499">
        <f t="shared" si="6"/>
        <v>601.31299381145118</v>
      </c>
      <c r="H406" s="499" t="s">
        <v>2263</v>
      </c>
      <c r="I406" s="499">
        <v>115</v>
      </c>
      <c r="J406" s="499">
        <v>145</v>
      </c>
      <c r="K406" s="499">
        <v>13285</v>
      </c>
      <c r="L406" s="499">
        <v>3771</v>
      </c>
      <c r="M406" s="499">
        <v>9514</v>
      </c>
      <c r="N406" s="499">
        <v>1</v>
      </c>
      <c r="O406" s="500">
        <v>5</v>
      </c>
      <c r="P406" s="500">
        <v>5</v>
      </c>
      <c r="Q406" s="500">
        <v>191.02126549197223</v>
      </c>
    </row>
    <row r="407" spans="1:17" s="501" customFormat="1" ht="12.75" x14ac:dyDescent="0.2">
      <c r="A407" s="496" t="s">
        <v>812</v>
      </c>
      <c r="B407" s="497" t="s">
        <v>2263</v>
      </c>
      <c r="C407" s="497">
        <v>4054.6516154801229</v>
      </c>
      <c r="D407" s="497">
        <v>4054.6516154801229</v>
      </c>
      <c r="E407" s="497">
        <v>5869.4856684911429</v>
      </c>
      <c r="F407" s="498">
        <v>0.30000000000000004</v>
      </c>
      <c r="G407" s="499">
        <f t="shared" si="6"/>
        <v>1760.8457005473431</v>
      </c>
      <c r="H407" s="499" t="s">
        <v>2263</v>
      </c>
      <c r="I407" s="499">
        <v>0</v>
      </c>
      <c r="J407" s="499">
        <v>6</v>
      </c>
      <c r="K407" s="499">
        <v>1234</v>
      </c>
      <c r="L407" s="499">
        <v>1191</v>
      </c>
      <c r="M407" s="499">
        <v>43</v>
      </c>
      <c r="N407" s="499">
        <v>1</v>
      </c>
      <c r="O407" s="500">
        <v>83</v>
      </c>
      <c r="P407" s="500">
        <v>61</v>
      </c>
      <c r="Q407" s="500">
        <v>191.02126549197223</v>
      </c>
    </row>
    <row r="408" spans="1:17" ht="12.75" x14ac:dyDescent="0.2">
      <c r="A408" s="496" t="s">
        <v>813</v>
      </c>
      <c r="B408" s="497" t="s">
        <v>2263</v>
      </c>
      <c r="C408" s="497">
        <v>2546.6057844803263</v>
      </c>
      <c r="D408" s="497">
        <v>2546.6057844803263</v>
      </c>
      <c r="E408" s="497">
        <v>3833.1213371565677</v>
      </c>
      <c r="F408" s="498">
        <v>0.30000000000000004</v>
      </c>
      <c r="G408" s="499">
        <f t="shared" si="6"/>
        <v>1149.9364011469704</v>
      </c>
      <c r="H408" s="499" t="s">
        <v>2263</v>
      </c>
      <c r="I408" s="499">
        <v>0</v>
      </c>
      <c r="J408" s="499">
        <v>12</v>
      </c>
      <c r="K408" s="499">
        <v>2276</v>
      </c>
      <c r="L408" s="499">
        <v>2031</v>
      </c>
      <c r="M408" s="499">
        <v>245</v>
      </c>
      <c r="N408" s="499">
        <v>1</v>
      </c>
      <c r="O408" s="500">
        <v>57</v>
      </c>
      <c r="P408" s="500">
        <v>34</v>
      </c>
      <c r="Q408" s="500">
        <v>191.02126549197223</v>
      </c>
    </row>
    <row r="409" spans="1:17" s="501" customFormat="1" ht="12.75" x14ac:dyDescent="0.2">
      <c r="A409" s="496" t="s">
        <v>814</v>
      </c>
      <c r="B409" s="497" t="s">
        <v>2263</v>
      </c>
      <c r="C409" s="497">
        <v>1839.2801146230713</v>
      </c>
      <c r="D409" s="497">
        <v>1839.2801146230713</v>
      </c>
      <c r="E409" s="497">
        <v>2629.8546236861152</v>
      </c>
      <c r="F409" s="498">
        <v>0.30000000000000004</v>
      </c>
      <c r="G409" s="499">
        <f t="shared" si="6"/>
        <v>788.95638710583466</v>
      </c>
      <c r="H409" s="499" t="s">
        <v>2263</v>
      </c>
      <c r="I409" s="499">
        <v>1</v>
      </c>
      <c r="J409" s="499">
        <v>13</v>
      </c>
      <c r="K409" s="499">
        <v>3417</v>
      </c>
      <c r="L409" s="499">
        <v>2860</v>
      </c>
      <c r="M409" s="499">
        <v>557</v>
      </c>
      <c r="N409" s="499">
        <v>1</v>
      </c>
      <c r="O409" s="500">
        <v>33</v>
      </c>
      <c r="P409" s="500">
        <v>23</v>
      </c>
      <c r="Q409" s="500">
        <v>191.02126549197223</v>
      </c>
    </row>
    <row r="410" spans="1:17" ht="12.75" x14ac:dyDescent="0.2">
      <c r="A410" s="496" t="s">
        <v>815</v>
      </c>
      <c r="B410" s="497" t="s">
        <v>2263</v>
      </c>
      <c r="C410" s="497">
        <v>1020.0020850158911</v>
      </c>
      <c r="D410" s="497">
        <v>1020.0020850158911</v>
      </c>
      <c r="E410" s="497">
        <v>1975.5901451562183</v>
      </c>
      <c r="F410" s="498">
        <v>0.30000000000000004</v>
      </c>
      <c r="G410" s="499">
        <f t="shared" si="6"/>
        <v>592.67704354686555</v>
      </c>
      <c r="H410" s="499" t="s">
        <v>2263</v>
      </c>
      <c r="I410" s="499">
        <v>9</v>
      </c>
      <c r="J410" s="499">
        <v>24</v>
      </c>
      <c r="K410" s="499">
        <v>2234</v>
      </c>
      <c r="L410" s="499">
        <v>1617</v>
      </c>
      <c r="M410" s="499">
        <v>617</v>
      </c>
      <c r="N410" s="499">
        <v>1</v>
      </c>
      <c r="O410" s="500">
        <v>34</v>
      </c>
      <c r="P410" s="500">
        <v>16</v>
      </c>
      <c r="Q410" s="500">
        <v>191.02126549197223</v>
      </c>
    </row>
    <row r="411" spans="1:17" s="501" customFormat="1" ht="12.75" x14ac:dyDescent="0.2">
      <c r="A411" s="496" t="s">
        <v>816</v>
      </c>
      <c r="B411" s="497" t="s">
        <v>2263</v>
      </c>
      <c r="C411" s="497">
        <v>4616.876687758243</v>
      </c>
      <c r="D411" s="497">
        <v>4616.876687758243</v>
      </c>
      <c r="E411" s="497">
        <v>5129.8629863980477</v>
      </c>
      <c r="F411" s="498">
        <v>0.30000000000000004</v>
      </c>
      <c r="G411" s="499">
        <f t="shared" si="6"/>
        <v>1538.9588959194145</v>
      </c>
      <c r="H411" s="499" t="s">
        <v>2263</v>
      </c>
      <c r="I411" s="499">
        <v>0</v>
      </c>
      <c r="J411" s="499">
        <v>19</v>
      </c>
      <c r="K411" s="499">
        <v>2721</v>
      </c>
      <c r="L411" s="499">
        <v>2690</v>
      </c>
      <c r="M411" s="499">
        <v>31</v>
      </c>
      <c r="N411" s="499">
        <v>1</v>
      </c>
      <c r="O411" s="500">
        <v>209</v>
      </c>
      <c r="P411" s="500">
        <v>80</v>
      </c>
      <c r="Q411" s="500">
        <v>191.02126549197223</v>
      </c>
    </row>
    <row r="412" spans="1:17" ht="12.75" x14ac:dyDescent="0.2">
      <c r="A412" s="496" t="s">
        <v>817</v>
      </c>
      <c r="B412" s="497" t="s">
        <v>2263</v>
      </c>
      <c r="C412" s="497">
        <v>3412.2299301085804</v>
      </c>
      <c r="D412" s="497">
        <v>3412.2299301085804</v>
      </c>
      <c r="E412" s="497">
        <v>3791.3665890095331</v>
      </c>
      <c r="F412" s="498">
        <v>0.30000000000000004</v>
      </c>
      <c r="G412" s="499">
        <f t="shared" si="6"/>
        <v>1137.4099767028601</v>
      </c>
      <c r="H412" s="499" t="s">
        <v>2263</v>
      </c>
      <c r="I412" s="499">
        <v>0</v>
      </c>
      <c r="J412" s="499">
        <v>20</v>
      </c>
      <c r="K412" s="499">
        <v>3226</v>
      </c>
      <c r="L412" s="499">
        <v>3063</v>
      </c>
      <c r="M412" s="499">
        <v>163</v>
      </c>
      <c r="N412" s="499">
        <v>1</v>
      </c>
      <c r="O412" s="500">
        <v>89</v>
      </c>
      <c r="P412" s="500">
        <v>47</v>
      </c>
      <c r="Q412" s="500">
        <v>191.02126549197223</v>
      </c>
    </row>
    <row r="413" spans="1:17" ht="12.75" x14ac:dyDescent="0.2">
      <c r="A413" s="496" t="s">
        <v>818</v>
      </c>
      <c r="B413" s="497" t="s">
        <v>2263</v>
      </c>
      <c r="C413" s="497">
        <v>2553.4417886601923</v>
      </c>
      <c r="D413" s="497">
        <v>2553.4417886601923</v>
      </c>
      <c r="E413" s="497">
        <v>2837.1575429557693</v>
      </c>
      <c r="F413" s="498">
        <v>0.30000000000000004</v>
      </c>
      <c r="G413" s="499">
        <f t="shared" si="6"/>
        <v>851.14726288673091</v>
      </c>
      <c r="H413" s="499" t="s">
        <v>2263</v>
      </c>
      <c r="I413" s="499">
        <v>0</v>
      </c>
      <c r="J413" s="499">
        <v>28</v>
      </c>
      <c r="K413" s="499">
        <v>4887</v>
      </c>
      <c r="L413" s="499">
        <v>4461</v>
      </c>
      <c r="M413" s="499">
        <v>426</v>
      </c>
      <c r="N413" s="499">
        <v>1</v>
      </c>
      <c r="O413" s="500">
        <v>78</v>
      </c>
      <c r="P413" s="500">
        <v>38</v>
      </c>
      <c r="Q413" s="500">
        <v>191.02126549197223</v>
      </c>
    </row>
    <row r="414" spans="1:17" ht="12.75" x14ac:dyDescent="0.2">
      <c r="A414" s="496" t="s">
        <v>819</v>
      </c>
      <c r="B414" s="497" t="s">
        <v>2263</v>
      </c>
      <c r="C414" s="497">
        <v>2026.3556919703253</v>
      </c>
      <c r="D414" s="497">
        <v>2026.3556919703253</v>
      </c>
      <c r="E414" s="497">
        <v>2251.5063244114726</v>
      </c>
      <c r="F414" s="498">
        <v>0.30000000000000004</v>
      </c>
      <c r="G414" s="499">
        <f t="shared" si="6"/>
        <v>675.45189732344193</v>
      </c>
      <c r="H414" s="499" t="s">
        <v>2263</v>
      </c>
      <c r="I414" s="499">
        <v>1</v>
      </c>
      <c r="J414" s="499">
        <v>46</v>
      </c>
      <c r="K414" s="499">
        <v>5762</v>
      </c>
      <c r="L414" s="499">
        <v>5005</v>
      </c>
      <c r="M414" s="499">
        <v>757</v>
      </c>
      <c r="N414" s="499">
        <v>1</v>
      </c>
      <c r="O414" s="500">
        <v>46</v>
      </c>
      <c r="P414" s="500">
        <v>28</v>
      </c>
      <c r="Q414" s="500">
        <v>191.02126549197223</v>
      </c>
    </row>
    <row r="415" spans="1:17" s="501" customFormat="1" ht="12.75" x14ac:dyDescent="0.2">
      <c r="A415" s="496" t="s">
        <v>820</v>
      </c>
      <c r="B415" s="497" t="s">
        <v>2263</v>
      </c>
      <c r="C415" s="497">
        <v>1603.2836318746515</v>
      </c>
      <c r="D415" s="497">
        <v>1603.2836318746515</v>
      </c>
      <c r="E415" s="497">
        <v>1781.4262576385015</v>
      </c>
      <c r="F415" s="498">
        <v>0.30000000000000004</v>
      </c>
      <c r="G415" s="499">
        <f t="shared" si="6"/>
        <v>534.42787729155054</v>
      </c>
      <c r="H415" s="499" t="s">
        <v>2263</v>
      </c>
      <c r="I415" s="499">
        <v>7</v>
      </c>
      <c r="J415" s="499">
        <v>60</v>
      </c>
      <c r="K415" s="499">
        <v>3184</v>
      </c>
      <c r="L415" s="499">
        <v>2309</v>
      </c>
      <c r="M415" s="499">
        <v>875</v>
      </c>
      <c r="N415" s="499">
        <v>1</v>
      </c>
      <c r="O415" s="500">
        <v>21</v>
      </c>
      <c r="P415" s="500">
        <v>19</v>
      </c>
      <c r="Q415" s="500">
        <v>191.02126549197223</v>
      </c>
    </row>
    <row r="416" spans="1:17" s="501" customFormat="1" ht="12.75" x14ac:dyDescent="0.2">
      <c r="A416" s="496" t="s">
        <v>821</v>
      </c>
      <c r="B416" s="497" t="s">
        <v>2263</v>
      </c>
      <c r="C416" s="497">
        <v>1679.3579579801049</v>
      </c>
      <c r="D416" s="497">
        <v>1679.3579579801049</v>
      </c>
      <c r="E416" s="497">
        <v>4166.2560026317869</v>
      </c>
      <c r="F416" s="498">
        <v>0.30000000000000004</v>
      </c>
      <c r="G416" s="499">
        <f t="shared" si="6"/>
        <v>1249.8768007895362</v>
      </c>
      <c r="H416" s="499" t="s">
        <v>2263</v>
      </c>
      <c r="I416" s="499">
        <v>28</v>
      </c>
      <c r="J416" s="499">
        <v>36</v>
      </c>
      <c r="K416" s="499">
        <v>1361</v>
      </c>
      <c r="L416" s="499">
        <v>1273</v>
      </c>
      <c r="M416" s="499">
        <v>88</v>
      </c>
      <c r="N416" s="499">
        <v>1</v>
      </c>
      <c r="O416" s="500">
        <v>23</v>
      </c>
      <c r="P416" s="500">
        <v>40</v>
      </c>
      <c r="Q416" s="500">
        <v>191.02126549197223</v>
      </c>
    </row>
    <row r="417" spans="1:17" ht="12.75" x14ac:dyDescent="0.2">
      <c r="A417" s="496" t="s">
        <v>822</v>
      </c>
      <c r="B417" s="497" t="s">
        <v>2263</v>
      </c>
      <c r="C417" s="497">
        <v>1029.2088821684179</v>
      </c>
      <c r="D417" s="497">
        <v>1029.2088821684179</v>
      </c>
      <c r="E417" s="497">
        <v>2581.636768817455</v>
      </c>
      <c r="F417" s="498">
        <v>0.30000000000000004</v>
      </c>
      <c r="G417" s="499">
        <f t="shared" si="6"/>
        <v>774.49103064523661</v>
      </c>
      <c r="H417" s="499" t="s">
        <v>2263</v>
      </c>
      <c r="I417" s="499">
        <v>173</v>
      </c>
      <c r="J417" s="499">
        <v>113</v>
      </c>
      <c r="K417" s="499">
        <v>1690</v>
      </c>
      <c r="L417" s="499">
        <v>1452</v>
      </c>
      <c r="M417" s="499">
        <v>238</v>
      </c>
      <c r="N417" s="499">
        <v>1</v>
      </c>
      <c r="O417" s="500">
        <v>5</v>
      </c>
      <c r="P417" s="500">
        <v>23</v>
      </c>
      <c r="Q417" s="500">
        <v>191.02126549197223</v>
      </c>
    </row>
    <row r="418" spans="1:17" ht="12.75" x14ac:dyDescent="0.2">
      <c r="A418" s="496" t="s">
        <v>823</v>
      </c>
      <c r="B418" s="497" t="s">
        <v>2263</v>
      </c>
      <c r="C418" s="497">
        <v>941.81529343492275</v>
      </c>
      <c r="D418" s="497">
        <v>941.81529343492275</v>
      </c>
      <c r="E418" s="497">
        <v>2189.9242703179661</v>
      </c>
      <c r="F418" s="498">
        <v>0.30000000000000004</v>
      </c>
      <c r="G418" s="499">
        <f t="shared" si="6"/>
        <v>656.97728109538991</v>
      </c>
      <c r="H418" s="499" t="s">
        <v>2263</v>
      </c>
      <c r="I418" s="499">
        <v>705</v>
      </c>
      <c r="J418" s="499">
        <v>399</v>
      </c>
      <c r="K418" s="499">
        <v>1960</v>
      </c>
      <c r="L418" s="499">
        <v>1481</v>
      </c>
      <c r="M418" s="499">
        <v>479</v>
      </c>
      <c r="N418" s="499">
        <v>1</v>
      </c>
      <c r="O418" s="500">
        <v>5</v>
      </c>
      <c r="P418" s="500">
        <v>17</v>
      </c>
      <c r="Q418" s="500">
        <v>191.02126549197223</v>
      </c>
    </row>
    <row r="419" spans="1:17" ht="12.75" x14ac:dyDescent="0.2">
      <c r="A419" s="496" t="s">
        <v>824</v>
      </c>
      <c r="B419" s="497" t="s">
        <v>2263</v>
      </c>
      <c r="C419" s="497">
        <v>597.75336603494782</v>
      </c>
      <c r="D419" s="497">
        <v>597.75336603494782</v>
      </c>
      <c r="E419" s="497">
        <v>1671.6046318589092</v>
      </c>
      <c r="F419" s="498">
        <v>0.4</v>
      </c>
      <c r="G419" s="499">
        <f t="shared" si="6"/>
        <v>668.64185274356373</v>
      </c>
      <c r="H419" s="499" t="s">
        <v>2263</v>
      </c>
      <c r="I419" s="499">
        <v>1199</v>
      </c>
      <c r="J419" s="499">
        <v>343</v>
      </c>
      <c r="K419" s="499">
        <v>583</v>
      </c>
      <c r="L419" s="499">
        <v>332</v>
      </c>
      <c r="M419" s="499">
        <v>251</v>
      </c>
      <c r="N419" s="499">
        <v>1</v>
      </c>
      <c r="O419" s="500">
        <v>5</v>
      </c>
      <c r="P419" s="500">
        <v>15</v>
      </c>
      <c r="Q419" s="500">
        <v>191.02126549197223</v>
      </c>
    </row>
    <row r="420" spans="1:17" ht="12.75" x14ac:dyDescent="0.2">
      <c r="A420" s="496" t="s">
        <v>825</v>
      </c>
      <c r="B420" s="497" t="s">
        <v>2263</v>
      </c>
      <c r="C420" s="497">
        <v>3310.6005248153378</v>
      </c>
      <c r="D420" s="497">
        <v>3310.6005248153378</v>
      </c>
      <c r="E420" s="497">
        <v>5259.089769121797</v>
      </c>
      <c r="F420" s="498">
        <v>0.30000000000000004</v>
      </c>
      <c r="G420" s="499">
        <f t="shared" si="6"/>
        <v>1577.7269307365393</v>
      </c>
      <c r="H420" s="499" t="s">
        <v>2263</v>
      </c>
      <c r="I420" s="499">
        <v>2</v>
      </c>
      <c r="J420" s="499">
        <v>22</v>
      </c>
      <c r="K420" s="499">
        <v>728</v>
      </c>
      <c r="L420" s="499">
        <v>712</v>
      </c>
      <c r="M420" s="499">
        <v>16</v>
      </c>
      <c r="N420" s="499">
        <v>1</v>
      </c>
      <c r="O420" s="500">
        <v>50</v>
      </c>
      <c r="P420" s="500">
        <v>50</v>
      </c>
      <c r="Q420" s="500">
        <v>191.02126549197223</v>
      </c>
    </row>
    <row r="421" spans="1:17" ht="12.75" x14ac:dyDescent="0.2">
      <c r="A421" s="496" t="s">
        <v>826</v>
      </c>
      <c r="B421" s="497" t="s">
        <v>2263</v>
      </c>
      <c r="C421" s="497">
        <v>2256.223061221287</v>
      </c>
      <c r="D421" s="497">
        <v>2256.223061221287</v>
      </c>
      <c r="E421" s="497">
        <v>2944.4995354098201</v>
      </c>
      <c r="F421" s="498">
        <v>0.30000000000000004</v>
      </c>
      <c r="G421" s="499">
        <f t="shared" si="6"/>
        <v>883.34986062294615</v>
      </c>
      <c r="H421" s="499" t="s">
        <v>2263</v>
      </c>
      <c r="I421" s="499">
        <v>6</v>
      </c>
      <c r="J421" s="499">
        <v>38</v>
      </c>
      <c r="K421" s="499">
        <v>963</v>
      </c>
      <c r="L421" s="499">
        <v>885</v>
      </c>
      <c r="M421" s="499">
        <v>78</v>
      </c>
      <c r="N421" s="499">
        <v>1</v>
      </c>
      <c r="O421" s="500">
        <v>17</v>
      </c>
      <c r="P421" s="500">
        <v>27</v>
      </c>
      <c r="Q421" s="500">
        <v>191.02126549197223</v>
      </c>
    </row>
    <row r="422" spans="1:17" s="501" customFormat="1" ht="12.75" x14ac:dyDescent="0.2">
      <c r="A422" s="496" t="s">
        <v>827</v>
      </c>
      <c r="B422" s="497" t="s">
        <v>2263</v>
      </c>
      <c r="C422" s="497">
        <v>1700.7664972655132</v>
      </c>
      <c r="D422" s="497">
        <v>1700.7664972655132</v>
      </c>
      <c r="E422" s="497">
        <v>2253.2756721743308</v>
      </c>
      <c r="F422" s="498">
        <v>0.30000000000000004</v>
      </c>
      <c r="G422" s="499">
        <f t="shared" si="6"/>
        <v>675.98270165229928</v>
      </c>
      <c r="H422" s="499" t="s">
        <v>2263</v>
      </c>
      <c r="I422" s="499">
        <v>18</v>
      </c>
      <c r="J422" s="499">
        <v>76</v>
      </c>
      <c r="K422" s="499">
        <v>2160</v>
      </c>
      <c r="L422" s="499">
        <v>1891</v>
      </c>
      <c r="M422" s="499">
        <v>269</v>
      </c>
      <c r="N422" s="499">
        <v>1</v>
      </c>
      <c r="O422" s="500">
        <v>18</v>
      </c>
      <c r="P422" s="500">
        <v>17</v>
      </c>
      <c r="Q422" s="500">
        <v>191.02126549197223</v>
      </c>
    </row>
    <row r="423" spans="1:17" ht="12.75" x14ac:dyDescent="0.2">
      <c r="A423" s="496" t="s">
        <v>828</v>
      </c>
      <c r="B423" s="497" t="s">
        <v>2263</v>
      </c>
      <c r="C423" s="497">
        <v>909.28852174002839</v>
      </c>
      <c r="D423" s="497">
        <v>909.28852174002839</v>
      </c>
      <c r="E423" s="497">
        <v>1535.8742207998039</v>
      </c>
      <c r="F423" s="498">
        <v>0.4</v>
      </c>
      <c r="G423" s="499">
        <f t="shared" si="6"/>
        <v>614.3496883199216</v>
      </c>
      <c r="H423" s="499" t="s">
        <v>2263</v>
      </c>
      <c r="I423" s="499">
        <v>37</v>
      </c>
      <c r="J423" s="499">
        <v>55</v>
      </c>
      <c r="K423" s="499">
        <v>3198</v>
      </c>
      <c r="L423" s="499">
        <v>2349</v>
      </c>
      <c r="M423" s="499">
        <v>849</v>
      </c>
      <c r="N423" s="499">
        <v>1</v>
      </c>
      <c r="O423" s="500">
        <v>7</v>
      </c>
      <c r="P423" s="500">
        <v>11</v>
      </c>
      <c r="Q423" s="500">
        <v>191.02126549197223</v>
      </c>
    </row>
    <row r="424" spans="1:17" ht="12.75" x14ac:dyDescent="0.2">
      <c r="A424" s="496" t="s">
        <v>829</v>
      </c>
      <c r="B424" s="497" t="s">
        <v>2263</v>
      </c>
      <c r="C424" s="497">
        <v>4150.8952914739739</v>
      </c>
      <c r="D424" s="497">
        <v>4150.8952914739739</v>
      </c>
      <c r="E424" s="497">
        <v>5844.5177121773213</v>
      </c>
      <c r="F424" s="498">
        <v>0.30000000000000004</v>
      </c>
      <c r="G424" s="499">
        <f t="shared" si="6"/>
        <v>1753.3553136531966</v>
      </c>
      <c r="H424" s="499" t="s">
        <v>2263</v>
      </c>
      <c r="I424" s="499">
        <v>10</v>
      </c>
      <c r="J424" s="499">
        <v>22</v>
      </c>
      <c r="K424" s="499">
        <v>636</v>
      </c>
      <c r="L424" s="499">
        <v>596</v>
      </c>
      <c r="M424" s="499">
        <v>40</v>
      </c>
      <c r="N424" s="499">
        <v>1</v>
      </c>
      <c r="O424" s="500">
        <v>34</v>
      </c>
      <c r="P424" s="500">
        <v>62</v>
      </c>
      <c r="Q424" s="500">
        <v>191.02126549197223</v>
      </c>
    </row>
    <row r="425" spans="1:17" ht="12.75" x14ac:dyDescent="0.2">
      <c r="A425" s="496" t="s">
        <v>830</v>
      </c>
      <c r="B425" s="497" t="s">
        <v>2263</v>
      </c>
      <c r="C425" s="497">
        <v>4150.8952914739739</v>
      </c>
      <c r="D425" s="497">
        <v>4150.8952914739739</v>
      </c>
      <c r="E425" s="497">
        <v>5844.5177121773213</v>
      </c>
      <c r="F425" s="498">
        <v>0.30000000000000004</v>
      </c>
      <c r="G425" s="499">
        <f t="shared" si="6"/>
        <v>1753.3553136531966</v>
      </c>
      <c r="H425" s="499" t="s">
        <v>2263</v>
      </c>
      <c r="I425" s="499">
        <v>2</v>
      </c>
      <c r="J425" s="499">
        <v>35</v>
      </c>
      <c r="K425" s="499">
        <v>1437</v>
      </c>
      <c r="L425" s="499">
        <v>1403</v>
      </c>
      <c r="M425" s="499">
        <v>34</v>
      </c>
      <c r="N425" s="499">
        <v>1</v>
      </c>
      <c r="O425" s="500">
        <v>34</v>
      </c>
      <c r="P425" s="500">
        <v>62</v>
      </c>
      <c r="Q425" s="500">
        <v>191.02126549197223</v>
      </c>
    </row>
    <row r="426" spans="1:17" ht="12.75" x14ac:dyDescent="0.2">
      <c r="A426" s="496" t="s">
        <v>831</v>
      </c>
      <c r="B426" s="497" t="s">
        <v>2263</v>
      </c>
      <c r="C426" s="497">
        <v>1120.5102253359935</v>
      </c>
      <c r="D426" s="497">
        <v>1120.5102253359935</v>
      </c>
      <c r="E426" s="497">
        <v>3753.2394948673036</v>
      </c>
      <c r="F426" s="498">
        <v>0.30000000000000004</v>
      </c>
      <c r="G426" s="499">
        <f t="shared" si="6"/>
        <v>1125.9718484601913</v>
      </c>
      <c r="H426" s="499" t="s">
        <v>2263</v>
      </c>
      <c r="I426" s="499">
        <v>69</v>
      </c>
      <c r="J426" s="499">
        <v>272</v>
      </c>
      <c r="K426" s="499">
        <v>2273</v>
      </c>
      <c r="L426" s="499">
        <v>2087</v>
      </c>
      <c r="M426" s="499">
        <v>186</v>
      </c>
      <c r="N426" s="499">
        <v>1</v>
      </c>
      <c r="O426" s="500">
        <v>5</v>
      </c>
      <c r="P426" s="500">
        <v>33</v>
      </c>
      <c r="Q426" s="500">
        <v>191.02126549197223</v>
      </c>
    </row>
    <row r="427" spans="1:17" s="501" customFormat="1" ht="12.75" x14ac:dyDescent="0.2">
      <c r="A427" s="496" t="s">
        <v>832</v>
      </c>
      <c r="B427" s="497" t="s">
        <v>2263</v>
      </c>
      <c r="C427" s="497">
        <v>1025.1478555468132</v>
      </c>
      <c r="D427" s="497">
        <v>1025.1478555468132</v>
      </c>
      <c r="E427" s="497">
        <v>2778.9123494234077</v>
      </c>
      <c r="F427" s="498">
        <v>0.30000000000000004</v>
      </c>
      <c r="G427" s="499">
        <f t="shared" si="6"/>
        <v>833.67370482702245</v>
      </c>
      <c r="H427" s="499" t="s">
        <v>2263</v>
      </c>
      <c r="I427" s="499">
        <v>518</v>
      </c>
      <c r="J427" s="499">
        <v>1010</v>
      </c>
      <c r="K427" s="499">
        <v>3250</v>
      </c>
      <c r="L427" s="499">
        <v>2779</v>
      </c>
      <c r="M427" s="499">
        <v>471</v>
      </c>
      <c r="N427" s="499">
        <v>1</v>
      </c>
      <c r="O427" s="500">
        <v>5</v>
      </c>
      <c r="P427" s="500">
        <v>23</v>
      </c>
      <c r="Q427" s="500">
        <v>191.02126549197223</v>
      </c>
    </row>
    <row r="428" spans="1:17" s="501" customFormat="1" ht="12.75" x14ac:dyDescent="0.2">
      <c r="A428" s="496" t="s">
        <v>833</v>
      </c>
      <c r="B428" s="497" t="s">
        <v>2263</v>
      </c>
      <c r="C428" s="497">
        <v>841.43008033214528</v>
      </c>
      <c r="D428" s="497">
        <v>841.43008033214528</v>
      </c>
      <c r="E428" s="497">
        <v>1877.3586627129926</v>
      </c>
      <c r="F428" s="498">
        <v>0.30000000000000004</v>
      </c>
      <c r="G428" s="499">
        <f t="shared" si="6"/>
        <v>563.2075988138979</v>
      </c>
      <c r="H428" s="499" t="s">
        <v>2263</v>
      </c>
      <c r="I428" s="499">
        <v>494</v>
      </c>
      <c r="J428" s="499">
        <v>706</v>
      </c>
      <c r="K428" s="499">
        <v>1459</v>
      </c>
      <c r="L428" s="499">
        <v>1025</v>
      </c>
      <c r="M428" s="499">
        <v>434</v>
      </c>
      <c r="N428" s="499">
        <v>1</v>
      </c>
      <c r="O428" s="500">
        <v>5</v>
      </c>
      <c r="P428" s="500">
        <v>16</v>
      </c>
      <c r="Q428" s="500">
        <v>191.02126549197223</v>
      </c>
    </row>
    <row r="429" spans="1:17" ht="12.75" x14ac:dyDescent="0.2">
      <c r="A429" s="496" t="s">
        <v>834</v>
      </c>
      <c r="B429" s="497" t="s">
        <v>2263</v>
      </c>
      <c r="C429" s="497">
        <v>535.74267991177089</v>
      </c>
      <c r="D429" s="497">
        <v>535.74267991177089</v>
      </c>
      <c r="E429" s="497">
        <v>535.74267991177089</v>
      </c>
      <c r="F429" s="498">
        <v>1</v>
      </c>
      <c r="G429" s="499">
        <f t="shared" si="6"/>
        <v>535.74267991177089</v>
      </c>
      <c r="H429" s="499" t="s">
        <v>2263</v>
      </c>
      <c r="I429" s="499">
        <v>4</v>
      </c>
      <c r="J429" s="499">
        <v>3</v>
      </c>
      <c r="K429" s="499">
        <v>860</v>
      </c>
      <c r="L429" s="499">
        <v>190</v>
      </c>
      <c r="M429" s="499">
        <v>670</v>
      </c>
      <c r="N429" s="499">
        <v>1</v>
      </c>
      <c r="O429" s="500">
        <v>5</v>
      </c>
      <c r="P429" s="500">
        <v>5</v>
      </c>
      <c r="Q429" s="500">
        <v>191.02126549197223</v>
      </c>
    </row>
    <row r="430" spans="1:17" ht="12.75" x14ac:dyDescent="0.2">
      <c r="A430" s="496" t="s">
        <v>835</v>
      </c>
      <c r="B430" s="497" t="s">
        <v>2263</v>
      </c>
      <c r="C430" s="497">
        <v>368.26520844061838</v>
      </c>
      <c r="D430" s="497">
        <v>368.26520844061838</v>
      </c>
      <c r="E430" s="497">
        <v>368.26520844061838</v>
      </c>
      <c r="F430" s="498">
        <v>1</v>
      </c>
      <c r="G430" s="499">
        <f t="shared" si="6"/>
        <v>368.26520844061838</v>
      </c>
      <c r="H430" s="499" t="s">
        <v>2263</v>
      </c>
      <c r="I430" s="499">
        <v>13</v>
      </c>
      <c r="J430" s="499">
        <v>16</v>
      </c>
      <c r="K430" s="499">
        <v>2429</v>
      </c>
      <c r="L430" s="499">
        <v>201</v>
      </c>
      <c r="M430" s="499">
        <v>2228</v>
      </c>
      <c r="N430" s="499">
        <v>1</v>
      </c>
      <c r="O430" s="500">
        <v>5</v>
      </c>
      <c r="P430" s="500">
        <v>5</v>
      </c>
      <c r="Q430" s="500">
        <v>191.02126549197223</v>
      </c>
    </row>
    <row r="431" spans="1:17" ht="12.75" x14ac:dyDescent="0.2">
      <c r="A431" s="496" t="s">
        <v>836</v>
      </c>
      <c r="B431" s="497" t="s">
        <v>2263</v>
      </c>
      <c r="C431" s="497">
        <v>943.92212267747129</v>
      </c>
      <c r="D431" s="497">
        <v>943.92212267747129</v>
      </c>
      <c r="E431" s="497">
        <v>4702.0594409341475</v>
      </c>
      <c r="F431" s="498">
        <v>0.30000000000000004</v>
      </c>
      <c r="G431" s="499">
        <f t="shared" si="6"/>
        <v>1410.6178322802446</v>
      </c>
      <c r="H431" s="499" t="s">
        <v>2263</v>
      </c>
      <c r="I431" s="499">
        <v>32</v>
      </c>
      <c r="J431" s="499">
        <v>42</v>
      </c>
      <c r="K431" s="499">
        <v>221</v>
      </c>
      <c r="L431" s="499">
        <v>215</v>
      </c>
      <c r="M431" s="499">
        <v>6</v>
      </c>
      <c r="N431" s="499">
        <v>1</v>
      </c>
      <c r="O431" s="500">
        <v>23</v>
      </c>
      <c r="P431" s="500">
        <v>53</v>
      </c>
      <c r="Q431" s="500">
        <v>191.02126549197223</v>
      </c>
    </row>
    <row r="432" spans="1:17" ht="12.75" x14ac:dyDescent="0.2">
      <c r="A432" s="496" t="s">
        <v>837</v>
      </c>
      <c r="B432" s="497" t="s">
        <v>2263</v>
      </c>
      <c r="C432" s="497">
        <v>849.27172269834614</v>
      </c>
      <c r="D432" s="497">
        <v>849.27172269834614</v>
      </c>
      <c r="E432" s="497">
        <v>3199.1009894903655</v>
      </c>
      <c r="F432" s="498">
        <v>0.30000000000000004</v>
      </c>
      <c r="G432" s="499">
        <f t="shared" si="6"/>
        <v>959.7302968471098</v>
      </c>
      <c r="H432" s="499" t="s">
        <v>2263</v>
      </c>
      <c r="I432" s="499">
        <v>310</v>
      </c>
      <c r="J432" s="499">
        <v>121</v>
      </c>
      <c r="K432" s="499">
        <v>337</v>
      </c>
      <c r="L432" s="499">
        <v>284</v>
      </c>
      <c r="M432" s="499">
        <v>53</v>
      </c>
      <c r="N432" s="499">
        <v>1</v>
      </c>
      <c r="O432" s="500">
        <v>5</v>
      </c>
      <c r="P432" s="500">
        <v>23</v>
      </c>
      <c r="Q432" s="500">
        <v>191.02126549197223</v>
      </c>
    </row>
    <row r="433" spans="1:17" s="501" customFormat="1" ht="12.75" x14ac:dyDescent="0.2">
      <c r="A433" s="496" t="s">
        <v>838</v>
      </c>
      <c r="B433" s="497" t="s">
        <v>2263</v>
      </c>
      <c r="C433" s="497">
        <v>532.24284207743779</v>
      </c>
      <c r="D433" s="497">
        <v>532.24284207743779</v>
      </c>
      <c r="E433" s="497">
        <v>2569.3032892059841</v>
      </c>
      <c r="F433" s="498">
        <v>0.30000000000000004</v>
      </c>
      <c r="G433" s="499">
        <f t="shared" si="6"/>
        <v>770.79098676179535</v>
      </c>
      <c r="H433" s="499" t="s">
        <v>2263</v>
      </c>
      <c r="I433" s="499">
        <v>861</v>
      </c>
      <c r="J433" s="499">
        <v>217</v>
      </c>
      <c r="K433" s="499">
        <v>414</v>
      </c>
      <c r="L433" s="499">
        <v>308</v>
      </c>
      <c r="M433" s="499">
        <v>106</v>
      </c>
      <c r="N433" s="499">
        <v>1</v>
      </c>
      <c r="O433" s="500">
        <v>5</v>
      </c>
      <c r="P433" s="500">
        <v>19</v>
      </c>
      <c r="Q433" s="500">
        <v>191.02126549197223</v>
      </c>
    </row>
    <row r="434" spans="1:17" ht="12.75" x14ac:dyDescent="0.2">
      <c r="A434" s="496" t="s">
        <v>839</v>
      </c>
      <c r="B434" s="497" t="s">
        <v>2263</v>
      </c>
      <c r="C434" s="497">
        <v>432.26598744134714</v>
      </c>
      <c r="D434" s="497">
        <v>432.26598744134714</v>
      </c>
      <c r="E434" s="497">
        <v>1798.2835572535714</v>
      </c>
      <c r="F434" s="498">
        <v>0.4</v>
      </c>
      <c r="G434" s="499">
        <f t="shared" si="6"/>
        <v>719.31342290142857</v>
      </c>
      <c r="H434" s="499" t="s">
        <v>2263</v>
      </c>
      <c r="I434" s="499">
        <v>2496</v>
      </c>
      <c r="J434" s="499">
        <v>283</v>
      </c>
      <c r="K434" s="499">
        <v>428</v>
      </c>
      <c r="L434" s="499">
        <v>241</v>
      </c>
      <c r="M434" s="499">
        <v>187</v>
      </c>
      <c r="N434" s="499">
        <v>1</v>
      </c>
      <c r="O434" s="500">
        <v>5</v>
      </c>
      <c r="P434" s="500">
        <v>13</v>
      </c>
      <c r="Q434" s="500">
        <v>191.02126549197223</v>
      </c>
    </row>
    <row r="435" spans="1:17" ht="12.75" x14ac:dyDescent="0.2">
      <c r="A435" s="496" t="s">
        <v>840</v>
      </c>
      <c r="B435" s="497" t="s">
        <v>2263</v>
      </c>
      <c r="C435" s="497">
        <v>226.25035162559919</v>
      </c>
      <c r="D435" s="497">
        <v>226.25035162559919</v>
      </c>
      <c r="E435" s="497">
        <v>226.25035162559919</v>
      </c>
      <c r="F435" s="498">
        <v>0</v>
      </c>
      <c r="G435" s="499">
        <f t="shared" si="6"/>
        <v>0</v>
      </c>
      <c r="H435" s="499" t="s">
        <v>2263</v>
      </c>
      <c r="I435" s="499">
        <v>2791</v>
      </c>
      <c r="J435" s="499">
        <v>13</v>
      </c>
      <c r="K435" s="499">
        <v>134</v>
      </c>
      <c r="L435" s="499">
        <v>134</v>
      </c>
      <c r="M435" s="499">
        <v>77</v>
      </c>
      <c r="N435" s="499">
        <v>0</v>
      </c>
      <c r="O435" s="500">
        <v>5</v>
      </c>
      <c r="P435" s="500">
        <v>5</v>
      </c>
      <c r="Q435" s="500">
        <v>191.02126549197223</v>
      </c>
    </row>
    <row r="436" spans="1:17" ht="12.75" x14ac:dyDescent="0.2">
      <c r="A436" s="496" t="s">
        <v>305</v>
      </c>
      <c r="B436" s="497">
        <v>133.01151015821904</v>
      </c>
      <c r="C436" s="497">
        <v>133.01151015821904</v>
      </c>
      <c r="D436" s="497">
        <v>133.01151015821904</v>
      </c>
      <c r="E436" s="497">
        <v>133.01151015821904</v>
      </c>
      <c r="F436" s="498">
        <v>0</v>
      </c>
      <c r="G436" s="499">
        <f t="shared" si="6"/>
        <v>0</v>
      </c>
      <c r="H436" s="499">
        <v>24540</v>
      </c>
      <c r="I436" s="499">
        <v>57</v>
      </c>
      <c r="J436" s="499">
        <v>1</v>
      </c>
      <c r="K436" s="499">
        <v>1</v>
      </c>
      <c r="L436" s="499">
        <v>1</v>
      </c>
      <c r="M436" s="499">
        <v>1</v>
      </c>
      <c r="N436" s="499">
        <v>0</v>
      </c>
      <c r="O436" s="500">
        <v>5</v>
      </c>
      <c r="P436" s="500">
        <v>5</v>
      </c>
      <c r="Q436" s="500">
        <v>191.02126549197223</v>
      </c>
    </row>
    <row r="437" spans="1:17" ht="12.75" x14ac:dyDescent="0.2">
      <c r="A437" s="496" t="s">
        <v>306</v>
      </c>
      <c r="B437" s="497">
        <v>65.610135987758184</v>
      </c>
      <c r="C437" s="497">
        <v>65.610135987758184</v>
      </c>
      <c r="D437" s="497">
        <v>65.610135987758184</v>
      </c>
      <c r="E437" s="497">
        <v>65.610135987758184</v>
      </c>
      <c r="F437" s="498">
        <v>0</v>
      </c>
      <c r="G437" s="499">
        <f t="shared" si="6"/>
        <v>0</v>
      </c>
      <c r="H437" s="499">
        <v>12297</v>
      </c>
      <c r="I437" s="499">
        <v>53</v>
      </c>
      <c r="J437" s="499">
        <v>9</v>
      </c>
      <c r="K437" s="499">
        <v>3</v>
      </c>
      <c r="L437" s="499">
        <v>3</v>
      </c>
      <c r="M437" s="499">
        <v>0</v>
      </c>
      <c r="N437" s="499">
        <v>0</v>
      </c>
      <c r="O437" s="500">
        <v>5</v>
      </c>
      <c r="P437" s="500">
        <v>13</v>
      </c>
      <c r="Q437" s="500">
        <v>191.02126549197223</v>
      </c>
    </row>
    <row r="438" spans="1:17" ht="12.75" x14ac:dyDescent="0.2">
      <c r="A438" s="496" t="s">
        <v>308</v>
      </c>
      <c r="B438" s="497">
        <v>198.9862098489123</v>
      </c>
      <c r="C438" s="497">
        <v>825.55606326723193</v>
      </c>
      <c r="D438" s="497">
        <v>825.55606326723193</v>
      </c>
      <c r="E438" s="497">
        <v>825.55606326723193</v>
      </c>
      <c r="F438" s="498">
        <v>0</v>
      </c>
      <c r="G438" s="499">
        <f t="shared" si="6"/>
        <v>0</v>
      </c>
      <c r="H438" s="499">
        <v>22071</v>
      </c>
      <c r="I438" s="499">
        <v>2364</v>
      </c>
      <c r="J438" s="499">
        <v>492</v>
      </c>
      <c r="K438" s="499">
        <v>4049</v>
      </c>
      <c r="L438" s="499">
        <v>4049</v>
      </c>
      <c r="M438" s="499">
        <v>1485</v>
      </c>
      <c r="N438" s="499">
        <v>0</v>
      </c>
      <c r="O438" s="500">
        <v>8</v>
      </c>
      <c r="P438" s="500">
        <v>8</v>
      </c>
      <c r="Q438" s="500">
        <v>191.02126549197223</v>
      </c>
    </row>
    <row r="439" spans="1:17" ht="12.75" x14ac:dyDescent="0.2">
      <c r="A439" s="496" t="s">
        <v>841</v>
      </c>
      <c r="B439" s="497" t="s">
        <v>2263</v>
      </c>
      <c r="C439" s="497">
        <v>1080.3149135365659</v>
      </c>
      <c r="D439" s="497">
        <v>1080.3149135365659</v>
      </c>
      <c r="E439" s="497">
        <v>1080.3149135365659</v>
      </c>
      <c r="F439" s="498">
        <v>0</v>
      </c>
      <c r="G439" s="499">
        <f t="shared" si="6"/>
        <v>0</v>
      </c>
      <c r="H439" s="499" t="s">
        <v>2263</v>
      </c>
      <c r="I439" s="499">
        <v>21</v>
      </c>
      <c r="J439" s="499">
        <v>24</v>
      </c>
      <c r="K439" s="499">
        <v>1042</v>
      </c>
      <c r="L439" s="499">
        <v>1042</v>
      </c>
      <c r="M439" s="499">
        <v>0</v>
      </c>
      <c r="N439" s="499">
        <v>0</v>
      </c>
      <c r="O439" s="500">
        <v>5</v>
      </c>
      <c r="P439" s="500">
        <v>5</v>
      </c>
      <c r="Q439" s="500">
        <v>285.21702347169247</v>
      </c>
    </row>
    <row r="440" spans="1:17" ht="12.75" x14ac:dyDescent="0.2">
      <c r="A440" s="496" t="s">
        <v>310</v>
      </c>
      <c r="B440" s="497">
        <v>188.07101683399861</v>
      </c>
      <c r="C440" s="497">
        <v>188.07101683399861</v>
      </c>
      <c r="D440" s="497">
        <v>188.07101683399861</v>
      </c>
      <c r="E440" s="497">
        <v>188.07101683399861</v>
      </c>
      <c r="F440" s="498">
        <v>0</v>
      </c>
      <c r="G440" s="499">
        <f t="shared" si="6"/>
        <v>0</v>
      </c>
      <c r="H440" s="499">
        <v>17147</v>
      </c>
      <c r="I440" s="499">
        <v>160</v>
      </c>
      <c r="J440" s="499">
        <v>8</v>
      </c>
      <c r="K440" s="499">
        <v>829</v>
      </c>
      <c r="L440" s="499">
        <v>829</v>
      </c>
      <c r="M440" s="499">
        <v>0</v>
      </c>
      <c r="N440" s="499">
        <v>0</v>
      </c>
      <c r="O440" s="500">
        <v>5</v>
      </c>
      <c r="P440" s="500">
        <v>5</v>
      </c>
      <c r="Q440" s="500">
        <v>191.02126549197223</v>
      </c>
    </row>
    <row r="441" spans="1:17" ht="12.75" x14ac:dyDescent="0.2">
      <c r="A441" s="496" t="s">
        <v>842</v>
      </c>
      <c r="B441" s="497">
        <v>178.49137907619502</v>
      </c>
      <c r="C441" s="497">
        <v>178.49137907619502</v>
      </c>
      <c r="D441" s="497">
        <v>178.49137907619502</v>
      </c>
      <c r="E441" s="497">
        <v>178.49137907619502</v>
      </c>
      <c r="F441" s="498">
        <v>0</v>
      </c>
      <c r="G441" s="499">
        <f t="shared" si="6"/>
        <v>0</v>
      </c>
      <c r="H441" s="499">
        <v>18805</v>
      </c>
      <c r="I441" s="499">
        <v>189</v>
      </c>
      <c r="J441" s="499">
        <v>0</v>
      </c>
      <c r="K441" s="499">
        <v>3</v>
      </c>
      <c r="L441" s="499">
        <v>3</v>
      </c>
      <c r="M441" s="499">
        <v>1</v>
      </c>
      <c r="N441" s="499">
        <v>0</v>
      </c>
      <c r="O441" s="500">
        <v>5</v>
      </c>
      <c r="P441" s="500">
        <v>5</v>
      </c>
      <c r="Q441" s="500">
        <v>191.02126549197223</v>
      </c>
    </row>
    <row r="442" spans="1:17" ht="12.75" x14ac:dyDescent="0.2">
      <c r="A442" s="496" t="s">
        <v>312</v>
      </c>
      <c r="B442" s="497">
        <v>430.64376589339878</v>
      </c>
      <c r="C442" s="497">
        <v>430.64376589339878</v>
      </c>
      <c r="D442" s="497">
        <v>515.72022089560346</v>
      </c>
      <c r="E442" s="497">
        <v>554.5378719307563</v>
      </c>
      <c r="F442" s="498">
        <v>0</v>
      </c>
      <c r="G442" s="499">
        <f t="shared" si="6"/>
        <v>0</v>
      </c>
      <c r="H442" s="499">
        <v>8351</v>
      </c>
      <c r="I442" s="499">
        <v>3757</v>
      </c>
      <c r="J442" s="499">
        <v>15776</v>
      </c>
      <c r="K442" s="499">
        <v>406</v>
      </c>
      <c r="L442" s="499">
        <v>406</v>
      </c>
      <c r="M442" s="499">
        <v>169</v>
      </c>
      <c r="N442" s="499">
        <v>0</v>
      </c>
      <c r="O442" s="500">
        <v>5</v>
      </c>
      <c r="P442" s="500">
        <v>5</v>
      </c>
      <c r="Q442" s="500">
        <v>191.02126549197223</v>
      </c>
    </row>
    <row r="443" spans="1:17" ht="12.75" x14ac:dyDescent="0.2">
      <c r="A443" s="496" t="s">
        <v>843</v>
      </c>
      <c r="B443" s="497" t="s">
        <v>2263</v>
      </c>
      <c r="C443" s="497">
        <v>13800.796853186874</v>
      </c>
      <c r="D443" s="497">
        <v>13800.796853186874</v>
      </c>
      <c r="E443" s="497">
        <v>14318.639528179348</v>
      </c>
      <c r="F443" s="498">
        <v>0.30000000000000004</v>
      </c>
      <c r="G443" s="499">
        <f t="shared" si="6"/>
        <v>4295.5918584538049</v>
      </c>
      <c r="H443" s="499" t="s">
        <v>2263</v>
      </c>
      <c r="I443" s="499">
        <v>0</v>
      </c>
      <c r="J443" s="499">
        <v>23</v>
      </c>
      <c r="K443" s="499">
        <v>294</v>
      </c>
      <c r="L443" s="499">
        <v>294</v>
      </c>
      <c r="M443" s="499">
        <v>0</v>
      </c>
      <c r="N443" s="499">
        <v>1</v>
      </c>
      <c r="O443" s="500">
        <v>189</v>
      </c>
      <c r="P443" s="500">
        <v>123</v>
      </c>
      <c r="Q443" s="500">
        <v>191.02126549197223</v>
      </c>
    </row>
    <row r="444" spans="1:17" ht="12.75" x14ac:dyDescent="0.2">
      <c r="A444" s="496" t="s">
        <v>844</v>
      </c>
      <c r="B444" s="497">
        <v>159.05514895769238</v>
      </c>
      <c r="C444" s="497" t="s">
        <v>2263</v>
      </c>
      <c r="D444" s="497" t="s">
        <v>2263</v>
      </c>
      <c r="E444" s="497" t="s">
        <v>2263</v>
      </c>
      <c r="F444" s="498">
        <v>0</v>
      </c>
      <c r="G444" s="499" t="str">
        <f t="shared" si="6"/>
        <v/>
      </c>
      <c r="H444" s="499">
        <v>6670</v>
      </c>
      <c r="I444" s="499">
        <v>0</v>
      </c>
      <c r="J444" s="499">
        <v>0</v>
      </c>
      <c r="K444" s="499">
        <v>0</v>
      </c>
      <c r="L444" s="499">
        <v>0</v>
      </c>
      <c r="M444" s="499">
        <v>0</v>
      </c>
      <c r="N444" s="499">
        <v>0</v>
      </c>
      <c r="O444" s="500" t="s">
        <v>2263</v>
      </c>
      <c r="P444" s="500" t="s">
        <v>2263</v>
      </c>
      <c r="Q444" s="500">
        <v>191.02126549197223</v>
      </c>
    </row>
    <row r="445" spans="1:17" ht="12.75" x14ac:dyDescent="0.2">
      <c r="A445" s="496" t="s">
        <v>845</v>
      </c>
      <c r="B445" s="497" t="s">
        <v>2263</v>
      </c>
      <c r="C445" s="497">
        <v>1958.6760229834128</v>
      </c>
      <c r="D445" s="497">
        <v>1958.6760229834128</v>
      </c>
      <c r="E445" s="497">
        <v>4629.5383175171537</v>
      </c>
      <c r="F445" s="498">
        <v>0</v>
      </c>
      <c r="G445" s="499">
        <f t="shared" si="6"/>
        <v>0</v>
      </c>
      <c r="H445" s="499" t="s">
        <v>2263</v>
      </c>
      <c r="I445" s="499">
        <v>66</v>
      </c>
      <c r="J445" s="499">
        <v>202</v>
      </c>
      <c r="K445" s="499">
        <v>72</v>
      </c>
      <c r="L445" s="499">
        <v>72</v>
      </c>
      <c r="M445" s="499">
        <v>8</v>
      </c>
      <c r="N445" s="499">
        <v>0</v>
      </c>
      <c r="O445" s="500">
        <v>5</v>
      </c>
      <c r="P445" s="500">
        <v>22</v>
      </c>
      <c r="Q445" s="500">
        <v>191.02126549197223</v>
      </c>
    </row>
    <row r="446" spans="1:17" ht="12.75" x14ac:dyDescent="0.2">
      <c r="A446" s="496" t="s">
        <v>846</v>
      </c>
      <c r="B446" s="497" t="s">
        <v>2263</v>
      </c>
      <c r="C446" s="497">
        <v>10100.598728714524</v>
      </c>
      <c r="D446" s="497">
        <v>10100.598728714524</v>
      </c>
      <c r="E446" s="497">
        <v>13383.119912880587</v>
      </c>
      <c r="F446" s="498">
        <v>0</v>
      </c>
      <c r="G446" s="499">
        <f t="shared" si="6"/>
        <v>0</v>
      </c>
      <c r="H446" s="499" t="s">
        <v>2263</v>
      </c>
      <c r="I446" s="499">
        <v>0</v>
      </c>
      <c r="J446" s="499">
        <v>188</v>
      </c>
      <c r="K446" s="499">
        <v>49</v>
      </c>
      <c r="L446" s="499">
        <v>49</v>
      </c>
      <c r="M446" s="499">
        <v>0</v>
      </c>
      <c r="N446" s="499">
        <v>0</v>
      </c>
      <c r="O446" s="500">
        <v>42</v>
      </c>
      <c r="P446" s="500">
        <v>63</v>
      </c>
      <c r="Q446" s="500">
        <v>191.02126549197223</v>
      </c>
    </row>
    <row r="447" spans="1:17" ht="12.75" x14ac:dyDescent="0.2">
      <c r="A447" s="496" t="s">
        <v>847</v>
      </c>
      <c r="B447" s="497" t="s">
        <v>2263</v>
      </c>
      <c r="C447" s="497">
        <v>7114.0886114123377</v>
      </c>
      <c r="D447" s="497">
        <v>7114.0886114123377</v>
      </c>
      <c r="E447" s="497">
        <v>9911.5458176576867</v>
      </c>
      <c r="F447" s="498">
        <v>0</v>
      </c>
      <c r="G447" s="499">
        <f t="shared" si="6"/>
        <v>0</v>
      </c>
      <c r="H447" s="499" t="s">
        <v>2263</v>
      </c>
      <c r="I447" s="499">
        <v>0</v>
      </c>
      <c r="J447" s="499">
        <v>272</v>
      </c>
      <c r="K447" s="499">
        <v>48</v>
      </c>
      <c r="L447" s="499">
        <v>48</v>
      </c>
      <c r="M447" s="499">
        <v>0</v>
      </c>
      <c r="N447" s="499">
        <v>0</v>
      </c>
      <c r="O447" s="500">
        <v>21</v>
      </c>
      <c r="P447" s="500">
        <v>47</v>
      </c>
      <c r="Q447" s="500">
        <v>191.02126549197223</v>
      </c>
    </row>
    <row r="448" spans="1:17" ht="12.75" x14ac:dyDescent="0.2">
      <c r="A448" s="496" t="s">
        <v>848</v>
      </c>
      <c r="B448" s="497" t="s">
        <v>2263</v>
      </c>
      <c r="C448" s="497">
        <v>6160.2563866646869</v>
      </c>
      <c r="D448" s="497">
        <v>6160.2563866646869</v>
      </c>
      <c r="E448" s="497">
        <v>7619.8454103342301</v>
      </c>
      <c r="F448" s="498">
        <v>0</v>
      </c>
      <c r="G448" s="499">
        <f t="shared" si="6"/>
        <v>0</v>
      </c>
      <c r="H448" s="499" t="s">
        <v>2263</v>
      </c>
      <c r="I448" s="499">
        <v>0</v>
      </c>
      <c r="J448" s="499">
        <v>249</v>
      </c>
      <c r="K448" s="499">
        <v>34</v>
      </c>
      <c r="L448" s="499">
        <v>34</v>
      </c>
      <c r="M448" s="499">
        <v>0</v>
      </c>
      <c r="N448" s="499">
        <v>0</v>
      </c>
      <c r="O448" s="500">
        <v>13</v>
      </c>
      <c r="P448" s="500">
        <v>26</v>
      </c>
      <c r="Q448" s="500">
        <v>191.02126549197223</v>
      </c>
    </row>
    <row r="449" spans="1:17" ht="12.75" x14ac:dyDescent="0.2">
      <c r="A449" s="496" t="s">
        <v>849</v>
      </c>
      <c r="B449" s="497" t="s">
        <v>2263</v>
      </c>
      <c r="C449" s="497">
        <v>5468.7336502850521</v>
      </c>
      <c r="D449" s="497">
        <v>5468.7336502850521</v>
      </c>
      <c r="E449" s="497">
        <v>8543.456177363254</v>
      </c>
      <c r="F449" s="498">
        <v>0</v>
      </c>
      <c r="G449" s="499">
        <f t="shared" si="6"/>
        <v>0</v>
      </c>
      <c r="H449" s="499" t="s">
        <v>2263</v>
      </c>
      <c r="I449" s="499">
        <v>29</v>
      </c>
      <c r="J449" s="499">
        <v>234</v>
      </c>
      <c r="K449" s="499">
        <v>479</v>
      </c>
      <c r="L449" s="499">
        <v>479</v>
      </c>
      <c r="M449" s="499">
        <v>6</v>
      </c>
      <c r="N449" s="499">
        <v>0</v>
      </c>
      <c r="O449" s="500">
        <v>26</v>
      </c>
      <c r="P449" s="500">
        <v>57</v>
      </c>
      <c r="Q449" s="500">
        <v>191.02126549197223</v>
      </c>
    </row>
    <row r="450" spans="1:17" ht="12.75" x14ac:dyDescent="0.2">
      <c r="A450" s="496" t="s">
        <v>850</v>
      </c>
      <c r="B450" s="497" t="s">
        <v>2263</v>
      </c>
      <c r="C450" s="497">
        <v>3761.6838941433812</v>
      </c>
      <c r="D450" s="497">
        <v>3761.6838941433812</v>
      </c>
      <c r="E450" s="497">
        <v>5397.5711039089101</v>
      </c>
      <c r="F450" s="498">
        <v>0</v>
      </c>
      <c r="G450" s="499">
        <f t="shared" si="6"/>
        <v>0</v>
      </c>
      <c r="H450" s="499" t="s">
        <v>2263</v>
      </c>
      <c r="I450" s="499">
        <v>106</v>
      </c>
      <c r="J450" s="499">
        <v>514</v>
      </c>
      <c r="K450" s="499">
        <v>299</v>
      </c>
      <c r="L450" s="499">
        <v>299</v>
      </c>
      <c r="M450" s="499">
        <v>13</v>
      </c>
      <c r="N450" s="499">
        <v>0</v>
      </c>
      <c r="O450" s="500">
        <v>14</v>
      </c>
      <c r="P450" s="500">
        <v>31</v>
      </c>
      <c r="Q450" s="500">
        <v>191.02126549197223</v>
      </c>
    </row>
    <row r="451" spans="1:17" ht="12.75" x14ac:dyDescent="0.2">
      <c r="A451" s="496" t="s">
        <v>851</v>
      </c>
      <c r="B451" s="497" t="s">
        <v>2263</v>
      </c>
      <c r="C451" s="497">
        <v>2627.6142206678524</v>
      </c>
      <c r="D451" s="497">
        <v>2627.6142206678524</v>
      </c>
      <c r="E451" s="497">
        <v>4064.3726161613736</v>
      </c>
      <c r="F451" s="498">
        <v>0</v>
      </c>
      <c r="G451" s="499">
        <f t="shared" si="6"/>
        <v>0</v>
      </c>
      <c r="H451" s="499" t="s">
        <v>2263</v>
      </c>
      <c r="I451" s="499">
        <v>616</v>
      </c>
      <c r="J451" s="499">
        <v>969</v>
      </c>
      <c r="K451" s="499">
        <v>205</v>
      </c>
      <c r="L451" s="499">
        <v>205</v>
      </c>
      <c r="M451" s="499">
        <v>16</v>
      </c>
      <c r="N451" s="499">
        <v>0</v>
      </c>
      <c r="O451" s="500">
        <v>10</v>
      </c>
      <c r="P451" s="500">
        <v>22</v>
      </c>
      <c r="Q451" s="500">
        <v>191.02126549197223</v>
      </c>
    </row>
    <row r="452" spans="1:17" ht="12.75" x14ac:dyDescent="0.2">
      <c r="A452" s="496" t="s">
        <v>852</v>
      </c>
      <c r="B452" s="497" t="s">
        <v>2263</v>
      </c>
      <c r="C452" s="497">
        <v>4730.279016193299</v>
      </c>
      <c r="D452" s="497">
        <v>4730.279016193299</v>
      </c>
      <c r="E452" s="497">
        <v>9100.8371621241913</v>
      </c>
      <c r="F452" s="498">
        <v>0</v>
      </c>
      <c r="G452" s="499">
        <f t="shared" si="6"/>
        <v>0</v>
      </c>
      <c r="H452" s="499" t="s">
        <v>2263</v>
      </c>
      <c r="I452" s="499">
        <v>3</v>
      </c>
      <c r="J452" s="499">
        <v>229</v>
      </c>
      <c r="K452" s="499">
        <v>35</v>
      </c>
      <c r="L452" s="499">
        <v>35</v>
      </c>
      <c r="M452" s="499">
        <v>0</v>
      </c>
      <c r="N452" s="499">
        <v>0</v>
      </c>
      <c r="O452" s="500">
        <v>9</v>
      </c>
      <c r="P452" s="500">
        <v>57</v>
      </c>
      <c r="Q452" s="500">
        <v>285.21702347169247</v>
      </c>
    </row>
    <row r="453" spans="1:17" ht="12.75" x14ac:dyDescent="0.2">
      <c r="A453" s="496" t="s">
        <v>853</v>
      </c>
      <c r="B453" s="497" t="s">
        <v>2263</v>
      </c>
      <c r="C453" s="497">
        <v>9100.8371621241913</v>
      </c>
      <c r="D453" s="497">
        <v>9100.8371621241913</v>
      </c>
      <c r="E453" s="497">
        <v>9100.8371621241913</v>
      </c>
      <c r="F453" s="498">
        <v>0</v>
      </c>
      <c r="G453" s="499">
        <f t="shared" si="6"/>
        <v>0</v>
      </c>
      <c r="H453" s="499" t="s">
        <v>2263</v>
      </c>
      <c r="I453" s="499">
        <v>0</v>
      </c>
      <c r="J453" s="499">
        <v>26</v>
      </c>
      <c r="K453" s="499">
        <v>132</v>
      </c>
      <c r="L453" s="499">
        <v>132</v>
      </c>
      <c r="M453" s="499">
        <v>0</v>
      </c>
      <c r="N453" s="499">
        <v>0</v>
      </c>
      <c r="O453" s="500">
        <v>57</v>
      </c>
      <c r="P453" s="500">
        <v>57</v>
      </c>
      <c r="Q453" s="500">
        <v>285.21702347169247</v>
      </c>
    </row>
    <row r="454" spans="1:17" ht="12.75" x14ac:dyDescent="0.2">
      <c r="A454" s="496" t="s">
        <v>854</v>
      </c>
      <c r="B454" s="497" t="s">
        <v>2263</v>
      </c>
      <c r="C454" s="497">
        <v>2853.6930161969876</v>
      </c>
      <c r="D454" s="497">
        <v>2853.6930161969876</v>
      </c>
      <c r="E454" s="497">
        <v>6369.1827479004305</v>
      </c>
      <c r="F454" s="498">
        <v>0</v>
      </c>
      <c r="G454" s="499">
        <f t="shared" si="6"/>
        <v>0</v>
      </c>
      <c r="H454" s="499" t="s">
        <v>2263</v>
      </c>
      <c r="I454" s="499">
        <v>308</v>
      </c>
      <c r="J454" s="499">
        <v>616</v>
      </c>
      <c r="K454" s="499">
        <v>965</v>
      </c>
      <c r="L454" s="499">
        <v>965</v>
      </c>
      <c r="M454" s="499">
        <v>12</v>
      </c>
      <c r="N454" s="499">
        <v>0</v>
      </c>
      <c r="O454" s="500">
        <v>15</v>
      </c>
      <c r="P454" s="500">
        <v>44</v>
      </c>
      <c r="Q454" s="500">
        <v>191.02126549197223</v>
      </c>
    </row>
    <row r="455" spans="1:17" ht="12.75" x14ac:dyDescent="0.2">
      <c r="A455" s="496" t="s">
        <v>855</v>
      </c>
      <c r="B455" s="497" t="s">
        <v>2263</v>
      </c>
      <c r="C455" s="497">
        <v>1730.2525829018027</v>
      </c>
      <c r="D455" s="497">
        <v>1730.2525829018027</v>
      </c>
      <c r="E455" s="497">
        <v>4038.3030895382158</v>
      </c>
      <c r="F455" s="498">
        <v>0</v>
      </c>
      <c r="G455" s="499">
        <f t="shared" ref="G455:G518" si="7">IFERROR(F455*E455,"")</f>
        <v>0</v>
      </c>
      <c r="H455" s="499" t="s">
        <v>2263</v>
      </c>
      <c r="I455" s="499">
        <v>1592</v>
      </c>
      <c r="J455" s="499">
        <v>1489</v>
      </c>
      <c r="K455" s="499">
        <v>785</v>
      </c>
      <c r="L455" s="499">
        <v>785</v>
      </c>
      <c r="M455" s="499">
        <v>39</v>
      </c>
      <c r="N455" s="499">
        <v>0</v>
      </c>
      <c r="O455" s="500">
        <v>8</v>
      </c>
      <c r="P455" s="500">
        <v>23</v>
      </c>
      <c r="Q455" s="500">
        <v>191.02126549197223</v>
      </c>
    </row>
    <row r="456" spans="1:17" ht="12.75" x14ac:dyDescent="0.2">
      <c r="A456" s="496" t="s">
        <v>856</v>
      </c>
      <c r="B456" s="497" t="s">
        <v>2263</v>
      </c>
      <c r="C456" s="497">
        <v>1159.9512823378523</v>
      </c>
      <c r="D456" s="497">
        <v>1159.9512823378523</v>
      </c>
      <c r="E456" s="497">
        <v>3196.7802061573657</v>
      </c>
      <c r="F456" s="498">
        <v>0</v>
      </c>
      <c r="G456" s="499">
        <f t="shared" si="7"/>
        <v>0</v>
      </c>
      <c r="H456" s="499" t="s">
        <v>2263</v>
      </c>
      <c r="I456" s="499">
        <v>4952</v>
      </c>
      <c r="J456" s="499">
        <v>2215</v>
      </c>
      <c r="K456" s="499">
        <v>615</v>
      </c>
      <c r="L456" s="499">
        <v>615</v>
      </c>
      <c r="M456" s="499">
        <v>75</v>
      </c>
      <c r="N456" s="499">
        <v>0</v>
      </c>
      <c r="O456" s="500">
        <v>5</v>
      </c>
      <c r="P456" s="500">
        <v>20</v>
      </c>
      <c r="Q456" s="500">
        <v>191.02126549197223</v>
      </c>
    </row>
    <row r="457" spans="1:17" ht="12.75" x14ac:dyDescent="0.2">
      <c r="A457" s="496" t="s">
        <v>857</v>
      </c>
      <c r="B457" s="497" t="s">
        <v>2263</v>
      </c>
      <c r="C457" s="497">
        <v>2491.1001806509494</v>
      </c>
      <c r="D457" s="497">
        <v>2491.1001806509494</v>
      </c>
      <c r="E457" s="497">
        <v>6708.6695474502048</v>
      </c>
      <c r="F457" s="498">
        <v>0</v>
      </c>
      <c r="G457" s="499">
        <f t="shared" si="7"/>
        <v>0</v>
      </c>
      <c r="H457" s="499" t="s">
        <v>2263</v>
      </c>
      <c r="I457" s="499">
        <v>45</v>
      </c>
      <c r="J457" s="499">
        <v>98</v>
      </c>
      <c r="K457" s="499">
        <v>52</v>
      </c>
      <c r="L457" s="499">
        <v>52</v>
      </c>
      <c r="M457" s="499">
        <v>0</v>
      </c>
      <c r="N457" s="499">
        <v>0</v>
      </c>
      <c r="O457" s="500">
        <v>5</v>
      </c>
      <c r="P457" s="500">
        <v>33</v>
      </c>
      <c r="Q457" s="500">
        <v>285.21702347169247</v>
      </c>
    </row>
    <row r="458" spans="1:17" ht="12.75" x14ac:dyDescent="0.2">
      <c r="A458" s="496" t="s">
        <v>858</v>
      </c>
      <c r="B458" s="497" t="s">
        <v>2263</v>
      </c>
      <c r="C458" s="497">
        <v>5628.745229861308</v>
      </c>
      <c r="D458" s="497">
        <v>5628.745229861308</v>
      </c>
      <c r="E458" s="497">
        <v>9713.7881450992572</v>
      </c>
      <c r="F458" s="498">
        <v>0</v>
      </c>
      <c r="G458" s="499">
        <f t="shared" si="7"/>
        <v>0</v>
      </c>
      <c r="H458" s="499" t="s">
        <v>2263</v>
      </c>
      <c r="I458" s="499">
        <v>5</v>
      </c>
      <c r="J458" s="499">
        <v>7</v>
      </c>
      <c r="K458" s="499">
        <v>11</v>
      </c>
      <c r="L458" s="499">
        <v>11</v>
      </c>
      <c r="M458" s="499">
        <v>0</v>
      </c>
      <c r="N458" s="499">
        <v>0</v>
      </c>
      <c r="O458" s="500">
        <v>25</v>
      </c>
      <c r="P458" s="500">
        <v>36</v>
      </c>
      <c r="Q458" s="500">
        <v>285.21702347169247</v>
      </c>
    </row>
    <row r="459" spans="1:17" ht="12.75" x14ac:dyDescent="0.2">
      <c r="A459" s="496" t="s">
        <v>859</v>
      </c>
      <c r="B459" s="497" t="s">
        <v>2263</v>
      </c>
      <c r="C459" s="497">
        <v>6904.7227438900863</v>
      </c>
      <c r="D459" s="497">
        <v>6904.7227438900863</v>
      </c>
      <c r="E459" s="497">
        <v>8090.5698272028949</v>
      </c>
      <c r="F459" s="498">
        <v>0</v>
      </c>
      <c r="G459" s="499">
        <f t="shared" si="7"/>
        <v>0</v>
      </c>
      <c r="H459" s="499" t="s">
        <v>2263</v>
      </c>
      <c r="I459" s="499">
        <v>11</v>
      </c>
      <c r="J459" s="499">
        <v>50</v>
      </c>
      <c r="K459" s="499">
        <v>1428</v>
      </c>
      <c r="L459" s="499">
        <v>1428</v>
      </c>
      <c r="M459" s="499">
        <v>51</v>
      </c>
      <c r="N459" s="499">
        <v>0</v>
      </c>
      <c r="O459" s="500">
        <v>62</v>
      </c>
      <c r="P459" s="500">
        <v>68</v>
      </c>
      <c r="Q459" s="500">
        <v>198.66368937058283</v>
      </c>
    </row>
    <row r="460" spans="1:17" ht="12.75" x14ac:dyDescent="0.2">
      <c r="A460" s="496" t="s">
        <v>860</v>
      </c>
      <c r="B460" s="497" t="s">
        <v>2263</v>
      </c>
      <c r="C460" s="497">
        <v>1889.4144527331591</v>
      </c>
      <c r="D460" s="497">
        <v>1889.4144527331591</v>
      </c>
      <c r="E460" s="497">
        <v>4990.1373668877332</v>
      </c>
      <c r="F460" s="498">
        <v>0</v>
      </c>
      <c r="G460" s="499">
        <f t="shared" si="7"/>
        <v>0</v>
      </c>
      <c r="H460" s="499" t="s">
        <v>2263</v>
      </c>
      <c r="I460" s="499">
        <v>63</v>
      </c>
      <c r="J460" s="499">
        <v>109</v>
      </c>
      <c r="K460" s="499">
        <v>1012</v>
      </c>
      <c r="L460" s="499">
        <v>1012</v>
      </c>
      <c r="M460" s="499">
        <v>66</v>
      </c>
      <c r="N460" s="499">
        <v>0</v>
      </c>
      <c r="O460" s="500">
        <v>8</v>
      </c>
      <c r="P460" s="500">
        <v>40</v>
      </c>
      <c r="Q460" s="500">
        <v>198.66368937058283</v>
      </c>
    </row>
    <row r="461" spans="1:17" ht="12.75" x14ac:dyDescent="0.2">
      <c r="A461" s="496" t="s">
        <v>861</v>
      </c>
      <c r="B461" s="497" t="s">
        <v>2263</v>
      </c>
      <c r="C461" s="497">
        <v>2194.0616335299737</v>
      </c>
      <c r="D461" s="497">
        <v>2194.0616335299737</v>
      </c>
      <c r="E461" s="497">
        <v>4226.5317175323471</v>
      </c>
      <c r="F461" s="498">
        <v>0</v>
      </c>
      <c r="G461" s="499">
        <f t="shared" si="7"/>
        <v>0</v>
      </c>
      <c r="H461" s="499" t="s">
        <v>2263</v>
      </c>
      <c r="I461" s="499">
        <v>635</v>
      </c>
      <c r="J461" s="499">
        <v>569</v>
      </c>
      <c r="K461" s="499">
        <v>1681</v>
      </c>
      <c r="L461" s="499">
        <v>1681</v>
      </c>
      <c r="M461" s="499">
        <v>116</v>
      </c>
      <c r="N461" s="499">
        <v>0</v>
      </c>
      <c r="O461" s="500">
        <v>5</v>
      </c>
      <c r="P461" s="500">
        <v>29</v>
      </c>
      <c r="Q461" s="500">
        <v>198.66368937058283</v>
      </c>
    </row>
    <row r="462" spans="1:17" ht="12.75" x14ac:dyDescent="0.2">
      <c r="A462" s="496" t="s">
        <v>862</v>
      </c>
      <c r="B462" s="497" t="s">
        <v>2263</v>
      </c>
      <c r="C462" s="497">
        <v>1790.7595575849207</v>
      </c>
      <c r="D462" s="497">
        <v>1790.7595575849207</v>
      </c>
      <c r="E462" s="497">
        <v>3284.9861897464348</v>
      </c>
      <c r="F462" s="498">
        <v>0</v>
      </c>
      <c r="G462" s="499">
        <f t="shared" si="7"/>
        <v>0</v>
      </c>
      <c r="H462" s="499" t="s">
        <v>2263</v>
      </c>
      <c r="I462" s="499">
        <v>4148</v>
      </c>
      <c r="J462" s="499">
        <v>2437</v>
      </c>
      <c r="K462" s="499">
        <v>2333</v>
      </c>
      <c r="L462" s="499">
        <v>2333</v>
      </c>
      <c r="M462" s="499">
        <v>249</v>
      </c>
      <c r="N462" s="499">
        <v>0</v>
      </c>
      <c r="O462" s="500">
        <v>5</v>
      </c>
      <c r="P462" s="500">
        <v>20</v>
      </c>
      <c r="Q462" s="500">
        <v>198.66368937058283</v>
      </c>
    </row>
    <row r="463" spans="1:17" ht="12.75" x14ac:dyDescent="0.2">
      <c r="A463" s="496" t="s">
        <v>863</v>
      </c>
      <c r="B463" s="497">
        <v>264.58212876521782</v>
      </c>
      <c r="C463" s="497">
        <v>1556.493814879208</v>
      </c>
      <c r="D463" s="497">
        <v>1556.493814879208</v>
      </c>
      <c r="E463" s="497">
        <v>2669.7531271953053</v>
      </c>
      <c r="F463" s="498">
        <v>0</v>
      </c>
      <c r="G463" s="499">
        <f t="shared" si="7"/>
        <v>0</v>
      </c>
      <c r="H463" s="499">
        <v>7570</v>
      </c>
      <c r="I463" s="499">
        <v>8540</v>
      </c>
      <c r="J463" s="499">
        <v>2933</v>
      </c>
      <c r="K463" s="499">
        <v>1083</v>
      </c>
      <c r="L463" s="499">
        <v>1083</v>
      </c>
      <c r="M463" s="499">
        <v>197</v>
      </c>
      <c r="N463" s="499">
        <v>0</v>
      </c>
      <c r="O463" s="500">
        <v>5</v>
      </c>
      <c r="P463" s="500">
        <v>14</v>
      </c>
      <c r="Q463" s="500">
        <v>198.66368937058283</v>
      </c>
    </row>
    <row r="464" spans="1:17" ht="12.75" x14ac:dyDescent="0.2">
      <c r="A464" s="496" t="s">
        <v>864</v>
      </c>
      <c r="B464" s="497" t="s">
        <v>2263</v>
      </c>
      <c r="C464" s="497">
        <v>5498.164665961388</v>
      </c>
      <c r="D464" s="497">
        <v>5498.164665961388</v>
      </c>
      <c r="E464" s="497">
        <v>8355.6632310890309</v>
      </c>
      <c r="F464" s="498">
        <v>0</v>
      </c>
      <c r="G464" s="499">
        <f t="shared" si="7"/>
        <v>0</v>
      </c>
      <c r="H464" s="499" t="s">
        <v>2263</v>
      </c>
      <c r="I464" s="499">
        <v>7</v>
      </c>
      <c r="J464" s="499">
        <v>69</v>
      </c>
      <c r="K464" s="499">
        <v>1288</v>
      </c>
      <c r="L464" s="499">
        <v>1288</v>
      </c>
      <c r="M464" s="499">
        <v>14</v>
      </c>
      <c r="N464" s="499">
        <v>0</v>
      </c>
      <c r="O464" s="500">
        <v>20</v>
      </c>
      <c r="P464" s="500">
        <v>54</v>
      </c>
      <c r="Q464" s="500">
        <v>198.66368937058283</v>
      </c>
    </row>
    <row r="465" spans="1:17" ht="12.75" x14ac:dyDescent="0.2">
      <c r="A465" s="496" t="s">
        <v>865</v>
      </c>
      <c r="B465" s="497" t="s">
        <v>2263</v>
      </c>
      <c r="C465" s="497">
        <v>2953.0480241571049</v>
      </c>
      <c r="D465" s="497">
        <v>2953.0480241571049</v>
      </c>
      <c r="E465" s="497">
        <v>4978.8725340747851</v>
      </c>
      <c r="F465" s="498">
        <v>0</v>
      </c>
      <c r="G465" s="499">
        <f t="shared" si="7"/>
        <v>0</v>
      </c>
      <c r="H465" s="499" t="s">
        <v>2263</v>
      </c>
      <c r="I465" s="499">
        <v>134</v>
      </c>
      <c r="J465" s="499">
        <v>506</v>
      </c>
      <c r="K465" s="499">
        <v>2288</v>
      </c>
      <c r="L465" s="499">
        <v>2288</v>
      </c>
      <c r="M465" s="499">
        <v>78</v>
      </c>
      <c r="N465" s="499">
        <v>0</v>
      </c>
      <c r="O465" s="500">
        <v>5</v>
      </c>
      <c r="P465" s="500">
        <v>27</v>
      </c>
      <c r="Q465" s="500">
        <v>198.66368937058283</v>
      </c>
    </row>
    <row r="466" spans="1:17" ht="12.75" x14ac:dyDescent="0.2">
      <c r="A466" s="496" t="s">
        <v>866</v>
      </c>
      <c r="B466" s="497" t="s">
        <v>2263</v>
      </c>
      <c r="C466" s="497">
        <v>2370.6179809884352</v>
      </c>
      <c r="D466" s="497">
        <v>2370.6179809884352</v>
      </c>
      <c r="E466" s="497">
        <v>3596.4331227287703</v>
      </c>
      <c r="F466" s="498">
        <v>0</v>
      </c>
      <c r="G466" s="499">
        <f t="shared" si="7"/>
        <v>0</v>
      </c>
      <c r="H466" s="499" t="s">
        <v>2263</v>
      </c>
      <c r="I466" s="499">
        <v>1099</v>
      </c>
      <c r="J466" s="499">
        <v>2355</v>
      </c>
      <c r="K466" s="499">
        <v>3845</v>
      </c>
      <c r="L466" s="499">
        <v>3845</v>
      </c>
      <c r="M466" s="499">
        <v>306</v>
      </c>
      <c r="N466" s="499">
        <v>0</v>
      </c>
      <c r="O466" s="500">
        <v>5</v>
      </c>
      <c r="P466" s="500">
        <v>15</v>
      </c>
      <c r="Q466" s="500">
        <v>198.66368937058283</v>
      </c>
    </row>
    <row r="467" spans="1:17" ht="12.75" x14ac:dyDescent="0.2">
      <c r="A467" s="496" t="s">
        <v>867</v>
      </c>
      <c r="B467" s="497" t="s">
        <v>2263</v>
      </c>
      <c r="C467" s="497">
        <v>2077.2715091641458</v>
      </c>
      <c r="D467" s="497">
        <v>2077.2715091641458</v>
      </c>
      <c r="E467" s="497">
        <v>2739.234896935764</v>
      </c>
      <c r="F467" s="498">
        <v>0</v>
      </c>
      <c r="G467" s="499">
        <f t="shared" si="7"/>
        <v>0</v>
      </c>
      <c r="H467" s="499" t="s">
        <v>2263</v>
      </c>
      <c r="I467" s="499">
        <v>1996</v>
      </c>
      <c r="J467" s="499">
        <v>3008</v>
      </c>
      <c r="K467" s="499">
        <v>2568</v>
      </c>
      <c r="L467" s="499">
        <v>2568</v>
      </c>
      <c r="M467" s="499">
        <v>365</v>
      </c>
      <c r="N467" s="499">
        <v>0</v>
      </c>
      <c r="O467" s="500">
        <v>5</v>
      </c>
      <c r="P467" s="500">
        <v>11</v>
      </c>
      <c r="Q467" s="500">
        <v>198.66368937058283</v>
      </c>
    </row>
    <row r="468" spans="1:17" ht="12.75" x14ac:dyDescent="0.2">
      <c r="A468" s="496" t="s">
        <v>868</v>
      </c>
      <c r="B468" s="497" t="s">
        <v>2263</v>
      </c>
      <c r="C468" s="497">
        <v>6732.7880578286031</v>
      </c>
      <c r="D468" s="497">
        <v>6732.7880578286031</v>
      </c>
      <c r="E468" s="497">
        <v>12250.001056860941</v>
      </c>
      <c r="F468" s="498">
        <v>0</v>
      </c>
      <c r="G468" s="499">
        <f t="shared" si="7"/>
        <v>0</v>
      </c>
      <c r="H468" s="499" t="s">
        <v>2263</v>
      </c>
      <c r="I468" s="499">
        <v>27</v>
      </c>
      <c r="J468" s="499">
        <v>92</v>
      </c>
      <c r="K468" s="499">
        <v>265</v>
      </c>
      <c r="L468" s="499">
        <v>265</v>
      </c>
      <c r="M468" s="499">
        <v>5</v>
      </c>
      <c r="N468" s="499">
        <v>0</v>
      </c>
      <c r="O468" s="500">
        <v>14</v>
      </c>
      <c r="P468" s="500">
        <v>52</v>
      </c>
      <c r="Q468" s="500">
        <v>222.55812049492914</v>
      </c>
    </row>
    <row r="469" spans="1:17" ht="12.75" x14ac:dyDescent="0.2">
      <c r="A469" s="496" t="s">
        <v>869</v>
      </c>
      <c r="B469" s="497" t="s">
        <v>2263</v>
      </c>
      <c r="C469" s="497">
        <v>5276.7712441351487</v>
      </c>
      <c r="D469" s="497">
        <v>5276.7712441351487</v>
      </c>
      <c r="E469" s="497">
        <v>8015.1716319511224</v>
      </c>
      <c r="F469" s="498">
        <v>0</v>
      </c>
      <c r="G469" s="499">
        <f t="shared" si="7"/>
        <v>0</v>
      </c>
      <c r="H469" s="499" t="s">
        <v>2263</v>
      </c>
      <c r="I469" s="499">
        <v>152</v>
      </c>
      <c r="J469" s="499">
        <v>673</v>
      </c>
      <c r="K469" s="499">
        <v>282</v>
      </c>
      <c r="L469" s="499">
        <v>282</v>
      </c>
      <c r="M469" s="499">
        <v>8</v>
      </c>
      <c r="N469" s="499">
        <v>0</v>
      </c>
      <c r="O469" s="500">
        <v>5</v>
      </c>
      <c r="P469" s="500">
        <v>29</v>
      </c>
      <c r="Q469" s="500">
        <v>222.55812049492914</v>
      </c>
    </row>
    <row r="470" spans="1:17" ht="12.75" x14ac:dyDescent="0.2">
      <c r="A470" s="496" t="s">
        <v>870</v>
      </c>
      <c r="B470" s="497" t="s">
        <v>2263</v>
      </c>
      <c r="C470" s="497">
        <v>4163.6907076234147</v>
      </c>
      <c r="D470" s="497">
        <v>4163.6907076234147</v>
      </c>
      <c r="E470" s="497">
        <v>6946.7249047527039</v>
      </c>
      <c r="F470" s="498">
        <v>0</v>
      </c>
      <c r="G470" s="499">
        <f t="shared" si="7"/>
        <v>0</v>
      </c>
      <c r="H470" s="499" t="s">
        <v>2263</v>
      </c>
      <c r="I470" s="499">
        <v>226</v>
      </c>
      <c r="J470" s="499">
        <v>1074</v>
      </c>
      <c r="K470" s="499">
        <v>131</v>
      </c>
      <c r="L470" s="499">
        <v>131</v>
      </c>
      <c r="M470" s="499">
        <v>6</v>
      </c>
      <c r="N470" s="499">
        <v>0</v>
      </c>
      <c r="O470" s="500">
        <v>5</v>
      </c>
      <c r="P470" s="500">
        <v>21</v>
      </c>
      <c r="Q470" s="500">
        <v>222.55812049492914</v>
      </c>
    </row>
    <row r="471" spans="1:17" ht="12.75" x14ac:dyDescent="0.2">
      <c r="A471" s="496" t="s">
        <v>871</v>
      </c>
      <c r="B471" s="497" t="s">
        <v>2263</v>
      </c>
      <c r="C471" s="497">
        <v>2813.3638663279326</v>
      </c>
      <c r="D471" s="497">
        <v>2813.3638663279326</v>
      </c>
      <c r="E471" s="497">
        <v>5545.6149987855551</v>
      </c>
      <c r="F471" s="498">
        <v>0</v>
      </c>
      <c r="G471" s="499">
        <f t="shared" si="7"/>
        <v>0</v>
      </c>
      <c r="H471" s="499" t="s">
        <v>2263</v>
      </c>
      <c r="I471" s="499">
        <v>46</v>
      </c>
      <c r="J471" s="499">
        <v>138</v>
      </c>
      <c r="K471" s="499">
        <v>249</v>
      </c>
      <c r="L471" s="499">
        <v>249</v>
      </c>
      <c r="M471" s="499">
        <v>11</v>
      </c>
      <c r="N471" s="499">
        <v>0</v>
      </c>
      <c r="O471" s="500">
        <v>8</v>
      </c>
      <c r="P471" s="500">
        <v>35</v>
      </c>
      <c r="Q471" s="500">
        <v>198.66368937058283</v>
      </c>
    </row>
    <row r="472" spans="1:17" ht="12.75" x14ac:dyDescent="0.2">
      <c r="A472" s="496" t="s">
        <v>872</v>
      </c>
      <c r="B472" s="497" t="s">
        <v>2263</v>
      </c>
      <c r="C472" s="497">
        <v>1832.4249112045666</v>
      </c>
      <c r="D472" s="497">
        <v>1832.4249112045666</v>
      </c>
      <c r="E472" s="497">
        <v>3481.9041140393297</v>
      </c>
      <c r="F472" s="498">
        <v>0</v>
      </c>
      <c r="G472" s="499">
        <f t="shared" si="7"/>
        <v>0</v>
      </c>
      <c r="H472" s="499" t="s">
        <v>2263</v>
      </c>
      <c r="I472" s="499">
        <v>263</v>
      </c>
      <c r="J472" s="499">
        <v>334</v>
      </c>
      <c r="K472" s="499">
        <v>166</v>
      </c>
      <c r="L472" s="499">
        <v>166</v>
      </c>
      <c r="M472" s="499">
        <v>26</v>
      </c>
      <c r="N472" s="499">
        <v>0</v>
      </c>
      <c r="O472" s="500">
        <v>5</v>
      </c>
      <c r="P472" s="500">
        <v>17</v>
      </c>
      <c r="Q472" s="500">
        <v>198.66368937058283</v>
      </c>
    </row>
    <row r="473" spans="1:17" ht="12.75" x14ac:dyDescent="0.2">
      <c r="A473" s="496" t="s">
        <v>873</v>
      </c>
      <c r="B473" s="497" t="s">
        <v>2263</v>
      </c>
      <c r="C473" s="497">
        <v>13799.570391212234</v>
      </c>
      <c r="D473" s="497">
        <v>13799.570391212234</v>
      </c>
      <c r="E473" s="497">
        <v>16187.628148795273</v>
      </c>
      <c r="F473" s="498">
        <v>0</v>
      </c>
      <c r="G473" s="499">
        <f t="shared" si="7"/>
        <v>0</v>
      </c>
      <c r="H473" s="499" t="s">
        <v>2263</v>
      </c>
      <c r="I473" s="499">
        <v>21</v>
      </c>
      <c r="J473" s="499">
        <v>98</v>
      </c>
      <c r="K473" s="499">
        <v>552</v>
      </c>
      <c r="L473" s="499">
        <v>552</v>
      </c>
      <c r="M473" s="499">
        <v>3</v>
      </c>
      <c r="N473" s="499">
        <v>0</v>
      </c>
      <c r="O473" s="500">
        <v>26</v>
      </c>
      <c r="P473" s="500">
        <v>53</v>
      </c>
      <c r="Q473" s="500">
        <v>198.66368937058283</v>
      </c>
    </row>
    <row r="474" spans="1:17" ht="12.75" x14ac:dyDescent="0.2">
      <c r="A474" s="496" t="s">
        <v>874</v>
      </c>
      <c r="B474" s="497" t="s">
        <v>2263</v>
      </c>
      <c r="C474" s="497">
        <v>10874.995629148572</v>
      </c>
      <c r="D474" s="497">
        <v>10874.995629148572</v>
      </c>
      <c r="E474" s="497">
        <v>13626.871536436769</v>
      </c>
      <c r="F474" s="498">
        <v>0</v>
      </c>
      <c r="G474" s="499">
        <f t="shared" si="7"/>
        <v>0</v>
      </c>
      <c r="H474" s="499" t="s">
        <v>2263</v>
      </c>
      <c r="I474" s="499">
        <v>132</v>
      </c>
      <c r="J474" s="499">
        <v>314</v>
      </c>
      <c r="K474" s="499">
        <v>554</v>
      </c>
      <c r="L474" s="499">
        <v>554</v>
      </c>
      <c r="M474" s="499">
        <v>17</v>
      </c>
      <c r="N474" s="499">
        <v>0</v>
      </c>
      <c r="O474" s="500">
        <v>5</v>
      </c>
      <c r="P474" s="500">
        <v>33</v>
      </c>
      <c r="Q474" s="500">
        <v>198.66368937058283</v>
      </c>
    </row>
    <row r="475" spans="1:17" ht="12.75" x14ac:dyDescent="0.2">
      <c r="A475" s="496" t="s">
        <v>875</v>
      </c>
      <c r="B475" s="497" t="s">
        <v>2263</v>
      </c>
      <c r="C475" s="497">
        <v>10623.144781975763</v>
      </c>
      <c r="D475" s="497">
        <v>10623.144781975763</v>
      </c>
      <c r="E475" s="497">
        <v>11946.062706819246</v>
      </c>
      <c r="F475" s="498">
        <v>0</v>
      </c>
      <c r="G475" s="499">
        <f t="shared" si="7"/>
        <v>0</v>
      </c>
      <c r="H475" s="499" t="s">
        <v>2263</v>
      </c>
      <c r="I475" s="499">
        <v>529</v>
      </c>
      <c r="J475" s="499">
        <v>1005</v>
      </c>
      <c r="K475" s="499">
        <v>768</v>
      </c>
      <c r="L475" s="499">
        <v>768</v>
      </c>
      <c r="M475" s="499">
        <v>44</v>
      </c>
      <c r="N475" s="499">
        <v>0</v>
      </c>
      <c r="O475" s="500">
        <v>5</v>
      </c>
      <c r="P475" s="500">
        <v>27</v>
      </c>
      <c r="Q475" s="500">
        <v>198.66368937058283</v>
      </c>
    </row>
    <row r="476" spans="1:17" ht="12.75" x14ac:dyDescent="0.2">
      <c r="A476" s="496" t="s">
        <v>876</v>
      </c>
      <c r="B476" s="497" t="s">
        <v>2263</v>
      </c>
      <c r="C476" s="497">
        <v>10844.441680430466</v>
      </c>
      <c r="D476" s="497">
        <v>10844.441680430466</v>
      </c>
      <c r="E476" s="497">
        <v>11295.68597736546</v>
      </c>
      <c r="F476" s="498">
        <v>0</v>
      </c>
      <c r="G476" s="499">
        <f t="shared" si="7"/>
        <v>0</v>
      </c>
      <c r="H476" s="499" t="s">
        <v>2263</v>
      </c>
      <c r="I476" s="499">
        <v>706</v>
      </c>
      <c r="J476" s="499">
        <v>1068</v>
      </c>
      <c r="K476" s="499">
        <v>486</v>
      </c>
      <c r="L476" s="499">
        <v>486</v>
      </c>
      <c r="M476" s="499">
        <v>41</v>
      </c>
      <c r="N476" s="499">
        <v>0</v>
      </c>
      <c r="O476" s="500">
        <v>5</v>
      </c>
      <c r="P476" s="500">
        <v>22</v>
      </c>
      <c r="Q476" s="500">
        <v>198.66368937058283</v>
      </c>
    </row>
    <row r="477" spans="1:17" ht="12.75" x14ac:dyDescent="0.2">
      <c r="A477" s="496" t="s">
        <v>877</v>
      </c>
      <c r="B477" s="497" t="s">
        <v>2263</v>
      </c>
      <c r="C477" s="497">
        <v>18799.767666407279</v>
      </c>
      <c r="D477" s="497">
        <v>18799.767666407279</v>
      </c>
      <c r="E477" s="497">
        <v>22559.721199688734</v>
      </c>
      <c r="F477" s="498">
        <v>0</v>
      </c>
      <c r="G477" s="499">
        <f t="shared" si="7"/>
        <v>0</v>
      </c>
      <c r="H477" s="499" t="s">
        <v>2263</v>
      </c>
      <c r="I477" s="499">
        <v>0</v>
      </c>
      <c r="J477" s="499">
        <v>170</v>
      </c>
      <c r="K477" s="499">
        <v>359</v>
      </c>
      <c r="L477" s="499">
        <v>359</v>
      </c>
      <c r="M477" s="499">
        <v>2</v>
      </c>
      <c r="N477" s="499">
        <v>0</v>
      </c>
      <c r="O477" s="500">
        <v>62</v>
      </c>
      <c r="P477" s="500">
        <v>70</v>
      </c>
      <c r="Q477" s="500">
        <v>198.66368937058283</v>
      </c>
    </row>
    <row r="478" spans="1:17" ht="12.75" x14ac:dyDescent="0.2">
      <c r="A478" s="496" t="s">
        <v>878</v>
      </c>
      <c r="B478" s="497" t="s">
        <v>2263</v>
      </c>
      <c r="C478" s="497">
        <v>8578.9054144016809</v>
      </c>
      <c r="D478" s="497">
        <v>8578.9054144016809</v>
      </c>
      <c r="E478" s="497">
        <v>10294.686497282015</v>
      </c>
      <c r="F478" s="498">
        <v>0</v>
      </c>
      <c r="G478" s="499">
        <f t="shared" si="7"/>
        <v>0</v>
      </c>
      <c r="H478" s="499" t="s">
        <v>2263</v>
      </c>
      <c r="I478" s="499">
        <v>0</v>
      </c>
      <c r="J478" s="499">
        <v>635</v>
      </c>
      <c r="K478" s="499">
        <v>744</v>
      </c>
      <c r="L478" s="499">
        <v>744</v>
      </c>
      <c r="M478" s="499">
        <v>1</v>
      </c>
      <c r="N478" s="499">
        <v>0</v>
      </c>
      <c r="O478" s="500">
        <v>25</v>
      </c>
      <c r="P478" s="500">
        <v>41</v>
      </c>
      <c r="Q478" s="500">
        <v>198.66368937058283</v>
      </c>
    </row>
    <row r="479" spans="1:17" ht="12.75" x14ac:dyDescent="0.2">
      <c r="A479" s="496" t="s">
        <v>879</v>
      </c>
      <c r="B479" s="497" t="s">
        <v>2263</v>
      </c>
      <c r="C479" s="497">
        <v>7052.6554363846344</v>
      </c>
      <c r="D479" s="497">
        <v>7052.6554363846344</v>
      </c>
      <c r="E479" s="497">
        <v>9920.0803337185353</v>
      </c>
      <c r="F479" s="498">
        <v>0</v>
      </c>
      <c r="G479" s="499">
        <f t="shared" si="7"/>
        <v>0</v>
      </c>
      <c r="H479" s="499" t="s">
        <v>2263</v>
      </c>
      <c r="I479" s="499">
        <v>3</v>
      </c>
      <c r="J479" s="499">
        <v>1916</v>
      </c>
      <c r="K479" s="499">
        <v>1495</v>
      </c>
      <c r="L479" s="499">
        <v>1495</v>
      </c>
      <c r="M479" s="499">
        <v>2</v>
      </c>
      <c r="N479" s="499">
        <v>0</v>
      </c>
      <c r="O479" s="500">
        <v>14</v>
      </c>
      <c r="P479" s="500">
        <v>32</v>
      </c>
      <c r="Q479" s="500">
        <v>198.66368937058283</v>
      </c>
    </row>
    <row r="480" spans="1:17" ht="12.75" x14ac:dyDescent="0.2">
      <c r="A480" s="496" t="s">
        <v>880</v>
      </c>
      <c r="B480" s="497" t="s">
        <v>2263</v>
      </c>
      <c r="C480" s="497">
        <v>6521.4349615144138</v>
      </c>
      <c r="D480" s="497">
        <v>6521.4349615144138</v>
      </c>
      <c r="E480" s="497">
        <v>9095.3936258434351</v>
      </c>
      <c r="F480" s="498">
        <v>0</v>
      </c>
      <c r="G480" s="499">
        <f t="shared" si="7"/>
        <v>0</v>
      </c>
      <c r="H480" s="499" t="s">
        <v>2263</v>
      </c>
      <c r="I480" s="499">
        <v>31</v>
      </c>
      <c r="J480" s="499">
        <v>2450</v>
      </c>
      <c r="K480" s="499">
        <v>911</v>
      </c>
      <c r="L480" s="499">
        <v>911</v>
      </c>
      <c r="M480" s="499">
        <v>2</v>
      </c>
      <c r="N480" s="499">
        <v>0</v>
      </c>
      <c r="O480" s="500">
        <v>11</v>
      </c>
      <c r="P480" s="500">
        <v>22</v>
      </c>
      <c r="Q480" s="500">
        <v>198.66368937058283</v>
      </c>
    </row>
    <row r="481" spans="1:17" ht="12.75" x14ac:dyDescent="0.2">
      <c r="A481" s="496" t="s">
        <v>881</v>
      </c>
      <c r="B481" s="497" t="s">
        <v>2263</v>
      </c>
      <c r="C481" s="497">
        <v>10840.815868484</v>
      </c>
      <c r="D481" s="497">
        <v>10840.815868484</v>
      </c>
      <c r="E481" s="497">
        <v>12658.741365976348</v>
      </c>
      <c r="F481" s="498">
        <v>0</v>
      </c>
      <c r="G481" s="499">
        <f t="shared" si="7"/>
        <v>0</v>
      </c>
      <c r="H481" s="499" t="s">
        <v>2263</v>
      </c>
      <c r="I481" s="499">
        <v>1</v>
      </c>
      <c r="J481" s="499">
        <v>324</v>
      </c>
      <c r="K481" s="499">
        <v>580</v>
      </c>
      <c r="L481" s="499">
        <v>580</v>
      </c>
      <c r="M481" s="499">
        <v>2</v>
      </c>
      <c r="N481" s="499">
        <v>0</v>
      </c>
      <c r="O481" s="500">
        <v>40</v>
      </c>
      <c r="P481" s="500">
        <v>55</v>
      </c>
      <c r="Q481" s="500">
        <v>198.66368937058283</v>
      </c>
    </row>
    <row r="482" spans="1:17" ht="12.75" x14ac:dyDescent="0.2">
      <c r="A482" s="496" t="s">
        <v>882</v>
      </c>
      <c r="B482" s="497" t="s">
        <v>2263</v>
      </c>
      <c r="C482" s="497">
        <v>8883.8952749139899</v>
      </c>
      <c r="D482" s="497">
        <v>8883.8952749139899</v>
      </c>
      <c r="E482" s="497">
        <v>11981.928404586039</v>
      </c>
      <c r="F482" s="498">
        <v>0</v>
      </c>
      <c r="G482" s="499">
        <f t="shared" si="7"/>
        <v>0</v>
      </c>
      <c r="H482" s="499" t="s">
        <v>2263</v>
      </c>
      <c r="I482" s="499">
        <v>0</v>
      </c>
      <c r="J482" s="499">
        <v>468</v>
      </c>
      <c r="K482" s="499">
        <v>547</v>
      </c>
      <c r="L482" s="499">
        <v>547</v>
      </c>
      <c r="M482" s="499">
        <v>1</v>
      </c>
      <c r="N482" s="499">
        <v>0</v>
      </c>
      <c r="O482" s="500">
        <v>20</v>
      </c>
      <c r="P482" s="500">
        <v>35</v>
      </c>
      <c r="Q482" s="500">
        <v>198.66368937058283</v>
      </c>
    </row>
    <row r="483" spans="1:17" ht="12.75" x14ac:dyDescent="0.2">
      <c r="A483" s="496" t="s">
        <v>883</v>
      </c>
      <c r="B483" s="497" t="s">
        <v>2263</v>
      </c>
      <c r="C483" s="497">
        <v>7784.4491272249852</v>
      </c>
      <c r="D483" s="497">
        <v>7784.4491272249852</v>
      </c>
      <c r="E483" s="497">
        <v>10460.676555261676</v>
      </c>
      <c r="F483" s="498">
        <v>0</v>
      </c>
      <c r="G483" s="499">
        <f t="shared" si="7"/>
        <v>0</v>
      </c>
      <c r="H483" s="499" t="s">
        <v>2263</v>
      </c>
      <c r="I483" s="499">
        <v>0</v>
      </c>
      <c r="J483" s="499">
        <v>1153</v>
      </c>
      <c r="K483" s="499">
        <v>920</v>
      </c>
      <c r="L483" s="499">
        <v>920</v>
      </c>
      <c r="M483" s="499">
        <v>3</v>
      </c>
      <c r="N483" s="499">
        <v>0</v>
      </c>
      <c r="O483" s="500">
        <v>14</v>
      </c>
      <c r="P483" s="500">
        <v>28</v>
      </c>
      <c r="Q483" s="500">
        <v>198.66368937058283</v>
      </c>
    </row>
    <row r="484" spans="1:17" ht="12.75" x14ac:dyDescent="0.2">
      <c r="A484" s="496" t="s">
        <v>884</v>
      </c>
      <c r="B484" s="497" t="s">
        <v>2263</v>
      </c>
      <c r="C484" s="497">
        <v>6770.6089276298408</v>
      </c>
      <c r="D484" s="497">
        <v>6770.6089276298408</v>
      </c>
      <c r="E484" s="497">
        <v>9019.6163203267552</v>
      </c>
      <c r="F484" s="498">
        <v>0</v>
      </c>
      <c r="G484" s="499">
        <f t="shared" si="7"/>
        <v>0</v>
      </c>
      <c r="H484" s="499" t="s">
        <v>2263</v>
      </c>
      <c r="I484" s="499">
        <v>0</v>
      </c>
      <c r="J484" s="499">
        <v>1426</v>
      </c>
      <c r="K484" s="499">
        <v>590</v>
      </c>
      <c r="L484" s="499">
        <v>590</v>
      </c>
      <c r="M484" s="499">
        <v>1</v>
      </c>
      <c r="N484" s="499">
        <v>0</v>
      </c>
      <c r="O484" s="500">
        <v>11</v>
      </c>
      <c r="P484" s="500">
        <v>20</v>
      </c>
      <c r="Q484" s="500">
        <v>198.66368937058283</v>
      </c>
    </row>
    <row r="485" spans="1:17" ht="12.75" x14ac:dyDescent="0.2">
      <c r="A485" s="496" t="s">
        <v>885</v>
      </c>
      <c r="B485" s="497" t="s">
        <v>2263</v>
      </c>
      <c r="C485" s="497">
        <v>14678.173024186981</v>
      </c>
      <c r="D485" s="497">
        <v>14678.173024186981</v>
      </c>
      <c r="E485" s="497">
        <v>17708.45593194765</v>
      </c>
      <c r="F485" s="498">
        <v>0</v>
      </c>
      <c r="G485" s="499">
        <f t="shared" si="7"/>
        <v>0</v>
      </c>
      <c r="H485" s="499" t="s">
        <v>2263</v>
      </c>
      <c r="I485" s="499">
        <v>0</v>
      </c>
      <c r="J485" s="499">
        <v>262</v>
      </c>
      <c r="K485" s="499">
        <v>183</v>
      </c>
      <c r="L485" s="499">
        <v>183</v>
      </c>
      <c r="M485" s="499">
        <v>1</v>
      </c>
      <c r="N485" s="499">
        <v>0</v>
      </c>
      <c r="O485" s="500">
        <v>37</v>
      </c>
      <c r="P485" s="500">
        <v>70</v>
      </c>
      <c r="Q485" s="500">
        <v>198.66368937058283</v>
      </c>
    </row>
    <row r="486" spans="1:17" ht="12.75" x14ac:dyDescent="0.2">
      <c r="A486" s="496" t="s">
        <v>886</v>
      </c>
      <c r="B486" s="497" t="s">
        <v>2263</v>
      </c>
      <c r="C486" s="497">
        <v>10585.980672348975</v>
      </c>
      <c r="D486" s="497">
        <v>10585.980672348975</v>
      </c>
      <c r="E486" s="497">
        <v>14741.228337482102</v>
      </c>
      <c r="F486" s="498">
        <v>0</v>
      </c>
      <c r="G486" s="499">
        <f t="shared" si="7"/>
        <v>0</v>
      </c>
      <c r="H486" s="499" t="s">
        <v>2263</v>
      </c>
      <c r="I486" s="499">
        <v>1</v>
      </c>
      <c r="J486" s="499">
        <v>354</v>
      </c>
      <c r="K486" s="499">
        <v>136</v>
      </c>
      <c r="L486" s="499">
        <v>136</v>
      </c>
      <c r="M486" s="499">
        <v>0</v>
      </c>
      <c r="N486" s="499">
        <v>0</v>
      </c>
      <c r="O486" s="500">
        <v>21</v>
      </c>
      <c r="P486" s="500">
        <v>52</v>
      </c>
      <c r="Q486" s="500">
        <v>198.66368937058283</v>
      </c>
    </row>
    <row r="487" spans="1:17" ht="12.75" x14ac:dyDescent="0.2">
      <c r="A487" s="496" t="s">
        <v>887</v>
      </c>
      <c r="B487" s="497" t="s">
        <v>2263</v>
      </c>
      <c r="C487" s="497">
        <v>9721.7525660355877</v>
      </c>
      <c r="D487" s="497">
        <v>9721.7525660355877</v>
      </c>
      <c r="E487" s="497">
        <v>11996.934028800393</v>
      </c>
      <c r="F487" s="498">
        <v>0</v>
      </c>
      <c r="G487" s="499">
        <f t="shared" si="7"/>
        <v>0</v>
      </c>
      <c r="H487" s="499" t="s">
        <v>2263</v>
      </c>
      <c r="I487" s="499">
        <v>5</v>
      </c>
      <c r="J487" s="499">
        <v>779</v>
      </c>
      <c r="K487" s="499">
        <v>207</v>
      </c>
      <c r="L487" s="499">
        <v>207</v>
      </c>
      <c r="M487" s="499">
        <v>0</v>
      </c>
      <c r="N487" s="499">
        <v>0</v>
      </c>
      <c r="O487" s="500">
        <v>17</v>
      </c>
      <c r="P487" s="500">
        <v>42</v>
      </c>
      <c r="Q487" s="500">
        <v>198.66368937058283</v>
      </c>
    </row>
    <row r="488" spans="1:17" ht="12.75" x14ac:dyDescent="0.2">
      <c r="A488" s="496" t="s">
        <v>888</v>
      </c>
      <c r="B488" s="497" t="s">
        <v>2263</v>
      </c>
      <c r="C488" s="497">
        <v>8975.6197593817724</v>
      </c>
      <c r="D488" s="497">
        <v>8975.6197593817724</v>
      </c>
      <c r="E488" s="497">
        <v>10373.973148577496</v>
      </c>
      <c r="F488" s="498">
        <v>0</v>
      </c>
      <c r="G488" s="499">
        <f t="shared" si="7"/>
        <v>0</v>
      </c>
      <c r="H488" s="499" t="s">
        <v>2263</v>
      </c>
      <c r="I488" s="499">
        <v>34</v>
      </c>
      <c r="J488" s="499">
        <v>1101</v>
      </c>
      <c r="K488" s="499">
        <v>149</v>
      </c>
      <c r="L488" s="499">
        <v>149</v>
      </c>
      <c r="M488" s="499">
        <v>3</v>
      </c>
      <c r="N488" s="499">
        <v>0</v>
      </c>
      <c r="O488" s="500">
        <v>14</v>
      </c>
      <c r="P488" s="500">
        <v>31</v>
      </c>
      <c r="Q488" s="500">
        <v>198.66368937058283</v>
      </c>
    </row>
    <row r="489" spans="1:17" ht="12.75" x14ac:dyDescent="0.2">
      <c r="A489" s="496" t="s">
        <v>889</v>
      </c>
      <c r="B489" s="497" t="s">
        <v>2263</v>
      </c>
      <c r="C489" s="497">
        <v>11737.296349670529</v>
      </c>
      <c r="D489" s="497">
        <v>11737.296349670529</v>
      </c>
      <c r="E489" s="497">
        <v>15837.682952632027</v>
      </c>
      <c r="F489" s="498">
        <v>0</v>
      </c>
      <c r="G489" s="499">
        <f t="shared" si="7"/>
        <v>0</v>
      </c>
      <c r="H489" s="499" t="s">
        <v>2263</v>
      </c>
      <c r="I489" s="499">
        <v>0</v>
      </c>
      <c r="J489" s="499">
        <v>786</v>
      </c>
      <c r="K489" s="499">
        <v>382</v>
      </c>
      <c r="L489" s="499">
        <v>382</v>
      </c>
      <c r="M489" s="499">
        <v>2</v>
      </c>
      <c r="N489" s="499">
        <v>0</v>
      </c>
      <c r="O489" s="500">
        <v>33</v>
      </c>
      <c r="P489" s="500">
        <v>66</v>
      </c>
      <c r="Q489" s="500">
        <v>198.66368937058283</v>
      </c>
    </row>
    <row r="490" spans="1:17" ht="12.75" x14ac:dyDescent="0.2">
      <c r="A490" s="496" t="s">
        <v>890</v>
      </c>
      <c r="B490" s="497" t="s">
        <v>2263</v>
      </c>
      <c r="C490" s="497">
        <v>9398.2566718818071</v>
      </c>
      <c r="D490" s="497">
        <v>9398.2566718818071</v>
      </c>
      <c r="E490" s="497">
        <v>11422.70560170072</v>
      </c>
      <c r="F490" s="498">
        <v>0</v>
      </c>
      <c r="G490" s="499">
        <f t="shared" si="7"/>
        <v>0</v>
      </c>
      <c r="H490" s="499" t="s">
        <v>2263</v>
      </c>
      <c r="I490" s="499">
        <v>0</v>
      </c>
      <c r="J490" s="499">
        <v>968</v>
      </c>
      <c r="K490" s="499">
        <v>169</v>
      </c>
      <c r="L490" s="499">
        <v>169</v>
      </c>
      <c r="M490" s="499">
        <v>0</v>
      </c>
      <c r="N490" s="499">
        <v>0</v>
      </c>
      <c r="O490" s="500">
        <v>17</v>
      </c>
      <c r="P490" s="500">
        <v>40</v>
      </c>
      <c r="Q490" s="500">
        <v>198.66368937058283</v>
      </c>
    </row>
    <row r="491" spans="1:17" ht="12.75" x14ac:dyDescent="0.2">
      <c r="A491" s="496" t="s">
        <v>891</v>
      </c>
      <c r="B491" s="497" t="s">
        <v>2263</v>
      </c>
      <c r="C491" s="497">
        <v>8285.187470198558</v>
      </c>
      <c r="D491" s="497">
        <v>8285.187470198558</v>
      </c>
      <c r="E491" s="497">
        <v>9575.9752140715336</v>
      </c>
      <c r="F491" s="498">
        <v>0</v>
      </c>
      <c r="G491" s="499">
        <f t="shared" si="7"/>
        <v>0</v>
      </c>
      <c r="H491" s="499" t="s">
        <v>2263</v>
      </c>
      <c r="I491" s="499">
        <v>0</v>
      </c>
      <c r="J491" s="499">
        <v>1050</v>
      </c>
      <c r="K491" s="499">
        <v>106</v>
      </c>
      <c r="L491" s="499">
        <v>106</v>
      </c>
      <c r="M491" s="499">
        <v>0</v>
      </c>
      <c r="N491" s="499">
        <v>0</v>
      </c>
      <c r="O491" s="500">
        <v>14</v>
      </c>
      <c r="P491" s="500">
        <v>23</v>
      </c>
      <c r="Q491" s="500">
        <v>198.66368937058283</v>
      </c>
    </row>
    <row r="492" spans="1:17" ht="12.75" x14ac:dyDescent="0.2">
      <c r="A492" s="496" t="s">
        <v>892</v>
      </c>
      <c r="B492" s="497" t="s">
        <v>2263</v>
      </c>
      <c r="C492" s="497">
        <v>11587.359474133676</v>
      </c>
      <c r="D492" s="497">
        <v>11587.359474133676</v>
      </c>
      <c r="E492" s="497">
        <v>11587.359474133676</v>
      </c>
      <c r="F492" s="498">
        <v>0</v>
      </c>
      <c r="G492" s="499">
        <f t="shared" si="7"/>
        <v>0</v>
      </c>
      <c r="H492" s="499" t="s">
        <v>2263</v>
      </c>
      <c r="I492" s="499">
        <v>0</v>
      </c>
      <c r="J492" s="499">
        <v>126</v>
      </c>
      <c r="K492" s="499">
        <v>428</v>
      </c>
      <c r="L492" s="499">
        <v>428</v>
      </c>
      <c r="M492" s="499">
        <v>11</v>
      </c>
      <c r="N492" s="499">
        <v>0</v>
      </c>
      <c r="O492" s="500">
        <v>61</v>
      </c>
      <c r="P492" s="500">
        <v>61</v>
      </c>
      <c r="Q492" s="500">
        <v>198.66368937058283</v>
      </c>
    </row>
    <row r="493" spans="1:17" ht="12.75" x14ac:dyDescent="0.2">
      <c r="A493" s="496" t="s">
        <v>893</v>
      </c>
      <c r="B493" s="497" t="s">
        <v>2263</v>
      </c>
      <c r="C493" s="497">
        <v>8068.190925451031</v>
      </c>
      <c r="D493" s="497">
        <v>8068.190925451031</v>
      </c>
      <c r="E493" s="497">
        <v>8068.190925451031</v>
      </c>
      <c r="F493" s="498">
        <v>0</v>
      </c>
      <c r="G493" s="499">
        <f t="shared" si="7"/>
        <v>0</v>
      </c>
      <c r="H493" s="499" t="s">
        <v>2263</v>
      </c>
      <c r="I493" s="499">
        <v>1</v>
      </c>
      <c r="J493" s="499">
        <v>324</v>
      </c>
      <c r="K493" s="499">
        <v>571</v>
      </c>
      <c r="L493" s="499">
        <v>571</v>
      </c>
      <c r="M493" s="499">
        <v>34</v>
      </c>
      <c r="N493" s="499">
        <v>0</v>
      </c>
      <c r="O493" s="500">
        <v>32</v>
      </c>
      <c r="P493" s="500">
        <v>32</v>
      </c>
      <c r="Q493" s="500">
        <v>198.66368937058283</v>
      </c>
    </row>
    <row r="494" spans="1:17" ht="12.75" x14ac:dyDescent="0.2">
      <c r="A494" s="496" t="s">
        <v>894</v>
      </c>
      <c r="B494" s="497" t="s">
        <v>2263</v>
      </c>
      <c r="C494" s="497">
        <v>6306.7186609845494</v>
      </c>
      <c r="D494" s="497">
        <v>6306.7186609845494</v>
      </c>
      <c r="E494" s="497">
        <v>6306.7186609845494</v>
      </c>
      <c r="F494" s="498">
        <v>0</v>
      </c>
      <c r="G494" s="499">
        <f t="shared" si="7"/>
        <v>0</v>
      </c>
      <c r="H494" s="499" t="s">
        <v>2263</v>
      </c>
      <c r="I494" s="499">
        <v>18</v>
      </c>
      <c r="J494" s="499">
        <v>699</v>
      </c>
      <c r="K494" s="499">
        <v>710</v>
      </c>
      <c r="L494" s="499">
        <v>710</v>
      </c>
      <c r="M494" s="499">
        <v>51</v>
      </c>
      <c r="N494" s="499">
        <v>0</v>
      </c>
      <c r="O494" s="500">
        <v>19</v>
      </c>
      <c r="P494" s="500">
        <v>19</v>
      </c>
      <c r="Q494" s="500">
        <v>198.66368937058283</v>
      </c>
    </row>
    <row r="495" spans="1:17" ht="12.75" x14ac:dyDescent="0.2">
      <c r="A495" s="496" t="s">
        <v>895</v>
      </c>
      <c r="B495" s="497" t="s">
        <v>2263</v>
      </c>
      <c r="C495" s="497">
        <v>12924.801937394466</v>
      </c>
      <c r="D495" s="497">
        <v>12924.801937394466</v>
      </c>
      <c r="E495" s="497">
        <v>13700.490027556583</v>
      </c>
      <c r="F495" s="498">
        <v>0</v>
      </c>
      <c r="G495" s="499">
        <f t="shared" si="7"/>
        <v>0</v>
      </c>
      <c r="H495" s="499" t="s">
        <v>2263</v>
      </c>
      <c r="I495" s="499">
        <v>0</v>
      </c>
      <c r="J495" s="499">
        <v>441</v>
      </c>
      <c r="K495" s="499">
        <v>226</v>
      </c>
      <c r="L495" s="499">
        <v>226</v>
      </c>
      <c r="M495" s="499">
        <v>4</v>
      </c>
      <c r="N495" s="499">
        <v>0</v>
      </c>
      <c r="O495" s="500">
        <v>28</v>
      </c>
      <c r="P495" s="500">
        <v>53</v>
      </c>
      <c r="Q495" s="500">
        <v>198.66368937058283</v>
      </c>
    </row>
    <row r="496" spans="1:17" ht="12.75" x14ac:dyDescent="0.2">
      <c r="A496" s="496" t="s">
        <v>896</v>
      </c>
      <c r="B496" s="497" t="s">
        <v>2263</v>
      </c>
      <c r="C496" s="497">
        <v>4223.5210910832775</v>
      </c>
      <c r="D496" s="497">
        <v>4223.5210910832775</v>
      </c>
      <c r="E496" s="497">
        <v>7220.2389836910488</v>
      </c>
      <c r="F496" s="498">
        <v>0</v>
      </c>
      <c r="G496" s="499">
        <f t="shared" si="7"/>
        <v>0</v>
      </c>
      <c r="H496" s="499" t="s">
        <v>2263</v>
      </c>
      <c r="I496" s="499">
        <v>49</v>
      </c>
      <c r="J496" s="499">
        <v>348</v>
      </c>
      <c r="K496" s="499">
        <v>220</v>
      </c>
      <c r="L496" s="499">
        <v>220</v>
      </c>
      <c r="M496" s="499">
        <v>3</v>
      </c>
      <c r="N496" s="499">
        <v>0</v>
      </c>
      <c r="O496" s="500">
        <v>6</v>
      </c>
      <c r="P496" s="500">
        <v>35</v>
      </c>
      <c r="Q496" s="500">
        <v>198.66368937058283</v>
      </c>
    </row>
    <row r="497" spans="1:17" ht="12.75" x14ac:dyDescent="0.2">
      <c r="A497" s="496" t="s">
        <v>897</v>
      </c>
      <c r="B497" s="497" t="s">
        <v>2263</v>
      </c>
      <c r="C497" s="497">
        <v>3196.1193654810572</v>
      </c>
      <c r="D497" s="497">
        <v>3196.1193654810572</v>
      </c>
      <c r="E497" s="497">
        <v>4711.3207792556823</v>
      </c>
      <c r="F497" s="498">
        <v>0</v>
      </c>
      <c r="G497" s="499">
        <f t="shared" si="7"/>
        <v>0</v>
      </c>
      <c r="H497" s="499" t="s">
        <v>2263</v>
      </c>
      <c r="I497" s="499">
        <v>286</v>
      </c>
      <c r="J497" s="499">
        <v>1948</v>
      </c>
      <c r="K497" s="499">
        <v>252</v>
      </c>
      <c r="L497" s="499">
        <v>252</v>
      </c>
      <c r="M497" s="499">
        <v>16</v>
      </c>
      <c r="N497" s="499">
        <v>0</v>
      </c>
      <c r="O497" s="500">
        <v>5</v>
      </c>
      <c r="P497" s="500">
        <v>18</v>
      </c>
      <c r="Q497" s="500">
        <v>198.66368937058283</v>
      </c>
    </row>
    <row r="498" spans="1:17" ht="12.75" x14ac:dyDescent="0.2">
      <c r="A498" s="496" t="s">
        <v>898</v>
      </c>
      <c r="B498" s="497" t="s">
        <v>2263</v>
      </c>
      <c r="C498" s="497">
        <v>2573.2664237054705</v>
      </c>
      <c r="D498" s="497">
        <v>2573.2664237054705</v>
      </c>
      <c r="E498" s="497">
        <v>3677.4096278141183</v>
      </c>
      <c r="F498" s="498">
        <v>0</v>
      </c>
      <c r="G498" s="499">
        <f t="shared" si="7"/>
        <v>0</v>
      </c>
      <c r="H498" s="499" t="s">
        <v>2263</v>
      </c>
      <c r="I498" s="499">
        <v>886</v>
      </c>
      <c r="J498" s="499">
        <v>5190</v>
      </c>
      <c r="K498" s="499">
        <v>209</v>
      </c>
      <c r="L498" s="499">
        <v>209</v>
      </c>
      <c r="M498" s="499">
        <v>21</v>
      </c>
      <c r="N498" s="499">
        <v>0</v>
      </c>
      <c r="O498" s="500">
        <v>5</v>
      </c>
      <c r="P498" s="500">
        <v>12</v>
      </c>
      <c r="Q498" s="500">
        <v>198.66368937058283</v>
      </c>
    </row>
    <row r="499" spans="1:17" ht="12.75" x14ac:dyDescent="0.2">
      <c r="A499" s="496" t="s">
        <v>899</v>
      </c>
      <c r="B499" s="497" t="s">
        <v>2263</v>
      </c>
      <c r="C499" s="497">
        <v>7695.5233219856218</v>
      </c>
      <c r="D499" s="497">
        <v>7695.5233219856218</v>
      </c>
      <c r="E499" s="497">
        <v>8647.8795589159872</v>
      </c>
      <c r="F499" s="498">
        <v>0</v>
      </c>
      <c r="G499" s="499">
        <f t="shared" si="7"/>
        <v>0</v>
      </c>
      <c r="H499" s="499" t="s">
        <v>2263</v>
      </c>
      <c r="I499" s="499">
        <v>4</v>
      </c>
      <c r="J499" s="499">
        <v>28</v>
      </c>
      <c r="K499" s="499">
        <v>1397</v>
      </c>
      <c r="L499" s="499">
        <v>1397</v>
      </c>
      <c r="M499" s="499">
        <v>45</v>
      </c>
      <c r="N499" s="499">
        <v>0</v>
      </c>
      <c r="O499" s="500">
        <v>18</v>
      </c>
      <c r="P499" s="500">
        <v>39</v>
      </c>
      <c r="Q499" s="500">
        <v>198.66368937058283</v>
      </c>
    </row>
    <row r="500" spans="1:17" ht="12.75" x14ac:dyDescent="0.2">
      <c r="A500" s="496" t="s">
        <v>900</v>
      </c>
      <c r="B500" s="497" t="s">
        <v>2263</v>
      </c>
      <c r="C500" s="497">
        <v>3721.7036991230839</v>
      </c>
      <c r="D500" s="497">
        <v>3721.7036991230839</v>
      </c>
      <c r="E500" s="497">
        <v>5427.2205003886256</v>
      </c>
      <c r="F500" s="498">
        <v>0</v>
      </c>
      <c r="G500" s="499">
        <f t="shared" si="7"/>
        <v>0</v>
      </c>
      <c r="H500" s="499" t="s">
        <v>2263</v>
      </c>
      <c r="I500" s="499">
        <v>34</v>
      </c>
      <c r="J500" s="499">
        <v>184</v>
      </c>
      <c r="K500" s="499">
        <v>3353</v>
      </c>
      <c r="L500" s="499">
        <v>3353</v>
      </c>
      <c r="M500" s="499">
        <v>196</v>
      </c>
      <c r="N500" s="499">
        <v>0</v>
      </c>
      <c r="O500" s="500">
        <v>7</v>
      </c>
      <c r="P500" s="500">
        <v>18</v>
      </c>
      <c r="Q500" s="500">
        <v>198.66368937058283</v>
      </c>
    </row>
    <row r="501" spans="1:17" s="501" customFormat="1" ht="12.75" x14ac:dyDescent="0.2">
      <c r="A501" s="496" t="s">
        <v>901</v>
      </c>
      <c r="B501" s="497" t="s">
        <v>2263</v>
      </c>
      <c r="C501" s="497">
        <v>2340.5685401404016</v>
      </c>
      <c r="D501" s="497">
        <v>2340.5685401404016</v>
      </c>
      <c r="E501" s="497">
        <v>3754.0026063044079</v>
      </c>
      <c r="F501" s="498">
        <v>0</v>
      </c>
      <c r="G501" s="499">
        <f t="shared" si="7"/>
        <v>0</v>
      </c>
      <c r="H501" s="499" t="s">
        <v>2263</v>
      </c>
      <c r="I501" s="499">
        <v>1087</v>
      </c>
      <c r="J501" s="499">
        <v>2287</v>
      </c>
      <c r="K501" s="499">
        <v>16493</v>
      </c>
      <c r="L501" s="499">
        <v>16493</v>
      </c>
      <c r="M501" s="499">
        <v>1445</v>
      </c>
      <c r="N501" s="499">
        <v>0</v>
      </c>
      <c r="O501" s="500">
        <v>5</v>
      </c>
      <c r="P501" s="500">
        <v>7</v>
      </c>
      <c r="Q501" s="500">
        <v>198.66368937058283</v>
      </c>
    </row>
    <row r="502" spans="1:17" ht="12.75" x14ac:dyDescent="0.2">
      <c r="A502" s="496" t="s">
        <v>902</v>
      </c>
      <c r="B502" s="497" t="s">
        <v>2263</v>
      </c>
      <c r="C502" s="497">
        <v>2069.7877372251496</v>
      </c>
      <c r="D502" s="497">
        <v>2069.7877372251496</v>
      </c>
      <c r="E502" s="497">
        <v>3144.4171878798506</v>
      </c>
      <c r="F502" s="498">
        <v>0</v>
      </c>
      <c r="G502" s="499">
        <f t="shared" si="7"/>
        <v>0</v>
      </c>
      <c r="H502" s="499" t="s">
        <v>2263</v>
      </c>
      <c r="I502" s="499">
        <v>4964</v>
      </c>
      <c r="J502" s="499">
        <v>7260</v>
      </c>
      <c r="K502" s="499">
        <v>17101</v>
      </c>
      <c r="L502" s="499">
        <v>17101</v>
      </c>
      <c r="M502" s="499">
        <v>2014</v>
      </c>
      <c r="N502" s="499">
        <v>0</v>
      </c>
      <c r="O502" s="500">
        <v>5</v>
      </c>
      <c r="P502" s="500">
        <v>5</v>
      </c>
      <c r="Q502" s="500">
        <v>198.66368937058283</v>
      </c>
    </row>
    <row r="503" spans="1:17" ht="12.75" x14ac:dyDescent="0.2">
      <c r="A503" s="496" t="s">
        <v>903</v>
      </c>
      <c r="B503" s="497" t="s">
        <v>2263</v>
      </c>
      <c r="C503" s="497">
        <v>4609.6326724268356</v>
      </c>
      <c r="D503" s="497">
        <v>4609.6326724268356</v>
      </c>
      <c r="E503" s="497">
        <v>6593.9278079855831</v>
      </c>
      <c r="F503" s="498">
        <v>0</v>
      </c>
      <c r="G503" s="499">
        <f t="shared" si="7"/>
        <v>0</v>
      </c>
      <c r="H503" s="499" t="s">
        <v>2263</v>
      </c>
      <c r="I503" s="499">
        <v>13</v>
      </c>
      <c r="J503" s="499">
        <v>32</v>
      </c>
      <c r="K503" s="499">
        <v>298</v>
      </c>
      <c r="L503" s="499">
        <v>298</v>
      </c>
      <c r="M503" s="499">
        <v>15</v>
      </c>
      <c r="N503" s="499">
        <v>0</v>
      </c>
      <c r="O503" s="500">
        <v>14</v>
      </c>
      <c r="P503" s="500">
        <v>34</v>
      </c>
      <c r="Q503" s="500">
        <v>198.66368937058283</v>
      </c>
    </row>
    <row r="504" spans="1:17" ht="12.75" x14ac:dyDescent="0.2">
      <c r="A504" s="496" t="s">
        <v>904</v>
      </c>
      <c r="B504" s="497" t="s">
        <v>2263</v>
      </c>
      <c r="C504" s="497">
        <v>1476.8608838302223</v>
      </c>
      <c r="D504" s="497">
        <v>1476.8608838302223</v>
      </c>
      <c r="E504" s="497">
        <v>3843.4897291995921</v>
      </c>
      <c r="F504" s="498">
        <v>0</v>
      </c>
      <c r="G504" s="499">
        <f t="shared" si="7"/>
        <v>0</v>
      </c>
      <c r="H504" s="499" t="s">
        <v>2263</v>
      </c>
      <c r="I504" s="499">
        <v>125</v>
      </c>
      <c r="J504" s="499">
        <v>113</v>
      </c>
      <c r="K504" s="499">
        <v>404</v>
      </c>
      <c r="L504" s="499">
        <v>404</v>
      </c>
      <c r="M504" s="499">
        <v>20</v>
      </c>
      <c r="N504" s="499">
        <v>0</v>
      </c>
      <c r="O504" s="500">
        <v>5</v>
      </c>
      <c r="P504" s="500">
        <v>21</v>
      </c>
      <c r="Q504" s="500">
        <v>198.66368937058283</v>
      </c>
    </row>
    <row r="505" spans="1:17" ht="12.75" x14ac:dyDescent="0.2">
      <c r="A505" s="496" t="s">
        <v>905</v>
      </c>
      <c r="B505" s="497" t="s">
        <v>2263</v>
      </c>
      <c r="C505" s="497">
        <v>1249.9938407245909</v>
      </c>
      <c r="D505" s="497">
        <v>1249.9938407245909</v>
      </c>
      <c r="E505" s="497">
        <v>2572.1126996653679</v>
      </c>
      <c r="F505" s="498">
        <v>0</v>
      </c>
      <c r="G505" s="499">
        <f t="shared" si="7"/>
        <v>0</v>
      </c>
      <c r="H505" s="499" t="s">
        <v>2263</v>
      </c>
      <c r="I505" s="499">
        <v>1072</v>
      </c>
      <c r="J505" s="499">
        <v>705</v>
      </c>
      <c r="K505" s="499">
        <v>1136</v>
      </c>
      <c r="L505" s="499">
        <v>1136</v>
      </c>
      <c r="M505" s="499">
        <v>134</v>
      </c>
      <c r="N505" s="499">
        <v>0</v>
      </c>
      <c r="O505" s="500">
        <v>5</v>
      </c>
      <c r="P505" s="500">
        <v>14</v>
      </c>
      <c r="Q505" s="500">
        <v>198.66368937058283</v>
      </c>
    </row>
    <row r="506" spans="1:17" ht="12.75" x14ac:dyDescent="0.2">
      <c r="A506" s="496" t="s">
        <v>315</v>
      </c>
      <c r="B506" s="497" t="s">
        <v>2263</v>
      </c>
      <c r="C506" s="497">
        <v>1143.1120481928956</v>
      </c>
      <c r="D506" s="497">
        <v>1143.1120481928956</v>
      </c>
      <c r="E506" s="497">
        <v>2005.0518128946828</v>
      </c>
      <c r="F506" s="498">
        <v>0</v>
      </c>
      <c r="G506" s="499">
        <f t="shared" si="7"/>
        <v>0</v>
      </c>
      <c r="H506" s="499" t="s">
        <v>2263</v>
      </c>
      <c r="I506" s="499">
        <v>1944</v>
      </c>
      <c r="J506" s="499">
        <v>897</v>
      </c>
      <c r="K506" s="499">
        <v>521</v>
      </c>
      <c r="L506" s="499">
        <v>521</v>
      </c>
      <c r="M506" s="499">
        <v>84</v>
      </c>
      <c r="N506" s="499">
        <v>0</v>
      </c>
      <c r="O506" s="500">
        <v>5</v>
      </c>
      <c r="P506" s="500">
        <v>9</v>
      </c>
      <c r="Q506" s="500">
        <v>198.66368937058283</v>
      </c>
    </row>
    <row r="507" spans="1:17" ht="12.75" x14ac:dyDescent="0.2">
      <c r="A507" s="496" t="s">
        <v>906</v>
      </c>
      <c r="B507" s="497" t="s">
        <v>2263</v>
      </c>
      <c r="C507" s="497">
        <v>8193.2944098405678</v>
      </c>
      <c r="D507" s="497">
        <v>8193.2944098405678</v>
      </c>
      <c r="E507" s="497">
        <v>8193.2944098405678</v>
      </c>
      <c r="F507" s="498">
        <v>0</v>
      </c>
      <c r="G507" s="499">
        <f t="shared" si="7"/>
        <v>0</v>
      </c>
      <c r="H507" s="499" t="s">
        <v>2263</v>
      </c>
      <c r="I507" s="499">
        <v>2</v>
      </c>
      <c r="J507" s="499">
        <v>59</v>
      </c>
      <c r="K507" s="499">
        <v>1475</v>
      </c>
      <c r="L507" s="499">
        <v>1475</v>
      </c>
      <c r="M507" s="499">
        <v>17</v>
      </c>
      <c r="N507" s="499">
        <v>0</v>
      </c>
      <c r="O507" s="500">
        <v>57</v>
      </c>
      <c r="P507" s="500">
        <v>57</v>
      </c>
      <c r="Q507" s="500">
        <v>198.66368937058283</v>
      </c>
    </row>
    <row r="508" spans="1:17" ht="12.75" x14ac:dyDescent="0.2">
      <c r="A508" s="496" t="s">
        <v>907</v>
      </c>
      <c r="B508" s="497" t="s">
        <v>2263</v>
      </c>
      <c r="C508" s="497">
        <v>3893.1269953843471</v>
      </c>
      <c r="D508" s="497">
        <v>3893.1269953843471</v>
      </c>
      <c r="E508" s="497">
        <v>5727.6461436512327</v>
      </c>
      <c r="F508" s="498">
        <v>0</v>
      </c>
      <c r="G508" s="499">
        <f t="shared" si="7"/>
        <v>0</v>
      </c>
      <c r="H508" s="499" t="s">
        <v>2263</v>
      </c>
      <c r="I508" s="499">
        <v>59</v>
      </c>
      <c r="J508" s="499">
        <v>106</v>
      </c>
      <c r="K508" s="499">
        <v>1828</v>
      </c>
      <c r="L508" s="499">
        <v>1828</v>
      </c>
      <c r="M508" s="499">
        <v>39</v>
      </c>
      <c r="N508" s="499">
        <v>0</v>
      </c>
      <c r="O508" s="500">
        <v>28</v>
      </c>
      <c r="P508" s="500">
        <v>37</v>
      </c>
      <c r="Q508" s="500">
        <v>198.66368937058283</v>
      </c>
    </row>
    <row r="509" spans="1:17" ht="12.75" x14ac:dyDescent="0.2">
      <c r="A509" s="496" t="s">
        <v>908</v>
      </c>
      <c r="B509" s="497" t="s">
        <v>2263</v>
      </c>
      <c r="C509" s="497">
        <v>1492.4204121302912</v>
      </c>
      <c r="D509" s="497">
        <v>1492.4204121302912</v>
      </c>
      <c r="E509" s="497">
        <v>4396.9278504333288</v>
      </c>
      <c r="F509" s="498">
        <v>0</v>
      </c>
      <c r="G509" s="499">
        <f t="shared" si="7"/>
        <v>0</v>
      </c>
      <c r="H509" s="499" t="s">
        <v>2263</v>
      </c>
      <c r="I509" s="499">
        <v>766</v>
      </c>
      <c r="J509" s="499">
        <v>443</v>
      </c>
      <c r="K509" s="499">
        <v>4366</v>
      </c>
      <c r="L509" s="499">
        <v>4366</v>
      </c>
      <c r="M509" s="499">
        <v>167</v>
      </c>
      <c r="N509" s="499">
        <v>0</v>
      </c>
      <c r="O509" s="500">
        <v>5</v>
      </c>
      <c r="P509" s="500">
        <v>27</v>
      </c>
      <c r="Q509" s="500">
        <v>198.66368937058283</v>
      </c>
    </row>
    <row r="510" spans="1:17" ht="12.75" x14ac:dyDescent="0.2">
      <c r="A510" s="496" t="s">
        <v>909</v>
      </c>
      <c r="B510" s="497" t="s">
        <v>2263</v>
      </c>
      <c r="C510" s="497">
        <v>1014.0724094331255</v>
      </c>
      <c r="D510" s="497">
        <v>1014.0724094331255</v>
      </c>
      <c r="E510" s="497">
        <v>3141.7552980313667</v>
      </c>
      <c r="F510" s="498">
        <v>0</v>
      </c>
      <c r="G510" s="499">
        <f t="shared" si="7"/>
        <v>0</v>
      </c>
      <c r="H510" s="499" t="s">
        <v>2263</v>
      </c>
      <c r="I510" s="499">
        <v>7434</v>
      </c>
      <c r="J510" s="499">
        <v>2005</v>
      </c>
      <c r="K510" s="499">
        <v>11404</v>
      </c>
      <c r="L510" s="499">
        <v>11404</v>
      </c>
      <c r="M510" s="499">
        <v>852</v>
      </c>
      <c r="N510" s="499">
        <v>0</v>
      </c>
      <c r="O510" s="500">
        <v>5</v>
      </c>
      <c r="P510" s="500">
        <v>18</v>
      </c>
      <c r="Q510" s="500">
        <v>198.66368937058283</v>
      </c>
    </row>
    <row r="511" spans="1:17" ht="12.75" x14ac:dyDescent="0.2">
      <c r="A511" s="496" t="s">
        <v>910</v>
      </c>
      <c r="B511" s="497" t="s">
        <v>2263</v>
      </c>
      <c r="C511" s="497">
        <v>881.07951404399489</v>
      </c>
      <c r="D511" s="497">
        <v>881.07951404399489</v>
      </c>
      <c r="E511" s="497">
        <v>2299.5696727989289</v>
      </c>
      <c r="F511" s="498">
        <v>0</v>
      </c>
      <c r="G511" s="499">
        <f t="shared" si="7"/>
        <v>0</v>
      </c>
      <c r="H511" s="499" t="s">
        <v>2263</v>
      </c>
      <c r="I511" s="499">
        <v>24985</v>
      </c>
      <c r="J511" s="499">
        <v>3805</v>
      </c>
      <c r="K511" s="499">
        <v>14622</v>
      </c>
      <c r="L511" s="499">
        <v>14622</v>
      </c>
      <c r="M511" s="499">
        <v>1869</v>
      </c>
      <c r="N511" s="499">
        <v>0</v>
      </c>
      <c r="O511" s="500">
        <v>5</v>
      </c>
      <c r="P511" s="500">
        <v>12</v>
      </c>
      <c r="Q511" s="500">
        <v>198.66368937058283</v>
      </c>
    </row>
    <row r="512" spans="1:17" ht="12.75" x14ac:dyDescent="0.2">
      <c r="A512" s="496" t="s">
        <v>911</v>
      </c>
      <c r="B512" s="497">
        <v>294.87875686676841</v>
      </c>
      <c r="C512" s="497">
        <v>827.91509489006</v>
      </c>
      <c r="D512" s="497">
        <v>827.91509489006</v>
      </c>
      <c r="E512" s="497">
        <v>1796.8098216456292</v>
      </c>
      <c r="F512" s="498">
        <v>0</v>
      </c>
      <c r="G512" s="499">
        <f t="shared" si="7"/>
        <v>0</v>
      </c>
      <c r="H512" s="499">
        <v>1594</v>
      </c>
      <c r="I512" s="499">
        <v>50567</v>
      </c>
      <c r="J512" s="499">
        <v>4718</v>
      </c>
      <c r="K512" s="499">
        <v>10883</v>
      </c>
      <c r="L512" s="499">
        <v>10883</v>
      </c>
      <c r="M512" s="499">
        <v>2180</v>
      </c>
      <c r="N512" s="499">
        <v>0</v>
      </c>
      <c r="O512" s="500">
        <v>5</v>
      </c>
      <c r="P512" s="500">
        <v>11</v>
      </c>
      <c r="Q512" s="500">
        <v>198.66368937058283</v>
      </c>
    </row>
    <row r="513" spans="1:17" ht="12.75" x14ac:dyDescent="0.2">
      <c r="A513" s="496" t="s">
        <v>912</v>
      </c>
      <c r="B513" s="497" t="s">
        <v>2263</v>
      </c>
      <c r="C513" s="497">
        <v>1824.8243796116221</v>
      </c>
      <c r="D513" s="497">
        <v>1824.8243796116221</v>
      </c>
      <c r="E513" s="497">
        <v>6208.3879344333109</v>
      </c>
      <c r="F513" s="498">
        <v>0</v>
      </c>
      <c r="G513" s="499">
        <f t="shared" si="7"/>
        <v>0</v>
      </c>
      <c r="H513" s="499" t="s">
        <v>2263</v>
      </c>
      <c r="I513" s="499">
        <v>32</v>
      </c>
      <c r="J513" s="499">
        <v>148</v>
      </c>
      <c r="K513" s="499">
        <v>206</v>
      </c>
      <c r="L513" s="499">
        <v>206</v>
      </c>
      <c r="M513" s="499">
        <v>11</v>
      </c>
      <c r="N513" s="499">
        <v>0</v>
      </c>
      <c r="O513" s="500">
        <v>6</v>
      </c>
      <c r="P513" s="500">
        <v>41</v>
      </c>
      <c r="Q513" s="500">
        <v>198.66368937058283</v>
      </c>
    </row>
    <row r="514" spans="1:17" ht="12.75" x14ac:dyDescent="0.2">
      <c r="A514" s="496" t="s">
        <v>913</v>
      </c>
      <c r="B514" s="497" t="s">
        <v>2263</v>
      </c>
      <c r="C514" s="497">
        <v>2390.3941425057683</v>
      </c>
      <c r="D514" s="497">
        <v>2390.3941425057683</v>
      </c>
      <c r="E514" s="497">
        <v>3415.9167594075579</v>
      </c>
      <c r="F514" s="498">
        <v>0</v>
      </c>
      <c r="G514" s="499">
        <f t="shared" si="7"/>
        <v>0</v>
      </c>
      <c r="H514" s="499" t="s">
        <v>2263</v>
      </c>
      <c r="I514" s="499">
        <v>106</v>
      </c>
      <c r="J514" s="499">
        <v>280</v>
      </c>
      <c r="K514" s="499">
        <v>183</v>
      </c>
      <c r="L514" s="499">
        <v>183</v>
      </c>
      <c r="M514" s="499">
        <v>20</v>
      </c>
      <c r="N514" s="499">
        <v>0</v>
      </c>
      <c r="O514" s="500">
        <v>5</v>
      </c>
      <c r="P514" s="500">
        <v>15</v>
      </c>
      <c r="Q514" s="500">
        <v>198.66368937058283</v>
      </c>
    </row>
    <row r="515" spans="1:17" ht="12.75" x14ac:dyDescent="0.2">
      <c r="A515" s="496" t="s">
        <v>316</v>
      </c>
      <c r="B515" s="497" t="s">
        <v>2263</v>
      </c>
      <c r="C515" s="497">
        <v>877.9058805752245</v>
      </c>
      <c r="D515" s="497">
        <v>877.9058805752245</v>
      </c>
      <c r="E515" s="497">
        <v>2186.7290124932583</v>
      </c>
      <c r="F515" s="498">
        <v>0</v>
      </c>
      <c r="G515" s="499">
        <f t="shared" si="7"/>
        <v>0</v>
      </c>
      <c r="H515" s="499" t="s">
        <v>2263</v>
      </c>
      <c r="I515" s="499">
        <v>179</v>
      </c>
      <c r="J515" s="499">
        <v>206</v>
      </c>
      <c r="K515" s="499">
        <v>98</v>
      </c>
      <c r="L515" s="499">
        <v>98</v>
      </c>
      <c r="M515" s="499">
        <v>22</v>
      </c>
      <c r="N515" s="499">
        <v>0</v>
      </c>
      <c r="O515" s="500">
        <v>5</v>
      </c>
      <c r="P515" s="500">
        <v>9</v>
      </c>
      <c r="Q515" s="500">
        <v>198.66368937058283</v>
      </c>
    </row>
    <row r="516" spans="1:17" ht="12.75" x14ac:dyDescent="0.2">
      <c r="A516" s="496" t="s">
        <v>914</v>
      </c>
      <c r="B516" s="497" t="s">
        <v>2263</v>
      </c>
      <c r="C516" s="497">
        <v>4119.1408414434945</v>
      </c>
      <c r="D516" s="497">
        <v>4119.1408414434945</v>
      </c>
      <c r="E516" s="497">
        <v>7761.9310520250074</v>
      </c>
      <c r="F516" s="498">
        <v>0</v>
      </c>
      <c r="G516" s="499">
        <f t="shared" si="7"/>
        <v>0</v>
      </c>
      <c r="H516" s="499" t="s">
        <v>2263</v>
      </c>
      <c r="I516" s="499">
        <v>67</v>
      </c>
      <c r="J516" s="499">
        <v>194</v>
      </c>
      <c r="K516" s="499">
        <v>136</v>
      </c>
      <c r="L516" s="499">
        <v>136</v>
      </c>
      <c r="M516" s="499">
        <v>5</v>
      </c>
      <c r="N516" s="499">
        <v>0</v>
      </c>
      <c r="O516" s="500">
        <v>15</v>
      </c>
      <c r="P516" s="500">
        <v>36</v>
      </c>
      <c r="Q516" s="500">
        <v>198.66368937058283</v>
      </c>
    </row>
    <row r="517" spans="1:17" ht="12.75" x14ac:dyDescent="0.2">
      <c r="A517" s="496" t="s">
        <v>915</v>
      </c>
      <c r="B517" s="497">
        <v>107.64061860001922</v>
      </c>
      <c r="C517" s="497">
        <v>734.5261417720493</v>
      </c>
      <c r="D517" s="497">
        <v>734.5261417720493</v>
      </c>
      <c r="E517" s="497">
        <v>2593.0888025295162</v>
      </c>
      <c r="F517" s="498">
        <v>0</v>
      </c>
      <c r="G517" s="499">
        <f t="shared" si="7"/>
        <v>0</v>
      </c>
      <c r="H517" s="499">
        <v>16520</v>
      </c>
      <c r="I517" s="499">
        <v>747</v>
      </c>
      <c r="J517" s="499">
        <v>58</v>
      </c>
      <c r="K517" s="499">
        <v>234</v>
      </c>
      <c r="L517" s="499">
        <v>234</v>
      </c>
      <c r="M517" s="499">
        <v>44</v>
      </c>
      <c r="N517" s="499">
        <v>0</v>
      </c>
      <c r="O517" s="500">
        <v>5</v>
      </c>
      <c r="P517" s="500">
        <v>20</v>
      </c>
      <c r="Q517" s="500">
        <v>198.66368937058283</v>
      </c>
    </row>
    <row r="518" spans="1:17" ht="12.75" x14ac:dyDescent="0.2">
      <c r="A518" s="496" t="s">
        <v>317</v>
      </c>
      <c r="B518" s="497">
        <v>120.5455459225149</v>
      </c>
      <c r="C518" s="497">
        <v>667.12396278833126</v>
      </c>
      <c r="D518" s="497">
        <v>667.12396278833126</v>
      </c>
      <c r="E518" s="497">
        <v>1078.186478830268</v>
      </c>
      <c r="F518" s="498">
        <v>0</v>
      </c>
      <c r="G518" s="499">
        <f t="shared" si="7"/>
        <v>0</v>
      </c>
      <c r="H518" s="499">
        <v>96118</v>
      </c>
      <c r="I518" s="499">
        <v>1837</v>
      </c>
      <c r="J518" s="499">
        <v>129</v>
      </c>
      <c r="K518" s="499">
        <v>66</v>
      </c>
      <c r="L518" s="499">
        <v>66</v>
      </c>
      <c r="M518" s="499">
        <v>39</v>
      </c>
      <c r="N518" s="499">
        <v>0</v>
      </c>
      <c r="O518" s="500">
        <v>5</v>
      </c>
      <c r="P518" s="500">
        <v>5</v>
      </c>
      <c r="Q518" s="500">
        <v>198.66368937058283</v>
      </c>
    </row>
    <row r="519" spans="1:17" ht="12.75" x14ac:dyDescent="0.2">
      <c r="A519" s="496" t="s">
        <v>318</v>
      </c>
      <c r="B519" s="497">
        <v>119.72111042836856</v>
      </c>
      <c r="C519" s="497">
        <v>510.45144315261126</v>
      </c>
      <c r="D519" s="497">
        <v>510.45144315261126</v>
      </c>
      <c r="E519" s="497">
        <v>630.34088741655148</v>
      </c>
      <c r="F519" s="498">
        <v>0</v>
      </c>
      <c r="G519" s="499">
        <f t="shared" ref="G519:G582" si="8">IFERROR(F519*E519,"")</f>
        <v>0</v>
      </c>
      <c r="H519" s="499">
        <v>60716</v>
      </c>
      <c r="I519" s="499">
        <v>14857</v>
      </c>
      <c r="J519" s="499">
        <v>772</v>
      </c>
      <c r="K519" s="499">
        <v>1316</v>
      </c>
      <c r="L519" s="499">
        <v>1316</v>
      </c>
      <c r="M519" s="499">
        <v>292</v>
      </c>
      <c r="N519" s="499">
        <v>0</v>
      </c>
      <c r="O519" s="500">
        <v>5</v>
      </c>
      <c r="P519" s="500">
        <v>5</v>
      </c>
      <c r="Q519" s="500">
        <v>198.66368937058283</v>
      </c>
    </row>
    <row r="520" spans="1:17" ht="12.75" x14ac:dyDescent="0.2">
      <c r="A520" s="496" t="s">
        <v>319</v>
      </c>
      <c r="B520" s="497">
        <v>119.67653336532786</v>
      </c>
      <c r="C520" s="497">
        <v>119.67653336532786</v>
      </c>
      <c r="D520" s="497">
        <v>119.67653336532786</v>
      </c>
      <c r="E520" s="497">
        <v>441.89639936591578</v>
      </c>
      <c r="F520" s="498">
        <v>0</v>
      </c>
      <c r="G520" s="499">
        <f t="shared" si="8"/>
        <v>0</v>
      </c>
      <c r="H520" s="499">
        <v>576705</v>
      </c>
      <c r="I520" s="499">
        <v>4139</v>
      </c>
      <c r="J520" s="499">
        <v>104</v>
      </c>
      <c r="K520" s="499">
        <v>132</v>
      </c>
      <c r="L520" s="499">
        <v>132</v>
      </c>
      <c r="M520" s="499">
        <v>89</v>
      </c>
      <c r="N520" s="499">
        <v>0</v>
      </c>
      <c r="O520" s="500">
        <v>5</v>
      </c>
      <c r="P520" s="500">
        <v>5</v>
      </c>
      <c r="Q520" s="500">
        <v>198.66368937058283</v>
      </c>
    </row>
    <row r="521" spans="1:17" ht="12.75" x14ac:dyDescent="0.2">
      <c r="A521" s="496" t="s">
        <v>916</v>
      </c>
      <c r="B521" s="497" t="s">
        <v>2263</v>
      </c>
      <c r="C521" s="497">
        <v>2457.6826892372333</v>
      </c>
      <c r="D521" s="497">
        <v>2457.6826892372333</v>
      </c>
      <c r="E521" s="497">
        <v>2457.6826892372333</v>
      </c>
      <c r="F521" s="498">
        <v>0</v>
      </c>
      <c r="G521" s="499">
        <f t="shared" si="8"/>
        <v>0</v>
      </c>
      <c r="H521" s="499" t="s">
        <v>2263</v>
      </c>
      <c r="I521" s="499">
        <v>36</v>
      </c>
      <c r="J521" s="499">
        <v>190</v>
      </c>
      <c r="K521" s="499">
        <v>374</v>
      </c>
      <c r="L521" s="499">
        <v>374</v>
      </c>
      <c r="M521" s="499">
        <v>57</v>
      </c>
      <c r="N521" s="499">
        <v>0</v>
      </c>
      <c r="O521" s="500">
        <v>5</v>
      </c>
      <c r="P521" s="500">
        <v>5</v>
      </c>
      <c r="Q521" s="500">
        <v>198.66368937058283</v>
      </c>
    </row>
    <row r="522" spans="1:17" ht="12.75" x14ac:dyDescent="0.2">
      <c r="A522" s="496" t="s">
        <v>917</v>
      </c>
      <c r="B522" s="497" t="s">
        <v>2263</v>
      </c>
      <c r="C522" s="497">
        <v>7857.0441525268607</v>
      </c>
      <c r="D522" s="497">
        <v>7857.0441525268607</v>
      </c>
      <c r="E522" s="497">
        <v>9810.1462139086761</v>
      </c>
      <c r="F522" s="498">
        <v>0</v>
      </c>
      <c r="G522" s="499">
        <f t="shared" si="8"/>
        <v>0</v>
      </c>
      <c r="H522" s="499" t="s">
        <v>2263</v>
      </c>
      <c r="I522" s="499">
        <v>1</v>
      </c>
      <c r="J522" s="499">
        <v>42</v>
      </c>
      <c r="K522" s="499">
        <v>980</v>
      </c>
      <c r="L522" s="499">
        <v>980</v>
      </c>
      <c r="M522" s="499">
        <v>33</v>
      </c>
      <c r="N522" s="499">
        <v>0</v>
      </c>
      <c r="O522" s="500">
        <v>34</v>
      </c>
      <c r="P522" s="500">
        <v>44</v>
      </c>
      <c r="Q522" s="500">
        <v>198.66368937058283</v>
      </c>
    </row>
    <row r="523" spans="1:17" ht="12.75" x14ac:dyDescent="0.2">
      <c r="A523" s="496" t="s">
        <v>918</v>
      </c>
      <c r="B523" s="497" t="s">
        <v>2263</v>
      </c>
      <c r="C523" s="497">
        <v>4560.2391122315948</v>
      </c>
      <c r="D523" s="497">
        <v>4560.2391122315948</v>
      </c>
      <c r="E523" s="497">
        <v>6123.5949212747373</v>
      </c>
      <c r="F523" s="498">
        <v>0</v>
      </c>
      <c r="G523" s="499">
        <f t="shared" si="8"/>
        <v>0</v>
      </c>
      <c r="H523" s="499" t="s">
        <v>2263</v>
      </c>
      <c r="I523" s="499">
        <v>57</v>
      </c>
      <c r="J523" s="499">
        <v>176</v>
      </c>
      <c r="K523" s="499">
        <v>1052</v>
      </c>
      <c r="L523" s="499">
        <v>1052</v>
      </c>
      <c r="M523" s="499">
        <v>52</v>
      </c>
      <c r="N523" s="499">
        <v>0</v>
      </c>
      <c r="O523" s="500">
        <v>5</v>
      </c>
      <c r="P523" s="500">
        <v>18</v>
      </c>
      <c r="Q523" s="500">
        <v>198.66368937058283</v>
      </c>
    </row>
    <row r="524" spans="1:17" ht="12.75" x14ac:dyDescent="0.2">
      <c r="A524" s="496" t="s">
        <v>919</v>
      </c>
      <c r="B524" s="497" t="s">
        <v>2263</v>
      </c>
      <c r="C524" s="497">
        <v>3574.8267869071969</v>
      </c>
      <c r="D524" s="497">
        <v>3574.8267869071969</v>
      </c>
      <c r="E524" s="497">
        <v>4591.412057099883</v>
      </c>
      <c r="F524" s="498">
        <v>0</v>
      </c>
      <c r="G524" s="499">
        <f t="shared" si="8"/>
        <v>0</v>
      </c>
      <c r="H524" s="499" t="s">
        <v>2263</v>
      </c>
      <c r="I524" s="499">
        <v>391</v>
      </c>
      <c r="J524" s="499">
        <v>968</v>
      </c>
      <c r="K524" s="499">
        <v>3010</v>
      </c>
      <c r="L524" s="499">
        <v>3010</v>
      </c>
      <c r="M524" s="499">
        <v>222</v>
      </c>
      <c r="N524" s="499">
        <v>0</v>
      </c>
      <c r="O524" s="500">
        <v>5</v>
      </c>
      <c r="P524" s="500">
        <v>10</v>
      </c>
      <c r="Q524" s="500">
        <v>198.66368937058283</v>
      </c>
    </row>
    <row r="525" spans="1:17" ht="12.75" x14ac:dyDescent="0.2">
      <c r="A525" s="496" t="s">
        <v>920</v>
      </c>
      <c r="B525" s="497" t="s">
        <v>2263</v>
      </c>
      <c r="C525" s="497">
        <v>3220.0335959754907</v>
      </c>
      <c r="D525" s="497">
        <v>3220.0335959754907</v>
      </c>
      <c r="E525" s="497">
        <v>3850.1587090121134</v>
      </c>
      <c r="F525" s="498">
        <v>0</v>
      </c>
      <c r="G525" s="499">
        <f t="shared" si="8"/>
        <v>0</v>
      </c>
      <c r="H525" s="499" t="s">
        <v>2263</v>
      </c>
      <c r="I525" s="499">
        <v>1928</v>
      </c>
      <c r="J525" s="499">
        <v>3142</v>
      </c>
      <c r="K525" s="499">
        <v>3001</v>
      </c>
      <c r="L525" s="499">
        <v>3001</v>
      </c>
      <c r="M525" s="499">
        <v>317</v>
      </c>
      <c r="N525" s="499">
        <v>0</v>
      </c>
      <c r="O525" s="500">
        <v>5</v>
      </c>
      <c r="P525" s="500">
        <v>9</v>
      </c>
      <c r="Q525" s="500">
        <v>198.66368937058283</v>
      </c>
    </row>
    <row r="526" spans="1:17" ht="12.75" x14ac:dyDescent="0.2">
      <c r="A526" s="496" t="s">
        <v>921</v>
      </c>
      <c r="B526" s="497" t="s">
        <v>2263</v>
      </c>
      <c r="C526" s="497">
        <v>14488.21208376339</v>
      </c>
      <c r="D526" s="497">
        <v>14488.21208376339</v>
      </c>
      <c r="E526" s="497">
        <v>16049.04226419199</v>
      </c>
      <c r="F526" s="498">
        <v>0</v>
      </c>
      <c r="G526" s="499">
        <f t="shared" si="8"/>
        <v>0</v>
      </c>
      <c r="H526" s="499" t="s">
        <v>2263</v>
      </c>
      <c r="I526" s="499">
        <v>0</v>
      </c>
      <c r="J526" s="499">
        <v>533</v>
      </c>
      <c r="K526" s="499">
        <v>428</v>
      </c>
      <c r="L526" s="499">
        <v>428</v>
      </c>
      <c r="M526" s="499">
        <v>2</v>
      </c>
      <c r="N526" s="499">
        <v>0</v>
      </c>
      <c r="O526" s="500">
        <v>48</v>
      </c>
      <c r="P526" s="500">
        <v>77</v>
      </c>
      <c r="Q526" s="500">
        <v>198.66368937058283</v>
      </c>
    </row>
    <row r="527" spans="1:17" ht="12.75" x14ac:dyDescent="0.2">
      <c r="A527" s="496" t="s">
        <v>922</v>
      </c>
      <c r="B527" s="497" t="s">
        <v>2263</v>
      </c>
      <c r="C527" s="497">
        <v>10752.283785369098</v>
      </c>
      <c r="D527" s="497">
        <v>10752.283785369098</v>
      </c>
      <c r="E527" s="497">
        <v>12488.114001857921</v>
      </c>
      <c r="F527" s="498">
        <v>0</v>
      </c>
      <c r="G527" s="499">
        <f t="shared" si="8"/>
        <v>0</v>
      </c>
      <c r="H527" s="499" t="s">
        <v>2263</v>
      </c>
      <c r="I527" s="499">
        <v>0</v>
      </c>
      <c r="J527" s="499">
        <v>525</v>
      </c>
      <c r="K527" s="499">
        <v>249</v>
      </c>
      <c r="L527" s="499">
        <v>249</v>
      </c>
      <c r="M527" s="499">
        <v>2</v>
      </c>
      <c r="N527" s="499">
        <v>0</v>
      </c>
      <c r="O527" s="500">
        <v>26</v>
      </c>
      <c r="P527" s="500">
        <v>45</v>
      </c>
      <c r="Q527" s="500">
        <v>198.66368937058283</v>
      </c>
    </row>
    <row r="528" spans="1:17" ht="12.75" x14ac:dyDescent="0.2">
      <c r="A528" s="496" t="s">
        <v>923</v>
      </c>
      <c r="B528" s="497" t="s">
        <v>2263</v>
      </c>
      <c r="C528" s="497">
        <v>9905.0758364521917</v>
      </c>
      <c r="D528" s="497">
        <v>9905.0758364521917</v>
      </c>
      <c r="E528" s="497">
        <v>10519.189295940138</v>
      </c>
      <c r="F528" s="498">
        <v>0</v>
      </c>
      <c r="G528" s="499">
        <f t="shared" si="8"/>
        <v>0</v>
      </c>
      <c r="H528" s="499" t="s">
        <v>2263</v>
      </c>
      <c r="I528" s="499">
        <v>0</v>
      </c>
      <c r="J528" s="499">
        <v>791</v>
      </c>
      <c r="K528" s="499">
        <v>213</v>
      </c>
      <c r="L528" s="499">
        <v>213</v>
      </c>
      <c r="M528" s="499">
        <v>1</v>
      </c>
      <c r="N528" s="499">
        <v>0</v>
      </c>
      <c r="O528" s="500">
        <v>20</v>
      </c>
      <c r="P528" s="500">
        <v>39</v>
      </c>
      <c r="Q528" s="500">
        <v>198.66368937058283</v>
      </c>
    </row>
    <row r="529" spans="1:17" ht="12.75" x14ac:dyDescent="0.2">
      <c r="A529" s="496" t="s">
        <v>924</v>
      </c>
      <c r="B529" s="497" t="s">
        <v>2263</v>
      </c>
      <c r="C529" s="497">
        <v>8440.6700560356257</v>
      </c>
      <c r="D529" s="497">
        <v>8440.6700560356257</v>
      </c>
      <c r="E529" s="497">
        <v>9483.1354030962993</v>
      </c>
      <c r="F529" s="498">
        <v>0</v>
      </c>
      <c r="G529" s="499">
        <f t="shared" si="8"/>
        <v>0</v>
      </c>
      <c r="H529" s="499" t="s">
        <v>2263</v>
      </c>
      <c r="I529" s="499">
        <v>0</v>
      </c>
      <c r="J529" s="499">
        <v>587</v>
      </c>
      <c r="K529" s="499">
        <v>95</v>
      </c>
      <c r="L529" s="499">
        <v>95</v>
      </c>
      <c r="M529" s="499">
        <v>1</v>
      </c>
      <c r="N529" s="499">
        <v>0</v>
      </c>
      <c r="O529" s="500">
        <v>14</v>
      </c>
      <c r="P529" s="500">
        <v>33</v>
      </c>
      <c r="Q529" s="500">
        <v>198.66368937058283</v>
      </c>
    </row>
    <row r="530" spans="1:17" ht="12.75" x14ac:dyDescent="0.2">
      <c r="A530" s="496" t="s">
        <v>925</v>
      </c>
      <c r="B530" s="497" t="s">
        <v>2263</v>
      </c>
      <c r="C530" s="497">
        <v>16437.155521947923</v>
      </c>
      <c r="D530" s="497">
        <v>16437.155521947923</v>
      </c>
      <c r="E530" s="497">
        <v>22597.088057620531</v>
      </c>
      <c r="F530" s="498">
        <v>0</v>
      </c>
      <c r="G530" s="499">
        <f t="shared" si="8"/>
        <v>0</v>
      </c>
      <c r="H530" s="499" t="s">
        <v>2263</v>
      </c>
      <c r="I530" s="499">
        <v>0</v>
      </c>
      <c r="J530" s="499">
        <v>245</v>
      </c>
      <c r="K530" s="499">
        <v>181</v>
      </c>
      <c r="L530" s="499">
        <v>181</v>
      </c>
      <c r="M530" s="499">
        <v>2</v>
      </c>
      <c r="N530" s="499">
        <v>0</v>
      </c>
      <c r="O530" s="500">
        <v>53</v>
      </c>
      <c r="P530" s="500">
        <v>76</v>
      </c>
      <c r="Q530" s="500">
        <v>198.66368937058283</v>
      </c>
    </row>
    <row r="531" spans="1:17" ht="12.75" x14ac:dyDescent="0.2">
      <c r="A531" s="496" t="s">
        <v>926</v>
      </c>
      <c r="B531" s="497" t="s">
        <v>2263</v>
      </c>
      <c r="C531" s="497">
        <v>11518.129517327965</v>
      </c>
      <c r="D531" s="497">
        <v>11518.129517327965</v>
      </c>
      <c r="E531" s="497">
        <v>17372.26716683956</v>
      </c>
      <c r="F531" s="498">
        <v>0</v>
      </c>
      <c r="G531" s="499">
        <f t="shared" si="8"/>
        <v>0</v>
      </c>
      <c r="H531" s="499" t="s">
        <v>2263</v>
      </c>
      <c r="I531" s="499">
        <v>0</v>
      </c>
      <c r="J531" s="499">
        <v>358</v>
      </c>
      <c r="K531" s="499">
        <v>111</v>
      </c>
      <c r="L531" s="499">
        <v>111</v>
      </c>
      <c r="M531" s="499">
        <v>0</v>
      </c>
      <c r="N531" s="499">
        <v>0</v>
      </c>
      <c r="O531" s="500">
        <v>27</v>
      </c>
      <c r="P531" s="500">
        <v>52</v>
      </c>
      <c r="Q531" s="500">
        <v>198.66368937058283</v>
      </c>
    </row>
    <row r="532" spans="1:17" ht="12.75" x14ac:dyDescent="0.2">
      <c r="A532" s="496" t="s">
        <v>927</v>
      </c>
      <c r="B532" s="497" t="s">
        <v>2263</v>
      </c>
      <c r="C532" s="497">
        <v>10333.15097220715</v>
      </c>
      <c r="D532" s="497">
        <v>10333.15097220715</v>
      </c>
      <c r="E532" s="497">
        <v>11943.000438919873</v>
      </c>
      <c r="F532" s="498">
        <v>0</v>
      </c>
      <c r="G532" s="499">
        <f t="shared" si="8"/>
        <v>0</v>
      </c>
      <c r="H532" s="499" t="s">
        <v>2263</v>
      </c>
      <c r="I532" s="499">
        <v>0</v>
      </c>
      <c r="J532" s="499">
        <v>324</v>
      </c>
      <c r="K532" s="499">
        <v>34</v>
      </c>
      <c r="L532" s="499">
        <v>34</v>
      </c>
      <c r="M532" s="499">
        <v>0</v>
      </c>
      <c r="N532" s="499">
        <v>0</v>
      </c>
      <c r="O532" s="500">
        <v>20</v>
      </c>
      <c r="P532" s="500">
        <v>49</v>
      </c>
      <c r="Q532" s="500">
        <v>198.66368937058283</v>
      </c>
    </row>
    <row r="533" spans="1:17" ht="12.75" x14ac:dyDescent="0.2">
      <c r="A533" s="496" t="s">
        <v>928</v>
      </c>
      <c r="B533" s="497" t="s">
        <v>2263</v>
      </c>
      <c r="C533" s="497">
        <v>1443.1858511868213</v>
      </c>
      <c r="D533" s="497">
        <v>1443.1858511868213</v>
      </c>
      <c r="E533" s="497">
        <v>4337.7132479619422</v>
      </c>
      <c r="F533" s="498">
        <v>0</v>
      </c>
      <c r="G533" s="499">
        <f t="shared" si="8"/>
        <v>0</v>
      </c>
      <c r="H533" s="499" t="s">
        <v>2263</v>
      </c>
      <c r="I533" s="499">
        <v>337</v>
      </c>
      <c r="J533" s="499">
        <v>450</v>
      </c>
      <c r="K533" s="499">
        <v>198</v>
      </c>
      <c r="L533" s="499">
        <v>198</v>
      </c>
      <c r="M533" s="499">
        <v>8</v>
      </c>
      <c r="N533" s="499">
        <v>0</v>
      </c>
      <c r="O533" s="500">
        <v>5</v>
      </c>
      <c r="P533" s="500">
        <v>26</v>
      </c>
      <c r="Q533" s="500">
        <v>198.66368937058283</v>
      </c>
    </row>
    <row r="534" spans="1:17" ht="12.75" x14ac:dyDescent="0.2">
      <c r="A534" s="496" t="s">
        <v>929</v>
      </c>
      <c r="B534" s="497" t="s">
        <v>2263</v>
      </c>
      <c r="C534" s="497">
        <v>1830.3016322145349</v>
      </c>
      <c r="D534" s="497">
        <v>1830.3016322145349</v>
      </c>
      <c r="E534" s="497">
        <v>2497.2640252337692</v>
      </c>
      <c r="F534" s="498">
        <v>0</v>
      </c>
      <c r="G534" s="499">
        <f t="shared" si="8"/>
        <v>0</v>
      </c>
      <c r="H534" s="499" t="s">
        <v>2263</v>
      </c>
      <c r="I534" s="499">
        <v>2199</v>
      </c>
      <c r="J534" s="499">
        <v>2942</v>
      </c>
      <c r="K534" s="499">
        <v>217</v>
      </c>
      <c r="L534" s="499">
        <v>217</v>
      </c>
      <c r="M534" s="499">
        <v>24</v>
      </c>
      <c r="N534" s="499">
        <v>0</v>
      </c>
      <c r="O534" s="500">
        <v>5</v>
      </c>
      <c r="P534" s="500">
        <v>11</v>
      </c>
      <c r="Q534" s="500">
        <v>198.66368937058283</v>
      </c>
    </row>
    <row r="535" spans="1:17" ht="12.75" x14ac:dyDescent="0.2">
      <c r="A535" s="496" t="s">
        <v>930</v>
      </c>
      <c r="B535" s="497" t="s">
        <v>2263</v>
      </c>
      <c r="C535" s="497">
        <v>1139.0911370086721</v>
      </c>
      <c r="D535" s="497">
        <v>1139.0911370086721</v>
      </c>
      <c r="E535" s="497">
        <v>3591.30178231012</v>
      </c>
      <c r="F535" s="498">
        <v>0</v>
      </c>
      <c r="G535" s="499">
        <f t="shared" si="8"/>
        <v>0</v>
      </c>
      <c r="H535" s="499" t="s">
        <v>2263</v>
      </c>
      <c r="I535" s="499">
        <v>153</v>
      </c>
      <c r="J535" s="499">
        <v>118</v>
      </c>
      <c r="K535" s="499">
        <v>67</v>
      </c>
      <c r="L535" s="499">
        <v>67</v>
      </c>
      <c r="M535" s="499">
        <v>5</v>
      </c>
      <c r="N535" s="499">
        <v>0</v>
      </c>
      <c r="O535" s="500">
        <v>5</v>
      </c>
      <c r="P535" s="500">
        <v>22</v>
      </c>
      <c r="Q535" s="500">
        <v>198.66368937058283</v>
      </c>
    </row>
    <row r="536" spans="1:17" ht="12.75" x14ac:dyDescent="0.2">
      <c r="A536" s="496" t="s">
        <v>931</v>
      </c>
      <c r="B536" s="497" t="s">
        <v>2263</v>
      </c>
      <c r="C536" s="497">
        <v>1016.8342401191861</v>
      </c>
      <c r="D536" s="497">
        <v>1016.8342401191861</v>
      </c>
      <c r="E536" s="497">
        <v>2188.7298668736626</v>
      </c>
      <c r="F536" s="498">
        <v>0</v>
      </c>
      <c r="G536" s="499">
        <f t="shared" si="8"/>
        <v>0</v>
      </c>
      <c r="H536" s="499" t="s">
        <v>2263</v>
      </c>
      <c r="I536" s="499">
        <v>829</v>
      </c>
      <c r="J536" s="499">
        <v>782</v>
      </c>
      <c r="K536" s="499">
        <v>74</v>
      </c>
      <c r="L536" s="499">
        <v>74</v>
      </c>
      <c r="M536" s="499">
        <v>11</v>
      </c>
      <c r="N536" s="499">
        <v>0</v>
      </c>
      <c r="O536" s="500">
        <v>5</v>
      </c>
      <c r="P536" s="500">
        <v>12</v>
      </c>
      <c r="Q536" s="500">
        <v>198.66368937058283</v>
      </c>
    </row>
    <row r="537" spans="1:17" ht="12.75" x14ac:dyDescent="0.2">
      <c r="A537" s="496" t="s">
        <v>932</v>
      </c>
      <c r="B537" s="497" t="s">
        <v>2263</v>
      </c>
      <c r="C537" s="497">
        <v>12776.659928042754</v>
      </c>
      <c r="D537" s="497">
        <v>12776.659928042754</v>
      </c>
      <c r="E537" s="497">
        <v>15646.973496562958</v>
      </c>
      <c r="F537" s="498">
        <v>0</v>
      </c>
      <c r="G537" s="499">
        <f t="shared" si="8"/>
        <v>0</v>
      </c>
      <c r="H537" s="499" t="s">
        <v>2263</v>
      </c>
      <c r="I537" s="499">
        <v>52</v>
      </c>
      <c r="J537" s="499">
        <v>392</v>
      </c>
      <c r="K537" s="499">
        <v>571</v>
      </c>
      <c r="L537" s="499">
        <v>571</v>
      </c>
      <c r="M537" s="499">
        <v>10</v>
      </c>
      <c r="N537" s="499">
        <v>0</v>
      </c>
      <c r="O537" s="500">
        <v>5</v>
      </c>
      <c r="P537" s="500">
        <v>41</v>
      </c>
      <c r="Q537" s="500">
        <v>198.66368937058283</v>
      </c>
    </row>
    <row r="538" spans="1:17" ht="12.75" x14ac:dyDescent="0.2">
      <c r="A538" s="496" t="s">
        <v>933</v>
      </c>
      <c r="B538" s="497" t="s">
        <v>2263</v>
      </c>
      <c r="C538" s="497">
        <v>12114.724083642781</v>
      </c>
      <c r="D538" s="497">
        <v>12114.724083642781</v>
      </c>
      <c r="E538" s="497">
        <v>13071.679269256898</v>
      </c>
      <c r="F538" s="498">
        <v>0</v>
      </c>
      <c r="G538" s="499">
        <f t="shared" si="8"/>
        <v>0</v>
      </c>
      <c r="H538" s="499" t="s">
        <v>2263</v>
      </c>
      <c r="I538" s="499">
        <v>125</v>
      </c>
      <c r="J538" s="499">
        <v>769</v>
      </c>
      <c r="K538" s="499">
        <v>296</v>
      </c>
      <c r="L538" s="499">
        <v>296</v>
      </c>
      <c r="M538" s="499">
        <v>11</v>
      </c>
      <c r="N538" s="499">
        <v>0</v>
      </c>
      <c r="O538" s="500">
        <v>5</v>
      </c>
      <c r="P538" s="500">
        <v>27</v>
      </c>
      <c r="Q538" s="500">
        <v>198.66368937058283</v>
      </c>
    </row>
    <row r="539" spans="1:17" ht="12.75" x14ac:dyDescent="0.2">
      <c r="A539" s="496" t="s">
        <v>934</v>
      </c>
      <c r="B539" s="497" t="s">
        <v>2263</v>
      </c>
      <c r="C539" s="497">
        <v>11652.793892188585</v>
      </c>
      <c r="D539" s="497">
        <v>11652.793892188585</v>
      </c>
      <c r="E539" s="497">
        <v>12408.827107058629</v>
      </c>
      <c r="F539" s="498">
        <v>0</v>
      </c>
      <c r="G539" s="499">
        <f t="shared" si="8"/>
        <v>0</v>
      </c>
      <c r="H539" s="499" t="s">
        <v>2263</v>
      </c>
      <c r="I539" s="499">
        <v>64</v>
      </c>
      <c r="J539" s="499">
        <v>527</v>
      </c>
      <c r="K539" s="499">
        <v>117</v>
      </c>
      <c r="L539" s="499">
        <v>117</v>
      </c>
      <c r="M539" s="499">
        <v>9</v>
      </c>
      <c r="N539" s="499">
        <v>0</v>
      </c>
      <c r="O539" s="500">
        <v>5</v>
      </c>
      <c r="P539" s="500">
        <v>21</v>
      </c>
      <c r="Q539" s="500">
        <v>198.66368937058283</v>
      </c>
    </row>
    <row r="540" spans="1:17" ht="12.75" x14ac:dyDescent="0.2">
      <c r="A540" s="496" t="s">
        <v>935</v>
      </c>
      <c r="B540" s="497" t="s">
        <v>2263</v>
      </c>
      <c r="C540" s="497">
        <v>4518.6356804428233</v>
      </c>
      <c r="D540" s="497">
        <v>4518.6356804428233</v>
      </c>
      <c r="E540" s="497">
        <v>8597.0689167601886</v>
      </c>
      <c r="F540" s="498">
        <v>0</v>
      </c>
      <c r="G540" s="499">
        <f t="shared" si="8"/>
        <v>0</v>
      </c>
      <c r="H540" s="499" t="s">
        <v>2263</v>
      </c>
      <c r="I540" s="499">
        <v>1</v>
      </c>
      <c r="J540" s="499">
        <v>104</v>
      </c>
      <c r="K540" s="499">
        <v>168</v>
      </c>
      <c r="L540" s="499">
        <v>168</v>
      </c>
      <c r="M540" s="499">
        <v>1</v>
      </c>
      <c r="N540" s="499">
        <v>0</v>
      </c>
      <c r="O540" s="500">
        <v>28</v>
      </c>
      <c r="P540" s="500">
        <v>40</v>
      </c>
      <c r="Q540" s="500">
        <v>198.66368937058283</v>
      </c>
    </row>
    <row r="541" spans="1:17" ht="12.75" x14ac:dyDescent="0.2">
      <c r="A541" s="496" t="s">
        <v>936</v>
      </c>
      <c r="B541" s="497" t="s">
        <v>2263</v>
      </c>
      <c r="C541" s="497">
        <v>2976.1201869798088</v>
      </c>
      <c r="D541" s="497">
        <v>2976.1201869798088</v>
      </c>
      <c r="E541" s="497">
        <v>3874.6637239157058</v>
      </c>
      <c r="F541" s="498">
        <v>0</v>
      </c>
      <c r="G541" s="499">
        <f t="shared" si="8"/>
        <v>0</v>
      </c>
      <c r="H541" s="499" t="s">
        <v>2263</v>
      </c>
      <c r="I541" s="499">
        <v>29</v>
      </c>
      <c r="J541" s="499">
        <v>188</v>
      </c>
      <c r="K541" s="499">
        <v>79</v>
      </c>
      <c r="L541" s="499">
        <v>79</v>
      </c>
      <c r="M541" s="499">
        <v>2</v>
      </c>
      <c r="N541" s="499">
        <v>0</v>
      </c>
      <c r="O541" s="500">
        <v>6</v>
      </c>
      <c r="P541" s="500">
        <v>27</v>
      </c>
      <c r="Q541" s="500">
        <v>198.66368937058283</v>
      </c>
    </row>
    <row r="542" spans="1:17" ht="12.75" x14ac:dyDescent="0.2">
      <c r="A542" s="496" t="s">
        <v>937</v>
      </c>
      <c r="B542" s="497" t="s">
        <v>2263</v>
      </c>
      <c r="C542" s="497">
        <v>8540.8591898873728</v>
      </c>
      <c r="D542" s="497">
        <v>8540.8591898873728</v>
      </c>
      <c r="E542" s="497">
        <v>13323.740336224302</v>
      </c>
      <c r="F542" s="498">
        <v>0</v>
      </c>
      <c r="G542" s="499">
        <f t="shared" si="8"/>
        <v>0</v>
      </c>
      <c r="H542" s="499" t="s">
        <v>2263</v>
      </c>
      <c r="I542" s="499">
        <v>1</v>
      </c>
      <c r="J542" s="499">
        <v>686</v>
      </c>
      <c r="K542" s="499">
        <v>124</v>
      </c>
      <c r="L542" s="499">
        <v>124</v>
      </c>
      <c r="M542" s="499">
        <v>1</v>
      </c>
      <c r="N542" s="499">
        <v>0</v>
      </c>
      <c r="O542" s="500">
        <v>17</v>
      </c>
      <c r="P542" s="500">
        <v>51</v>
      </c>
      <c r="Q542" s="500">
        <v>198.66368937058283</v>
      </c>
    </row>
    <row r="543" spans="1:17" ht="12.75" x14ac:dyDescent="0.2">
      <c r="A543" s="496" t="s">
        <v>938</v>
      </c>
      <c r="B543" s="497" t="s">
        <v>2263</v>
      </c>
      <c r="C543" s="497">
        <v>11961.542893868696</v>
      </c>
      <c r="D543" s="497">
        <v>11961.542893868696</v>
      </c>
      <c r="E543" s="497">
        <v>16746.160051416176</v>
      </c>
      <c r="F543" s="498">
        <v>0</v>
      </c>
      <c r="G543" s="499">
        <f t="shared" si="8"/>
        <v>0</v>
      </c>
      <c r="H543" s="499" t="s">
        <v>2263</v>
      </c>
      <c r="I543" s="499">
        <v>0</v>
      </c>
      <c r="J543" s="499">
        <v>255</v>
      </c>
      <c r="K543" s="499">
        <v>30</v>
      </c>
      <c r="L543" s="499">
        <v>30</v>
      </c>
      <c r="M543" s="499">
        <v>1</v>
      </c>
      <c r="N543" s="499">
        <v>0</v>
      </c>
      <c r="O543" s="500">
        <v>24</v>
      </c>
      <c r="P543" s="500">
        <v>107</v>
      </c>
      <c r="Q543" s="500">
        <v>198.66368937058283</v>
      </c>
    </row>
    <row r="544" spans="1:17" ht="12.75" x14ac:dyDescent="0.2">
      <c r="A544" s="496" t="s">
        <v>939</v>
      </c>
      <c r="B544" s="497" t="s">
        <v>2263</v>
      </c>
      <c r="C544" s="497">
        <v>6595.6716380577145</v>
      </c>
      <c r="D544" s="497">
        <v>6595.6716380577145</v>
      </c>
      <c r="E544" s="497">
        <v>9738.7736050904896</v>
      </c>
      <c r="F544" s="498">
        <v>0.30000000000000004</v>
      </c>
      <c r="G544" s="499">
        <f t="shared" si="8"/>
        <v>2921.6320815271474</v>
      </c>
      <c r="H544" s="499" t="s">
        <v>2263</v>
      </c>
      <c r="I544" s="499">
        <v>21</v>
      </c>
      <c r="J544" s="499">
        <v>20</v>
      </c>
      <c r="K544" s="499">
        <v>769</v>
      </c>
      <c r="L544" s="499">
        <v>756</v>
      </c>
      <c r="M544" s="499">
        <v>13</v>
      </c>
      <c r="N544" s="499">
        <v>1</v>
      </c>
      <c r="O544" s="500">
        <v>5</v>
      </c>
      <c r="P544" s="500">
        <v>94</v>
      </c>
      <c r="Q544" s="500">
        <v>198.66368937058283</v>
      </c>
    </row>
    <row r="545" spans="1:17" ht="12.75" x14ac:dyDescent="0.2">
      <c r="A545" s="496" t="s">
        <v>940</v>
      </c>
      <c r="B545" s="497" t="s">
        <v>2263</v>
      </c>
      <c r="C545" s="497">
        <v>6595.6716380577145</v>
      </c>
      <c r="D545" s="497">
        <v>6595.6716380577145</v>
      </c>
      <c r="E545" s="497">
        <v>6820.5984994684613</v>
      </c>
      <c r="F545" s="498">
        <v>0.30000000000000004</v>
      </c>
      <c r="G545" s="499">
        <f t="shared" si="8"/>
        <v>2046.1795498405388</v>
      </c>
      <c r="H545" s="499" t="s">
        <v>2263</v>
      </c>
      <c r="I545" s="499">
        <v>73</v>
      </c>
      <c r="J545" s="499">
        <v>29</v>
      </c>
      <c r="K545" s="499">
        <v>717</v>
      </c>
      <c r="L545" s="499">
        <v>671</v>
      </c>
      <c r="M545" s="499">
        <v>46</v>
      </c>
      <c r="N545" s="499">
        <v>1</v>
      </c>
      <c r="O545" s="500">
        <v>5</v>
      </c>
      <c r="P545" s="500">
        <v>67</v>
      </c>
      <c r="Q545" s="500">
        <v>198.66368937058283</v>
      </c>
    </row>
    <row r="546" spans="1:17" ht="12.75" x14ac:dyDescent="0.2">
      <c r="A546" s="496" t="s">
        <v>941</v>
      </c>
      <c r="B546" s="497" t="s">
        <v>2263</v>
      </c>
      <c r="C546" s="497">
        <v>6595.6716380577145</v>
      </c>
      <c r="D546" s="497">
        <v>6595.6716380577145</v>
      </c>
      <c r="E546" s="497">
        <v>5315.7953131208214</v>
      </c>
      <c r="F546" s="498">
        <v>0.30000000000000004</v>
      </c>
      <c r="G546" s="499">
        <f t="shared" si="8"/>
        <v>1594.7385939362466</v>
      </c>
      <c r="H546" s="499" t="s">
        <v>2263</v>
      </c>
      <c r="I546" s="499">
        <v>222</v>
      </c>
      <c r="J546" s="499">
        <v>28</v>
      </c>
      <c r="K546" s="499">
        <v>466</v>
      </c>
      <c r="L546" s="499">
        <v>380</v>
      </c>
      <c r="M546" s="499">
        <v>86</v>
      </c>
      <c r="N546" s="499">
        <v>1</v>
      </c>
      <c r="O546" s="500">
        <v>5</v>
      </c>
      <c r="P546" s="500">
        <v>48</v>
      </c>
      <c r="Q546" s="500">
        <v>198.66368937058283</v>
      </c>
    </row>
    <row r="547" spans="1:17" ht="12.75" x14ac:dyDescent="0.2">
      <c r="A547" s="496" t="s">
        <v>942</v>
      </c>
      <c r="B547" s="497" t="s">
        <v>2263</v>
      </c>
      <c r="C547" s="497">
        <v>4870.5069425860966</v>
      </c>
      <c r="D547" s="497">
        <v>4870.5069425860966</v>
      </c>
      <c r="E547" s="497">
        <v>6088.1336782326207</v>
      </c>
      <c r="F547" s="498">
        <v>0.30000000000000004</v>
      </c>
      <c r="G547" s="499">
        <f t="shared" si="8"/>
        <v>1826.4401034697864</v>
      </c>
      <c r="H547" s="499" t="s">
        <v>2263</v>
      </c>
      <c r="I547" s="499">
        <v>0</v>
      </c>
      <c r="J547" s="499">
        <v>76</v>
      </c>
      <c r="K547" s="499">
        <v>7141</v>
      </c>
      <c r="L547" s="499">
        <v>6996</v>
      </c>
      <c r="M547" s="499">
        <v>145</v>
      </c>
      <c r="N547" s="499">
        <v>1</v>
      </c>
      <c r="O547" s="500">
        <v>62</v>
      </c>
      <c r="P547" s="500">
        <v>60</v>
      </c>
      <c r="Q547" s="500">
        <v>198.66368937058283</v>
      </c>
    </row>
    <row r="548" spans="1:17" ht="12.75" x14ac:dyDescent="0.2">
      <c r="A548" s="496" t="s">
        <v>943</v>
      </c>
      <c r="B548" s="497" t="s">
        <v>2263</v>
      </c>
      <c r="C548" s="497">
        <v>3038.5063081883914</v>
      </c>
      <c r="D548" s="497">
        <v>3038.5063081883914</v>
      </c>
      <c r="E548" s="497">
        <v>4340.7232974119879</v>
      </c>
      <c r="F548" s="498">
        <v>0.30000000000000004</v>
      </c>
      <c r="G548" s="499">
        <f t="shared" si="8"/>
        <v>1302.2169892235966</v>
      </c>
      <c r="H548" s="499" t="s">
        <v>2263</v>
      </c>
      <c r="I548" s="499">
        <v>22</v>
      </c>
      <c r="J548" s="499">
        <v>157</v>
      </c>
      <c r="K548" s="499">
        <v>10443</v>
      </c>
      <c r="L548" s="499">
        <v>9838</v>
      </c>
      <c r="M548" s="499">
        <v>605</v>
      </c>
      <c r="N548" s="499">
        <v>1</v>
      </c>
      <c r="O548" s="500">
        <v>39</v>
      </c>
      <c r="P548" s="500">
        <v>41</v>
      </c>
      <c r="Q548" s="500">
        <v>198.66368937058283</v>
      </c>
    </row>
    <row r="549" spans="1:17" ht="12.75" x14ac:dyDescent="0.2">
      <c r="A549" s="496" t="s">
        <v>944</v>
      </c>
      <c r="B549" s="497" t="s">
        <v>2263</v>
      </c>
      <c r="C549" s="497">
        <v>2109.4544015282136</v>
      </c>
      <c r="D549" s="497">
        <v>2109.4544015282136</v>
      </c>
      <c r="E549" s="497">
        <v>3245.3144638895592</v>
      </c>
      <c r="F549" s="498">
        <v>0.30000000000000004</v>
      </c>
      <c r="G549" s="499">
        <f t="shared" si="8"/>
        <v>973.59433916686794</v>
      </c>
      <c r="H549" s="499" t="s">
        <v>2263</v>
      </c>
      <c r="I549" s="499">
        <v>67</v>
      </c>
      <c r="J549" s="499">
        <v>231</v>
      </c>
      <c r="K549" s="499">
        <v>16642</v>
      </c>
      <c r="L549" s="499">
        <v>14856</v>
      </c>
      <c r="M549" s="499">
        <v>1786</v>
      </c>
      <c r="N549" s="499">
        <v>1</v>
      </c>
      <c r="O549" s="500">
        <v>34</v>
      </c>
      <c r="P549" s="500">
        <v>29</v>
      </c>
      <c r="Q549" s="500">
        <v>198.66368937058283</v>
      </c>
    </row>
    <row r="550" spans="1:17" ht="12.75" x14ac:dyDescent="0.2">
      <c r="A550" s="496" t="s">
        <v>945</v>
      </c>
      <c r="B550" s="497" t="s">
        <v>2263</v>
      </c>
      <c r="C550" s="497">
        <v>1939.9514957675738</v>
      </c>
      <c r="D550" s="497">
        <v>1939.9514957675738</v>
      </c>
      <c r="E550" s="497">
        <v>2424.939369709467</v>
      </c>
      <c r="F550" s="498">
        <v>0.30000000000000004</v>
      </c>
      <c r="G550" s="499">
        <f t="shared" si="8"/>
        <v>727.48181091284016</v>
      </c>
      <c r="H550" s="499" t="s">
        <v>2263</v>
      </c>
      <c r="I550" s="499">
        <v>141</v>
      </c>
      <c r="J550" s="499">
        <v>347</v>
      </c>
      <c r="K550" s="499">
        <v>24524</v>
      </c>
      <c r="L550" s="499">
        <v>19387</v>
      </c>
      <c r="M550" s="499">
        <v>5137</v>
      </c>
      <c r="N550" s="499">
        <v>1</v>
      </c>
      <c r="O550" s="500">
        <v>25</v>
      </c>
      <c r="P550" s="500">
        <v>22</v>
      </c>
      <c r="Q550" s="500">
        <v>198.66368937058283</v>
      </c>
    </row>
    <row r="551" spans="1:17" ht="12.75" x14ac:dyDescent="0.2">
      <c r="A551" s="496" t="s">
        <v>946</v>
      </c>
      <c r="B551" s="497" t="s">
        <v>2263</v>
      </c>
      <c r="C551" s="497">
        <v>1442.307489735605</v>
      </c>
      <c r="D551" s="497">
        <v>1442.307489735605</v>
      </c>
      <c r="E551" s="497">
        <v>1802.8843621695059</v>
      </c>
      <c r="F551" s="498">
        <v>0.30000000000000004</v>
      </c>
      <c r="G551" s="499">
        <f t="shared" si="8"/>
        <v>540.86530865085183</v>
      </c>
      <c r="H551" s="499" t="s">
        <v>2263</v>
      </c>
      <c r="I551" s="499">
        <v>154</v>
      </c>
      <c r="J551" s="499">
        <v>145</v>
      </c>
      <c r="K551" s="499">
        <v>6485</v>
      </c>
      <c r="L551" s="499">
        <v>4086</v>
      </c>
      <c r="M551" s="499">
        <v>2399</v>
      </c>
      <c r="N551" s="499">
        <v>1</v>
      </c>
      <c r="O551" s="500">
        <v>15</v>
      </c>
      <c r="P551" s="500">
        <v>14</v>
      </c>
      <c r="Q551" s="500">
        <v>198.66368937058283</v>
      </c>
    </row>
    <row r="552" spans="1:17" ht="12.75" x14ac:dyDescent="0.2">
      <c r="A552" s="496" t="s">
        <v>947</v>
      </c>
      <c r="B552" s="497" t="s">
        <v>2263</v>
      </c>
      <c r="C552" s="497">
        <v>525.55859753127709</v>
      </c>
      <c r="D552" s="497">
        <v>525.55859753127709</v>
      </c>
      <c r="E552" s="497">
        <v>829.37123559573365</v>
      </c>
      <c r="F552" s="498">
        <v>0.65</v>
      </c>
      <c r="G552" s="499">
        <f t="shared" si="8"/>
        <v>539.09130313722687</v>
      </c>
      <c r="H552" s="499" t="s">
        <v>2263</v>
      </c>
      <c r="I552" s="499">
        <v>463</v>
      </c>
      <c r="J552" s="499">
        <v>195</v>
      </c>
      <c r="K552" s="499">
        <v>8937</v>
      </c>
      <c r="L552" s="499">
        <v>2652</v>
      </c>
      <c r="M552" s="499">
        <v>6285</v>
      </c>
      <c r="N552" s="499">
        <v>1</v>
      </c>
      <c r="O552" s="500">
        <v>5</v>
      </c>
      <c r="P552" s="500">
        <v>5</v>
      </c>
      <c r="Q552" s="500">
        <v>198.66368937058283</v>
      </c>
    </row>
    <row r="553" spans="1:17" ht="12.75" x14ac:dyDescent="0.2">
      <c r="A553" s="496" t="s">
        <v>948</v>
      </c>
      <c r="B553" s="497" t="s">
        <v>2263</v>
      </c>
      <c r="C553" s="497">
        <v>3518.0530935422653</v>
      </c>
      <c r="D553" s="497">
        <v>3518.0530935422653</v>
      </c>
      <c r="E553" s="497">
        <v>3518.0530935422653</v>
      </c>
      <c r="F553" s="498">
        <v>0.30000000000000004</v>
      </c>
      <c r="G553" s="499">
        <f t="shared" si="8"/>
        <v>1055.4159280626798</v>
      </c>
      <c r="H553" s="499" t="s">
        <v>2263</v>
      </c>
      <c r="I553" s="499">
        <v>0</v>
      </c>
      <c r="J553" s="499">
        <v>12</v>
      </c>
      <c r="K553" s="499">
        <v>705</v>
      </c>
      <c r="L553" s="499">
        <v>503</v>
      </c>
      <c r="M553" s="499">
        <v>202</v>
      </c>
      <c r="N553" s="499">
        <v>1</v>
      </c>
      <c r="O553" s="500">
        <v>39</v>
      </c>
      <c r="P553" s="500">
        <v>39</v>
      </c>
      <c r="Q553" s="500">
        <v>198.66368937058283</v>
      </c>
    </row>
    <row r="554" spans="1:17" ht="12.75" x14ac:dyDescent="0.2">
      <c r="A554" s="496" t="s">
        <v>949</v>
      </c>
      <c r="B554" s="497" t="s">
        <v>2263</v>
      </c>
      <c r="C554" s="497">
        <v>2098.2039967618057</v>
      </c>
      <c r="D554" s="497">
        <v>2098.2039967618057</v>
      </c>
      <c r="E554" s="497">
        <v>2098.2039967618057</v>
      </c>
      <c r="F554" s="498">
        <v>0.30000000000000004</v>
      </c>
      <c r="G554" s="499">
        <f t="shared" si="8"/>
        <v>629.46119902854184</v>
      </c>
      <c r="H554" s="499" t="s">
        <v>2263</v>
      </c>
      <c r="I554" s="499">
        <v>3</v>
      </c>
      <c r="J554" s="499">
        <v>17</v>
      </c>
      <c r="K554" s="499">
        <v>873</v>
      </c>
      <c r="L554" s="499">
        <v>436</v>
      </c>
      <c r="M554" s="499">
        <v>437</v>
      </c>
      <c r="N554" s="499">
        <v>1</v>
      </c>
      <c r="O554" s="500">
        <v>13</v>
      </c>
      <c r="P554" s="500">
        <v>13</v>
      </c>
      <c r="Q554" s="500">
        <v>198.66368937058283</v>
      </c>
    </row>
    <row r="555" spans="1:17" ht="12.75" x14ac:dyDescent="0.2">
      <c r="A555" s="496" t="s">
        <v>950</v>
      </c>
      <c r="B555" s="497" t="s">
        <v>2263</v>
      </c>
      <c r="C555" s="497">
        <v>1238.5626622032355</v>
      </c>
      <c r="D555" s="497">
        <v>1238.5626622032355</v>
      </c>
      <c r="E555" s="497">
        <v>1238.5626622032355</v>
      </c>
      <c r="F555" s="498">
        <v>0.4</v>
      </c>
      <c r="G555" s="499">
        <f t="shared" si="8"/>
        <v>495.42506488129425</v>
      </c>
      <c r="H555" s="499" t="s">
        <v>2263</v>
      </c>
      <c r="I555" s="499">
        <v>2</v>
      </c>
      <c r="J555" s="499">
        <v>13</v>
      </c>
      <c r="K555" s="499">
        <v>793</v>
      </c>
      <c r="L555" s="499">
        <v>285</v>
      </c>
      <c r="M555" s="499">
        <v>508</v>
      </c>
      <c r="N555" s="499">
        <v>1</v>
      </c>
      <c r="O555" s="500">
        <v>8</v>
      </c>
      <c r="P555" s="500">
        <v>8</v>
      </c>
      <c r="Q555" s="500">
        <v>198.66368937058283</v>
      </c>
    </row>
    <row r="556" spans="1:17" s="501" customFormat="1" ht="12.75" x14ac:dyDescent="0.2">
      <c r="A556" s="496" t="s">
        <v>951</v>
      </c>
      <c r="B556" s="497" t="s">
        <v>2263</v>
      </c>
      <c r="C556" s="497">
        <v>4797.516361841982</v>
      </c>
      <c r="D556" s="497">
        <v>4797.516361841982</v>
      </c>
      <c r="E556" s="497">
        <v>6172.1446704113914</v>
      </c>
      <c r="F556" s="498">
        <v>0.30000000000000004</v>
      </c>
      <c r="G556" s="499">
        <f t="shared" si="8"/>
        <v>1851.6434011234178</v>
      </c>
      <c r="H556" s="499" t="s">
        <v>2263</v>
      </c>
      <c r="I556" s="499">
        <v>2</v>
      </c>
      <c r="J556" s="499">
        <v>28</v>
      </c>
      <c r="K556" s="499">
        <v>561</v>
      </c>
      <c r="L556" s="499">
        <v>549</v>
      </c>
      <c r="M556" s="499">
        <v>12</v>
      </c>
      <c r="N556" s="499">
        <v>1</v>
      </c>
      <c r="O556" s="500">
        <v>40</v>
      </c>
      <c r="P556" s="500">
        <v>59</v>
      </c>
      <c r="Q556" s="500">
        <v>198.66368937058283</v>
      </c>
    </row>
    <row r="557" spans="1:17" ht="12.75" x14ac:dyDescent="0.2">
      <c r="A557" s="496" t="s">
        <v>952</v>
      </c>
      <c r="B557" s="497" t="s">
        <v>2263</v>
      </c>
      <c r="C557" s="497">
        <v>3159.9448242725316</v>
      </c>
      <c r="D557" s="497">
        <v>3159.9448242725316</v>
      </c>
      <c r="E557" s="497">
        <v>4739.9172364087981</v>
      </c>
      <c r="F557" s="498">
        <v>0.30000000000000004</v>
      </c>
      <c r="G557" s="499">
        <f t="shared" si="8"/>
        <v>1421.9751709226396</v>
      </c>
      <c r="H557" s="499" t="s">
        <v>2263</v>
      </c>
      <c r="I557" s="499">
        <v>26</v>
      </c>
      <c r="J557" s="499">
        <v>109</v>
      </c>
      <c r="K557" s="499">
        <v>1254</v>
      </c>
      <c r="L557" s="499">
        <v>1178</v>
      </c>
      <c r="M557" s="499">
        <v>76</v>
      </c>
      <c r="N557" s="499">
        <v>1</v>
      </c>
      <c r="O557" s="500">
        <v>26</v>
      </c>
      <c r="P557" s="500">
        <v>35</v>
      </c>
      <c r="Q557" s="500">
        <v>198.66368937058283</v>
      </c>
    </row>
    <row r="558" spans="1:17" ht="12.75" x14ac:dyDescent="0.2">
      <c r="A558" s="496" t="s">
        <v>953</v>
      </c>
      <c r="B558" s="497" t="s">
        <v>2263</v>
      </c>
      <c r="C558" s="497">
        <v>1579.1608080597589</v>
      </c>
      <c r="D558" s="497">
        <v>1579.1608080597589</v>
      </c>
      <c r="E558" s="497">
        <v>3047.6804034551615</v>
      </c>
      <c r="F558" s="498">
        <v>0.30000000000000004</v>
      </c>
      <c r="G558" s="499">
        <f t="shared" si="8"/>
        <v>914.30412103654862</v>
      </c>
      <c r="H558" s="499" t="s">
        <v>2263</v>
      </c>
      <c r="I558" s="499">
        <v>135</v>
      </c>
      <c r="J558" s="499">
        <v>228</v>
      </c>
      <c r="K558" s="499">
        <v>2197</v>
      </c>
      <c r="L558" s="499">
        <v>1856</v>
      </c>
      <c r="M558" s="499">
        <v>341</v>
      </c>
      <c r="N558" s="499">
        <v>1</v>
      </c>
      <c r="O558" s="500">
        <v>10</v>
      </c>
      <c r="P558" s="500">
        <v>26</v>
      </c>
      <c r="Q558" s="500">
        <v>198.66368937058283</v>
      </c>
    </row>
    <row r="559" spans="1:17" ht="12.75" x14ac:dyDescent="0.2">
      <c r="A559" s="496" t="s">
        <v>954</v>
      </c>
      <c r="B559" s="497" t="s">
        <v>2263</v>
      </c>
      <c r="C559" s="497">
        <v>674.31607291893988</v>
      </c>
      <c r="D559" s="497">
        <v>674.31607291893988</v>
      </c>
      <c r="E559" s="497">
        <v>2341.466358779353</v>
      </c>
      <c r="F559" s="498">
        <v>0.30000000000000004</v>
      </c>
      <c r="G559" s="499">
        <f t="shared" si="8"/>
        <v>702.439907633806</v>
      </c>
      <c r="H559" s="499" t="s">
        <v>2263</v>
      </c>
      <c r="I559" s="499">
        <v>732</v>
      </c>
      <c r="J559" s="499">
        <v>204</v>
      </c>
      <c r="K559" s="499">
        <v>1687</v>
      </c>
      <c r="L559" s="499">
        <v>1118</v>
      </c>
      <c r="M559" s="499">
        <v>569</v>
      </c>
      <c r="N559" s="499">
        <v>1</v>
      </c>
      <c r="O559" s="500">
        <v>5</v>
      </c>
      <c r="P559" s="500">
        <v>16</v>
      </c>
      <c r="Q559" s="500">
        <v>198.66368937058283</v>
      </c>
    </row>
    <row r="560" spans="1:17" ht="12.75" x14ac:dyDescent="0.2">
      <c r="A560" s="496" t="s">
        <v>955</v>
      </c>
      <c r="B560" s="497" t="s">
        <v>2263</v>
      </c>
      <c r="C560" s="497">
        <v>3266.8463741205364</v>
      </c>
      <c r="D560" s="497">
        <v>3266.8463741205364</v>
      </c>
      <c r="E560" s="497">
        <v>4191.9255018648155</v>
      </c>
      <c r="F560" s="498">
        <v>0</v>
      </c>
      <c r="G560" s="499">
        <f t="shared" si="8"/>
        <v>0</v>
      </c>
      <c r="H560" s="499" t="s">
        <v>2263</v>
      </c>
      <c r="I560" s="499">
        <v>13</v>
      </c>
      <c r="J560" s="499">
        <v>31</v>
      </c>
      <c r="K560" s="499">
        <v>1721</v>
      </c>
      <c r="L560" s="499">
        <v>1721</v>
      </c>
      <c r="M560" s="499">
        <v>130</v>
      </c>
      <c r="N560" s="499">
        <v>0</v>
      </c>
      <c r="O560" s="500">
        <v>23</v>
      </c>
      <c r="P560" s="500">
        <v>45</v>
      </c>
      <c r="Q560" s="500">
        <v>198.66368937058283</v>
      </c>
    </row>
    <row r="561" spans="1:17" s="501" customFormat="1" ht="12.75" x14ac:dyDescent="0.2">
      <c r="A561" s="496" t="s">
        <v>956</v>
      </c>
      <c r="B561" s="497" t="s">
        <v>2263</v>
      </c>
      <c r="C561" s="497">
        <v>1094.5349530257738</v>
      </c>
      <c r="D561" s="497">
        <v>1094.5349530257738</v>
      </c>
      <c r="E561" s="497">
        <v>2532.5648591166332</v>
      </c>
      <c r="F561" s="498">
        <v>0</v>
      </c>
      <c r="G561" s="499">
        <f t="shared" si="8"/>
        <v>0</v>
      </c>
      <c r="H561" s="499" t="s">
        <v>2263</v>
      </c>
      <c r="I561" s="499">
        <v>87</v>
      </c>
      <c r="J561" s="499">
        <v>78</v>
      </c>
      <c r="K561" s="499">
        <v>3900</v>
      </c>
      <c r="L561" s="499">
        <v>3900</v>
      </c>
      <c r="M561" s="499">
        <v>695</v>
      </c>
      <c r="N561" s="499">
        <v>0</v>
      </c>
      <c r="O561" s="500">
        <v>5</v>
      </c>
      <c r="P561" s="500">
        <v>25</v>
      </c>
      <c r="Q561" s="500">
        <v>198.66368937058283</v>
      </c>
    </row>
    <row r="562" spans="1:17" s="501" customFormat="1" ht="12.75" x14ac:dyDescent="0.2">
      <c r="A562" s="496" t="s">
        <v>957</v>
      </c>
      <c r="B562" s="497" t="s">
        <v>2263</v>
      </c>
      <c r="C562" s="497">
        <v>781.48951338418806</v>
      </c>
      <c r="D562" s="497">
        <v>781.48951338418806</v>
      </c>
      <c r="E562" s="497">
        <v>1639.0941459978442</v>
      </c>
      <c r="F562" s="498">
        <v>0</v>
      </c>
      <c r="G562" s="499">
        <f t="shared" si="8"/>
        <v>0</v>
      </c>
      <c r="H562" s="499" t="s">
        <v>2263</v>
      </c>
      <c r="I562" s="499">
        <v>508</v>
      </c>
      <c r="J562" s="499">
        <v>208</v>
      </c>
      <c r="K562" s="499">
        <v>10783</v>
      </c>
      <c r="L562" s="499">
        <v>10783</v>
      </c>
      <c r="M562" s="499">
        <v>3530</v>
      </c>
      <c r="N562" s="499">
        <v>0</v>
      </c>
      <c r="O562" s="500">
        <v>5</v>
      </c>
      <c r="P562" s="500">
        <v>16</v>
      </c>
      <c r="Q562" s="500">
        <v>198.66368937058283</v>
      </c>
    </row>
    <row r="563" spans="1:17" s="501" customFormat="1" ht="12.75" x14ac:dyDescent="0.2">
      <c r="A563" s="496" t="s">
        <v>958</v>
      </c>
      <c r="B563" s="497" t="s">
        <v>2263</v>
      </c>
      <c r="C563" s="497">
        <v>671.71961182609994</v>
      </c>
      <c r="D563" s="497">
        <v>671.71961182609994</v>
      </c>
      <c r="E563" s="497">
        <v>1041.9245721349607</v>
      </c>
      <c r="F563" s="498">
        <v>0</v>
      </c>
      <c r="G563" s="499">
        <f t="shared" si="8"/>
        <v>0</v>
      </c>
      <c r="H563" s="499" t="s">
        <v>2263</v>
      </c>
      <c r="I563" s="499">
        <v>2838</v>
      </c>
      <c r="J563" s="499">
        <v>572</v>
      </c>
      <c r="K563" s="499">
        <v>26378</v>
      </c>
      <c r="L563" s="499">
        <v>26378</v>
      </c>
      <c r="M563" s="499">
        <v>13420</v>
      </c>
      <c r="N563" s="499">
        <v>0</v>
      </c>
      <c r="O563" s="500">
        <v>5</v>
      </c>
      <c r="P563" s="500">
        <v>9</v>
      </c>
      <c r="Q563" s="500">
        <v>198.66368937058283</v>
      </c>
    </row>
    <row r="564" spans="1:17" ht="12.75" x14ac:dyDescent="0.2">
      <c r="A564" s="496" t="s">
        <v>959</v>
      </c>
      <c r="B564" s="497" t="s">
        <v>2263</v>
      </c>
      <c r="C564" s="497">
        <v>574.98944638551018</v>
      </c>
      <c r="D564" s="497">
        <v>574.98944638551018</v>
      </c>
      <c r="E564" s="497">
        <v>574.98944638551018</v>
      </c>
      <c r="F564" s="498">
        <v>0</v>
      </c>
      <c r="G564" s="499">
        <f t="shared" si="8"/>
        <v>0</v>
      </c>
      <c r="H564" s="499" t="s">
        <v>2263</v>
      </c>
      <c r="I564" s="499">
        <v>14587</v>
      </c>
      <c r="J564" s="499">
        <v>1259</v>
      </c>
      <c r="K564" s="499">
        <v>50853</v>
      </c>
      <c r="L564" s="499">
        <v>50853</v>
      </c>
      <c r="M564" s="499">
        <v>38638</v>
      </c>
      <c r="N564" s="499">
        <v>0</v>
      </c>
      <c r="O564" s="500">
        <v>5</v>
      </c>
      <c r="P564" s="500">
        <v>5</v>
      </c>
      <c r="Q564" s="500">
        <v>198.66368937058283</v>
      </c>
    </row>
    <row r="565" spans="1:17" ht="12.75" x14ac:dyDescent="0.2">
      <c r="A565" s="496" t="s">
        <v>960</v>
      </c>
      <c r="B565" s="497" t="s">
        <v>2263</v>
      </c>
      <c r="C565" s="497">
        <v>2652.1237594858258</v>
      </c>
      <c r="D565" s="497">
        <v>2652.1237594858258</v>
      </c>
      <c r="E565" s="497">
        <v>3741.7429911744389</v>
      </c>
      <c r="F565" s="498">
        <v>0.30000000000000004</v>
      </c>
      <c r="G565" s="499">
        <f t="shared" si="8"/>
        <v>1122.5228973523319</v>
      </c>
      <c r="H565" s="499" t="s">
        <v>2263</v>
      </c>
      <c r="I565" s="499">
        <v>1</v>
      </c>
      <c r="J565" s="499">
        <v>9</v>
      </c>
      <c r="K565" s="499">
        <v>1493</v>
      </c>
      <c r="L565" s="499">
        <v>1331</v>
      </c>
      <c r="M565" s="499">
        <v>162</v>
      </c>
      <c r="N565" s="499">
        <v>1</v>
      </c>
      <c r="O565" s="500">
        <v>59</v>
      </c>
      <c r="P565" s="500">
        <v>48</v>
      </c>
      <c r="Q565" s="500">
        <v>198.66368937058283</v>
      </c>
    </row>
    <row r="566" spans="1:17" ht="12.75" x14ac:dyDescent="0.2">
      <c r="A566" s="496" t="s">
        <v>961</v>
      </c>
      <c r="B566" s="497" t="s">
        <v>2263</v>
      </c>
      <c r="C566" s="497">
        <v>1775.6220330171343</v>
      </c>
      <c r="D566" s="497">
        <v>1775.6220330171343</v>
      </c>
      <c r="E566" s="497">
        <v>2471.8600303289445</v>
      </c>
      <c r="F566" s="498">
        <v>0.30000000000000004</v>
      </c>
      <c r="G566" s="499">
        <f t="shared" si="8"/>
        <v>741.55800909868344</v>
      </c>
      <c r="H566" s="499" t="s">
        <v>2263</v>
      </c>
      <c r="I566" s="499">
        <v>9</v>
      </c>
      <c r="J566" s="499">
        <v>27</v>
      </c>
      <c r="K566" s="499">
        <v>4004</v>
      </c>
      <c r="L566" s="499">
        <v>2921</v>
      </c>
      <c r="M566" s="499">
        <v>1083</v>
      </c>
      <c r="N566" s="499">
        <v>1</v>
      </c>
      <c r="O566" s="500">
        <v>27</v>
      </c>
      <c r="P566" s="500">
        <v>26</v>
      </c>
      <c r="Q566" s="500">
        <v>198.66368937058283</v>
      </c>
    </row>
    <row r="567" spans="1:17" ht="12.75" x14ac:dyDescent="0.2">
      <c r="A567" s="496" t="s">
        <v>962</v>
      </c>
      <c r="B567" s="497" t="s">
        <v>2263</v>
      </c>
      <c r="C567" s="497">
        <v>1216.0442369873228</v>
      </c>
      <c r="D567" s="497">
        <v>1216.0442369873228</v>
      </c>
      <c r="E567" s="497">
        <v>1802.8162768748653</v>
      </c>
      <c r="F567" s="498">
        <v>0.30000000000000004</v>
      </c>
      <c r="G567" s="499">
        <f t="shared" si="8"/>
        <v>540.84488306245964</v>
      </c>
      <c r="H567" s="499" t="s">
        <v>2263</v>
      </c>
      <c r="I567" s="499">
        <v>48</v>
      </c>
      <c r="J567" s="499">
        <v>64</v>
      </c>
      <c r="K567" s="499">
        <v>10541</v>
      </c>
      <c r="L567" s="499">
        <v>6071</v>
      </c>
      <c r="M567" s="499">
        <v>4470</v>
      </c>
      <c r="N567" s="499">
        <v>1</v>
      </c>
      <c r="O567" s="500">
        <v>8</v>
      </c>
      <c r="P567" s="500">
        <v>14</v>
      </c>
      <c r="Q567" s="500">
        <v>198.66368937058283</v>
      </c>
    </row>
    <row r="568" spans="1:17" ht="12.75" x14ac:dyDescent="0.2">
      <c r="A568" s="496" t="s">
        <v>963</v>
      </c>
      <c r="B568" s="497" t="s">
        <v>2263</v>
      </c>
      <c r="C568" s="497">
        <v>720.78017156367946</v>
      </c>
      <c r="D568" s="497">
        <v>720.78017156367946</v>
      </c>
      <c r="E568" s="497">
        <v>1206.3460976666988</v>
      </c>
      <c r="F568" s="498">
        <v>0.4</v>
      </c>
      <c r="G568" s="499">
        <f t="shared" si="8"/>
        <v>482.53843906667953</v>
      </c>
      <c r="H568" s="499" t="s">
        <v>2263</v>
      </c>
      <c r="I568" s="499">
        <v>143</v>
      </c>
      <c r="J568" s="499">
        <v>96</v>
      </c>
      <c r="K568" s="499">
        <v>23783</v>
      </c>
      <c r="L568" s="499">
        <v>9273</v>
      </c>
      <c r="M568" s="499">
        <v>14510</v>
      </c>
      <c r="N568" s="499">
        <v>1</v>
      </c>
      <c r="O568" s="500">
        <v>5</v>
      </c>
      <c r="P568" s="500">
        <v>8</v>
      </c>
      <c r="Q568" s="500">
        <v>198.66368937058283</v>
      </c>
    </row>
    <row r="569" spans="1:17" ht="12.75" x14ac:dyDescent="0.2">
      <c r="A569" s="496" t="s">
        <v>964</v>
      </c>
      <c r="B569" s="497" t="s">
        <v>2263</v>
      </c>
      <c r="C569" s="497">
        <v>405.9932739740629</v>
      </c>
      <c r="D569" s="497">
        <v>405.9932739740629</v>
      </c>
      <c r="E569" s="497">
        <v>466.75882969905842</v>
      </c>
      <c r="F569" s="498">
        <v>1</v>
      </c>
      <c r="G569" s="499">
        <f t="shared" si="8"/>
        <v>466.75882969905842</v>
      </c>
      <c r="H569" s="499" t="s">
        <v>2263</v>
      </c>
      <c r="I569" s="499">
        <v>609</v>
      </c>
      <c r="J569" s="499">
        <v>181</v>
      </c>
      <c r="K569" s="499">
        <v>36769</v>
      </c>
      <c r="L569" s="499">
        <v>7006</v>
      </c>
      <c r="M569" s="499">
        <v>29763</v>
      </c>
      <c r="N569" s="499">
        <v>1</v>
      </c>
      <c r="O569" s="500">
        <v>5</v>
      </c>
      <c r="P569" s="500">
        <v>5</v>
      </c>
      <c r="Q569" s="500">
        <v>198.66368937058283</v>
      </c>
    </row>
    <row r="570" spans="1:17" ht="12.75" x14ac:dyDescent="0.2">
      <c r="A570" s="496" t="s">
        <v>965</v>
      </c>
      <c r="B570" s="497" t="s">
        <v>2263</v>
      </c>
      <c r="C570" s="497">
        <v>1084.7646253484463</v>
      </c>
      <c r="D570" s="497">
        <v>1084.7646253484463</v>
      </c>
      <c r="E570" s="497">
        <v>3581.967541642814</v>
      </c>
      <c r="F570" s="498">
        <v>0.30000000000000004</v>
      </c>
      <c r="G570" s="499">
        <f t="shared" si="8"/>
        <v>1074.5902624928444</v>
      </c>
      <c r="H570" s="499" t="s">
        <v>2263</v>
      </c>
      <c r="I570" s="499">
        <v>170</v>
      </c>
      <c r="J570" s="499">
        <v>44</v>
      </c>
      <c r="K570" s="499">
        <v>132</v>
      </c>
      <c r="L570" s="499">
        <v>108</v>
      </c>
      <c r="M570" s="499">
        <v>24</v>
      </c>
      <c r="N570" s="499">
        <v>1</v>
      </c>
      <c r="O570" s="500">
        <v>5</v>
      </c>
      <c r="P570" s="500">
        <v>22</v>
      </c>
      <c r="Q570" s="500">
        <v>222.55812049492914</v>
      </c>
    </row>
    <row r="571" spans="1:17" ht="12.75" x14ac:dyDescent="0.2">
      <c r="A571" s="496" t="s">
        <v>966</v>
      </c>
      <c r="B571" s="497" t="s">
        <v>2263</v>
      </c>
      <c r="C571" s="497">
        <v>920.10065793537387</v>
      </c>
      <c r="D571" s="497">
        <v>920.10065793537387</v>
      </c>
      <c r="E571" s="497">
        <v>1294.9149340637155</v>
      </c>
      <c r="F571" s="498">
        <v>0.65</v>
      </c>
      <c r="G571" s="499">
        <f t="shared" si="8"/>
        <v>841.69470714141505</v>
      </c>
      <c r="H571" s="499" t="s">
        <v>2263</v>
      </c>
      <c r="I571" s="499">
        <v>711</v>
      </c>
      <c r="J571" s="499">
        <v>35</v>
      </c>
      <c r="K571" s="499">
        <v>86</v>
      </c>
      <c r="L571" s="499">
        <v>35</v>
      </c>
      <c r="M571" s="499">
        <v>51</v>
      </c>
      <c r="N571" s="499">
        <v>1</v>
      </c>
      <c r="O571" s="500">
        <v>5</v>
      </c>
      <c r="P571" s="500">
        <v>5</v>
      </c>
      <c r="Q571" s="500">
        <v>222.55812049492914</v>
      </c>
    </row>
    <row r="572" spans="1:17" ht="12.75" x14ac:dyDescent="0.2">
      <c r="A572" s="496" t="s">
        <v>967</v>
      </c>
      <c r="B572" s="497" t="s">
        <v>2263</v>
      </c>
      <c r="C572" s="497">
        <v>4952.3609843813229</v>
      </c>
      <c r="D572" s="497">
        <v>4952.3609843813229</v>
      </c>
      <c r="E572" s="497">
        <v>4952.3609843813229</v>
      </c>
      <c r="F572" s="498">
        <v>0.30000000000000004</v>
      </c>
      <c r="G572" s="499">
        <f t="shared" si="8"/>
        <v>1485.708295314397</v>
      </c>
      <c r="H572" s="499" t="s">
        <v>2263</v>
      </c>
      <c r="I572" s="499">
        <v>1</v>
      </c>
      <c r="J572" s="499">
        <v>28</v>
      </c>
      <c r="K572" s="499">
        <v>3007</v>
      </c>
      <c r="L572" s="499">
        <v>2896</v>
      </c>
      <c r="M572" s="499">
        <v>111</v>
      </c>
      <c r="N572" s="499">
        <v>1</v>
      </c>
      <c r="O572" s="500">
        <v>50</v>
      </c>
      <c r="P572" s="500">
        <v>50</v>
      </c>
      <c r="Q572" s="500">
        <v>198.66368937058283</v>
      </c>
    </row>
    <row r="573" spans="1:17" ht="12.75" x14ac:dyDescent="0.2">
      <c r="A573" s="496" t="s">
        <v>968</v>
      </c>
      <c r="B573" s="497" t="s">
        <v>2263</v>
      </c>
      <c r="C573" s="497">
        <v>2747.6684892583539</v>
      </c>
      <c r="D573" s="497">
        <v>2747.6684892583539</v>
      </c>
      <c r="E573" s="497">
        <v>3260.2811017584982</v>
      </c>
      <c r="F573" s="498">
        <v>0.30000000000000004</v>
      </c>
      <c r="G573" s="499">
        <f t="shared" si="8"/>
        <v>978.08433052754958</v>
      </c>
      <c r="H573" s="499" t="s">
        <v>2263</v>
      </c>
      <c r="I573" s="499">
        <v>1</v>
      </c>
      <c r="J573" s="499">
        <v>37</v>
      </c>
      <c r="K573" s="499">
        <v>4797</v>
      </c>
      <c r="L573" s="499">
        <v>4398</v>
      </c>
      <c r="M573" s="499">
        <v>399</v>
      </c>
      <c r="N573" s="499">
        <v>1</v>
      </c>
      <c r="O573" s="500">
        <v>42</v>
      </c>
      <c r="P573" s="500">
        <v>29</v>
      </c>
      <c r="Q573" s="500">
        <v>198.66368937058283</v>
      </c>
    </row>
    <row r="574" spans="1:17" ht="12.75" x14ac:dyDescent="0.2">
      <c r="A574" s="496" t="s">
        <v>969</v>
      </c>
      <c r="B574" s="497" t="s">
        <v>2263</v>
      </c>
      <c r="C574" s="497">
        <v>2119.883907307526</v>
      </c>
      <c r="D574" s="497">
        <v>2119.883907307526</v>
      </c>
      <c r="E574" s="497">
        <v>2361.7790447886086</v>
      </c>
      <c r="F574" s="498">
        <v>0.30000000000000004</v>
      </c>
      <c r="G574" s="499">
        <f t="shared" si="8"/>
        <v>708.53371343658273</v>
      </c>
      <c r="H574" s="499" t="s">
        <v>2263</v>
      </c>
      <c r="I574" s="499">
        <v>0</v>
      </c>
      <c r="J574" s="499">
        <v>88</v>
      </c>
      <c r="K574" s="499">
        <v>8201</v>
      </c>
      <c r="L574" s="499">
        <v>7279</v>
      </c>
      <c r="M574" s="499">
        <v>922</v>
      </c>
      <c r="N574" s="499">
        <v>1</v>
      </c>
      <c r="O574" s="500">
        <v>15</v>
      </c>
      <c r="P574" s="500">
        <v>18</v>
      </c>
      <c r="Q574" s="500">
        <v>198.66368937058283</v>
      </c>
    </row>
    <row r="575" spans="1:17" ht="12.75" x14ac:dyDescent="0.2">
      <c r="A575" s="496" t="s">
        <v>970</v>
      </c>
      <c r="B575" s="497" t="s">
        <v>2263</v>
      </c>
      <c r="C575" s="497">
        <v>1896.4297791536915</v>
      </c>
      <c r="D575" s="497">
        <v>1896.4297791536915</v>
      </c>
      <c r="E575" s="497">
        <v>1896.4297791536915</v>
      </c>
      <c r="F575" s="498">
        <v>0.30000000000000004</v>
      </c>
      <c r="G575" s="499">
        <f t="shared" si="8"/>
        <v>568.92893374610753</v>
      </c>
      <c r="H575" s="499" t="s">
        <v>2263</v>
      </c>
      <c r="I575" s="499">
        <v>8</v>
      </c>
      <c r="J575" s="499">
        <v>99</v>
      </c>
      <c r="K575" s="499">
        <v>11182</v>
      </c>
      <c r="L575" s="499">
        <v>9340</v>
      </c>
      <c r="M575" s="499">
        <v>1842</v>
      </c>
      <c r="N575" s="499">
        <v>1</v>
      </c>
      <c r="O575" s="500">
        <v>15</v>
      </c>
      <c r="P575" s="500">
        <v>15</v>
      </c>
      <c r="Q575" s="500">
        <v>198.66368937058283</v>
      </c>
    </row>
    <row r="576" spans="1:17" ht="12.75" x14ac:dyDescent="0.2">
      <c r="A576" s="496" t="s">
        <v>971</v>
      </c>
      <c r="B576" s="497" t="s">
        <v>2263</v>
      </c>
      <c r="C576" s="497">
        <v>1367.2162395418231</v>
      </c>
      <c r="D576" s="497">
        <v>1367.2162395418231</v>
      </c>
      <c r="E576" s="497">
        <v>1474.5277280630496</v>
      </c>
      <c r="F576" s="498">
        <v>0.4</v>
      </c>
      <c r="G576" s="499">
        <f t="shared" si="8"/>
        <v>589.81109122521991</v>
      </c>
      <c r="H576" s="499" t="s">
        <v>2263</v>
      </c>
      <c r="I576" s="499">
        <v>16</v>
      </c>
      <c r="J576" s="499">
        <v>50</v>
      </c>
      <c r="K576" s="499">
        <v>7924</v>
      </c>
      <c r="L576" s="499">
        <v>5756</v>
      </c>
      <c r="M576" s="499">
        <v>2168</v>
      </c>
      <c r="N576" s="499">
        <v>1</v>
      </c>
      <c r="O576" s="500">
        <v>10</v>
      </c>
      <c r="P576" s="500">
        <v>11</v>
      </c>
      <c r="Q576" s="500">
        <v>198.66368937058283</v>
      </c>
    </row>
    <row r="577" spans="1:17" ht="12.75" x14ac:dyDescent="0.2">
      <c r="A577" s="496" t="s">
        <v>972</v>
      </c>
      <c r="B577" s="497" t="s">
        <v>2263</v>
      </c>
      <c r="C577" s="497">
        <v>1155.2495164193201</v>
      </c>
      <c r="D577" s="497">
        <v>1155.2495164193201</v>
      </c>
      <c r="E577" s="497">
        <v>1270.7744680612523</v>
      </c>
      <c r="F577" s="498">
        <v>0</v>
      </c>
      <c r="G577" s="499">
        <f t="shared" si="8"/>
        <v>0</v>
      </c>
      <c r="H577" s="499" t="s">
        <v>2263</v>
      </c>
      <c r="I577" s="499">
        <v>3</v>
      </c>
      <c r="J577" s="499">
        <v>17</v>
      </c>
      <c r="K577" s="499">
        <v>2873</v>
      </c>
      <c r="L577" s="499">
        <v>2873</v>
      </c>
      <c r="M577" s="499">
        <v>1382</v>
      </c>
      <c r="N577" s="499">
        <v>0</v>
      </c>
      <c r="O577" s="500">
        <v>11</v>
      </c>
      <c r="P577" s="500">
        <v>11</v>
      </c>
      <c r="Q577" s="500">
        <v>198.66368937058283</v>
      </c>
    </row>
    <row r="578" spans="1:17" ht="12.75" x14ac:dyDescent="0.2">
      <c r="A578" s="496" t="s">
        <v>973</v>
      </c>
      <c r="B578" s="497" t="s">
        <v>2263</v>
      </c>
      <c r="C578" s="497">
        <v>362.57840659368873</v>
      </c>
      <c r="D578" s="497">
        <v>362.57840659368873</v>
      </c>
      <c r="E578" s="497">
        <v>557.81293322105955</v>
      </c>
      <c r="F578" s="498">
        <v>0</v>
      </c>
      <c r="G578" s="499">
        <f t="shared" si="8"/>
        <v>0</v>
      </c>
      <c r="H578" s="499" t="s">
        <v>2263</v>
      </c>
      <c r="I578" s="499">
        <v>257</v>
      </c>
      <c r="J578" s="499">
        <v>155</v>
      </c>
      <c r="K578" s="499">
        <v>48156</v>
      </c>
      <c r="L578" s="499">
        <v>48156</v>
      </c>
      <c r="M578" s="499">
        <v>37072</v>
      </c>
      <c r="N578" s="499">
        <v>0</v>
      </c>
      <c r="O578" s="500">
        <v>5</v>
      </c>
      <c r="P578" s="500">
        <v>5</v>
      </c>
      <c r="Q578" s="500">
        <v>198.66368937058283</v>
      </c>
    </row>
    <row r="579" spans="1:17" ht="12.75" x14ac:dyDescent="0.2">
      <c r="A579" s="496" t="s">
        <v>974</v>
      </c>
      <c r="B579" s="497">
        <v>125.66284944504122</v>
      </c>
      <c r="C579" s="497">
        <v>192.84584702201462</v>
      </c>
      <c r="D579" s="497">
        <v>192.84584702201462</v>
      </c>
      <c r="E579" s="497">
        <v>385.69169404402925</v>
      </c>
      <c r="F579" s="498">
        <v>0</v>
      </c>
      <c r="G579" s="499">
        <f t="shared" si="8"/>
        <v>0</v>
      </c>
      <c r="H579" s="499">
        <v>5129</v>
      </c>
      <c r="I579" s="499">
        <v>3721</v>
      </c>
      <c r="J579" s="499">
        <v>522</v>
      </c>
      <c r="K579" s="499">
        <v>158341</v>
      </c>
      <c r="L579" s="499">
        <v>158341</v>
      </c>
      <c r="M579" s="499">
        <v>145342</v>
      </c>
      <c r="N579" s="499">
        <v>0</v>
      </c>
      <c r="O579" s="500">
        <v>5</v>
      </c>
      <c r="P579" s="500">
        <v>5</v>
      </c>
      <c r="Q579" s="500">
        <v>198.66368937058283</v>
      </c>
    </row>
    <row r="580" spans="1:17" ht="12.75" x14ac:dyDescent="0.2">
      <c r="A580" s="496" t="s">
        <v>975</v>
      </c>
      <c r="B580" s="497" t="s">
        <v>2263</v>
      </c>
      <c r="C580" s="497">
        <v>2240.3929282573185</v>
      </c>
      <c r="D580" s="497">
        <v>2240.3929282573185</v>
      </c>
      <c r="E580" s="497">
        <v>2240.3929282573185</v>
      </c>
      <c r="F580" s="498">
        <v>0</v>
      </c>
      <c r="G580" s="499">
        <f t="shared" si="8"/>
        <v>0</v>
      </c>
      <c r="H580" s="499" t="s">
        <v>2263</v>
      </c>
      <c r="I580" s="499">
        <v>0</v>
      </c>
      <c r="J580" s="499">
        <v>15</v>
      </c>
      <c r="K580" s="499">
        <v>1476</v>
      </c>
      <c r="L580" s="499">
        <v>1476</v>
      </c>
      <c r="M580" s="499">
        <v>346</v>
      </c>
      <c r="N580" s="499">
        <v>0</v>
      </c>
      <c r="O580" s="500">
        <v>25</v>
      </c>
      <c r="P580" s="500">
        <v>25</v>
      </c>
      <c r="Q580" s="500">
        <v>198.66368937058283</v>
      </c>
    </row>
    <row r="581" spans="1:17" ht="12.75" x14ac:dyDescent="0.2">
      <c r="A581" s="496" t="s">
        <v>976</v>
      </c>
      <c r="B581" s="497" t="s">
        <v>2263</v>
      </c>
      <c r="C581" s="497">
        <v>1143.6757640174192</v>
      </c>
      <c r="D581" s="497">
        <v>1143.6757640174192</v>
      </c>
      <c r="E581" s="497">
        <v>1143.6757640174192</v>
      </c>
      <c r="F581" s="498">
        <v>0</v>
      </c>
      <c r="G581" s="499">
        <f t="shared" si="8"/>
        <v>0</v>
      </c>
      <c r="H581" s="499" t="s">
        <v>2263</v>
      </c>
      <c r="I581" s="499">
        <v>4</v>
      </c>
      <c r="J581" s="499">
        <v>32</v>
      </c>
      <c r="K581" s="499">
        <v>6861</v>
      </c>
      <c r="L581" s="499">
        <v>6861</v>
      </c>
      <c r="M581" s="499">
        <v>3224</v>
      </c>
      <c r="N581" s="499">
        <v>0</v>
      </c>
      <c r="O581" s="500">
        <v>9</v>
      </c>
      <c r="P581" s="500">
        <v>9</v>
      </c>
      <c r="Q581" s="500">
        <v>198.66368937058283</v>
      </c>
    </row>
    <row r="582" spans="1:17" ht="12.75" x14ac:dyDescent="0.2">
      <c r="A582" s="496" t="s">
        <v>977</v>
      </c>
      <c r="B582" s="497" t="s">
        <v>2263</v>
      </c>
      <c r="C582" s="497">
        <v>736.94893978546247</v>
      </c>
      <c r="D582" s="497">
        <v>736.94893978546247</v>
      </c>
      <c r="E582" s="497">
        <v>736.94893978546247</v>
      </c>
      <c r="F582" s="498">
        <v>0</v>
      </c>
      <c r="G582" s="499">
        <f t="shared" si="8"/>
        <v>0</v>
      </c>
      <c r="H582" s="499" t="s">
        <v>2263</v>
      </c>
      <c r="I582" s="499">
        <v>72</v>
      </c>
      <c r="J582" s="499">
        <v>100</v>
      </c>
      <c r="K582" s="499">
        <v>22561</v>
      </c>
      <c r="L582" s="499">
        <v>22561</v>
      </c>
      <c r="M582" s="499">
        <v>14895</v>
      </c>
      <c r="N582" s="499">
        <v>0</v>
      </c>
      <c r="O582" s="500">
        <v>5</v>
      </c>
      <c r="P582" s="500">
        <v>5</v>
      </c>
      <c r="Q582" s="500">
        <v>198.66368937058283</v>
      </c>
    </row>
    <row r="583" spans="1:17" ht="12.75" x14ac:dyDescent="0.2">
      <c r="A583" s="496" t="s">
        <v>978</v>
      </c>
      <c r="B583" s="497" t="s">
        <v>2263</v>
      </c>
      <c r="C583" s="497">
        <v>531.87335027527615</v>
      </c>
      <c r="D583" s="497">
        <v>531.87335027527615</v>
      </c>
      <c r="E583" s="497">
        <v>531.87335027527615</v>
      </c>
      <c r="F583" s="498">
        <v>0</v>
      </c>
      <c r="G583" s="499">
        <f t="shared" ref="G583:G646" si="9">IFERROR(F583*E583,"")</f>
        <v>0</v>
      </c>
      <c r="H583" s="499" t="s">
        <v>2263</v>
      </c>
      <c r="I583" s="499">
        <v>153</v>
      </c>
      <c r="J583" s="499">
        <v>70</v>
      </c>
      <c r="K583" s="499">
        <v>16706</v>
      </c>
      <c r="L583" s="499">
        <v>16706</v>
      </c>
      <c r="M583" s="499">
        <v>13263</v>
      </c>
      <c r="N583" s="499">
        <v>0</v>
      </c>
      <c r="O583" s="500">
        <v>5</v>
      </c>
      <c r="P583" s="500">
        <v>5</v>
      </c>
      <c r="Q583" s="500">
        <v>198.66368937058283</v>
      </c>
    </row>
    <row r="584" spans="1:17" ht="12.75" x14ac:dyDescent="0.2">
      <c r="A584" s="496" t="s">
        <v>979</v>
      </c>
      <c r="B584" s="497" t="s">
        <v>2263</v>
      </c>
      <c r="C584" s="497">
        <v>4888.8274447346703</v>
      </c>
      <c r="D584" s="497">
        <v>4888.8274447346703</v>
      </c>
      <c r="E584" s="497">
        <v>5003.1722019370627</v>
      </c>
      <c r="F584" s="498">
        <v>0</v>
      </c>
      <c r="G584" s="499">
        <f t="shared" si="9"/>
        <v>0</v>
      </c>
      <c r="H584" s="499" t="s">
        <v>2263</v>
      </c>
      <c r="I584" s="499">
        <v>42</v>
      </c>
      <c r="J584" s="499">
        <v>161</v>
      </c>
      <c r="K584" s="499">
        <v>1393</v>
      </c>
      <c r="L584" s="499">
        <v>1393</v>
      </c>
      <c r="M584" s="499">
        <v>96</v>
      </c>
      <c r="N584" s="499">
        <v>0</v>
      </c>
      <c r="O584" s="500">
        <v>41</v>
      </c>
      <c r="P584" s="500">
        <v>50</v>
      </c>
      <c r="Q584" s="500">
        <v>198.66368937058283</v>
      </c>
    </row>
    <row r="585" spans="1:17" ht="12.75" x14ac:dyDescent="0.2">
      <c r="A585" s="496" t="s">
        <v>980</v>
      </c>
      <c r="B585" s="497" t="s">
        <v>2263</v>
      </c>
      <c r="C585" s="497">
        <v>1963.5165905254955</v>
      </c>
      <c r="D585" s="497">
        <v>1963.5165905254955</v>
      </c>
      <c r="E585" s="497">
        <v>3043.0366988056239</v>
      </c>
      <c r="F585" s="498">
        <v>0</v>
      </c>
      <c r="G585" s="499">
        <f t="shared" si="9"/>
        <v>0</v>
      </c>
      <c r="H585" s="499" t="s">
        <v>2263</v>
      </c>
      <c r="I585" s="499">
        <v>345</v>
      </c>
      <c r="J585" s="499">
        <v>431</v>
      </c>
      <c r="K585" s="499">
        <v>4034</v>
      </c>
      <c r="L585" s="499">
        <v>4034</v>
      </c>
      <c r="M585" s="499">
        <v>703</v>
      </c>
      <c r="N585" s="499">
        <v>0</v>
      </c>
      <c r="O585" s="500">
        <v>13</v>
      </c>
      <c r="P585" s="500">
        <v>27</v>
      </c>
      <c r="Q585" s="500">
        <v>198.66368937058283</v>
      </c>
    </row>
    <row r="586" spans="1:17" ht="12.75" x14ac:dyDescent="0.2">
      <c r="A586" s="496" t="s">
        <v>981</v>
      </c>
      <c r="B586" s="497" t="s">
        <v>2263</v>
      </c>
      <c r="C586" s="497">
        <v>1038.3399099329968</v>
      </c>
      <c r="D586" s="497">
        <v>1038.3399099329968</v>
      </c>
      <c r="E586" s="497">
        <v>2054.7561850759139</v>
      </c>
      <c r="F586" s="498">
        <v>0</v>
      </c>
      <c r="G586" s="499">
        <f t="shared" si="9"/>
        <v>0</v>
      </c>
      <c r="H586" s="499" t="s">
        <v>2263</v>
      </c>
      <c r="I586" s="499">
        <v>1068</v>
      </c>
      <c r="J586" s="499">
        <v>721</v>
      </c>
      <c r="K586" s="499">
        <v>6279</v>
      </c>
      <c r="L586" s="499">
        <v>6279</v>
      </c>
      <c r="M586" s="499">
        <v>1788</v>
      </c>
      <c r="N586" s="499">
        <v>0</v>
      </c>
      <c r="O586" s="500">
        <v>5</v>
      </c>
      <c r="P586" s="500">
        <v>19</v>
      </c>
      <c r="Q586" s="500">
        <v>198.66368937058283</v>
      </c>
    </row>
    <row r="587" spans="1:17" ht="12.75" x14ac:dyDescent="0.2">
      <c r="A587" s="496" t="s">
        <v>982</v>
      </c>
      <c r="B587" s="497" t="s">
        <v>2263</v>
      </c>
      <c r="C587" s="497">
        <v>744.64581492806633</v>
      </c>
      <c r="D587" s="497">
        <v>744.64581492806633</v>
      </c>
      <c r="E587" s="497">
        <v>1405.5010476843606</v>
      </c>
      <c r="F587" s="498">
        <v>0</v>
      </c>
      <c r="G587" s="499">
        <f t="shared" si="9"/>
        <v>0</v>
      </c>
      <c r="H587" s="499" t="s">
        <v>2263</v>
      </c>
      <c r="I587" s="499">
        <v>2345</v>
      </c>
      <c r="J587" s="499">
        <v>847</v>
      </c>
      <c r="K587" s="499">
        <v>8300</v>
      </c>
      <c r="L587" s="499">
        <v>8300</v>
      </c>
      <c r="M587" s="499">
        <v>3579</v>
      </c>
      <c r="N587" s="499">
        <v>0</v>
      </c>
      <c r="O587" s="500">
        <v>5</v>
      </c>
      <c r="P587" s="500">
        <v>11</v>
      </c>
      <c r="Q587" s="500">
        <v>198.66368937058283</v>
      </c>
    </row>
    <row r="588" spans="1:17" ht="12.75" x14ac:dyDescent="0.2">
      <c r="A588" s="496" t="s">
        <v>983</v>
      </c>
      <c r="B588" s="497" t="s">
        <v>2263</v>
      </c>
      <c r="C588" s="497">
        <v>505.3900488713337</v>
      </c>
      <c r="D588" s="497">
        <v>505.3900488713337</v>
      </c>
      <c r="E588" s="497">
        <v>847.25258500511097</v>
      </c>
      <c r="F588" s="498">
        <v>0</v>
      </c>
      <c r="G588" s="499">
        <f t="shared" si="9"/>
        <v>0</v>
      </c>
      <c r="H588" s="499" t="s">
        <v>2263</v>
      </c>
      <c r="I588" s="499">
        <v>3952</v>
      </c>
      <c r="J588" s="499">
        <v>384</v>
      </c>
      <c r="K588" s="499">
        <v>6955</v>
      </c>
      <c r="L588" s="499">
        <v>6955</v>
      </c>
      <c r="M588" s="499">
        <v>4310</v>
      </c>
      <c r="N588" s="499">
        <v>0</v>
      </c>
      <c r="O588" s="500">
        <v>5</v>
      </c>
      <c r="P588" s="500">
        <v>5</v>
      </c>
      <c r="Q588" s="500">
        <v>198.66368937058283</v>
      </c>
    </row>
    <row r="589" spans="1:17" ht="12.75" x14ac:dyDescent="0.2">
      <c r="A589" s="496" t="s">
        <v>984</v>
      </c>
      <c r="B589" s="497" t="s">
        <v>2263</v>
      </c>
      <c r="C589" s="497">
        <v>4542.5575171071559</v>
      </c>
      <c r="D589" s="497">
        <v>4542.5575171071559</v>
      </c>
      <c r="E589" s="497">
        <v>4542.5575171071559</v>
      </c>
      <c r="F589" s="498">
        <v>0</v>
      </c>
      <c r="G589" s="499">
        <f t="shared" si="9"/>
        <v>0</v>
      </c>
      <c r="H589" s="499" t="s">
        <v>2263</v>
      </c>
      <c r="I589" s="499">
        <v>7</v>
      </c>
      <c r="J589" s="499">
        <v>8</v>
      </c>
      <c r="K589" s="499">
        <v>76</v>
      </c>
      <c r="L589" s="499">
        <v>76</v>
      </c>
      <c r="M589" s="499">
        <v>6</v>
      </c>
      <c r="N589" s="499">
        <v>0</v>
      </c>
      <c r="O589" s="500">
        <v>32</v>
      </c>
      <c r="P589" s="500">
        <v>32</v>
      </c>
      <c r="Q589" s="500">
        <v>198.66368937058283</v>
      </c>
    </row>
    <row r="590" spans="1:17" ht="12.75" x14ac:dyDescent="0.2">
      <c r="A590" s="496" t="s">
        <v>985</v>
      </c>
      <c r="B590" s="497" t="s">
        <v>2263</v>
      </c>
      <c r="C590" s="497">
        <v>2508.0157829861218</v>
      </c>
      <c r="D590" s="497">
        <v>2508.0157829861218</v>
      </c>
      <c r="E590" s="497">
        <v>2508.0157829861218</v>
      </c>
      <c r="F590" s="498">
        <v>0</v>
      </c>
      <c r="G590" s="499">
        <f t="shared" si="9"/>
        <v>0</v>
      </c>
      <c r="H590" s="499" t="s">
        <v>2263</v>
      </c>
      <c r="I590" s="499">
        <v>80</v>
      </c>
      <c r="J590" s="499">
        <v>24</v>
      </c>
      <c r="K590" s="499">
        <v>119</v>
      </c>
      <c r="L590" s="499">
        <v>119</v>
      </c>
      <c r="M590" s="499">
        <v>22</v>
      </c>
      <c r="N590" s="499">
        <v>0</v>
      </c>
      <c r="O590" s="500">
        <v>20</v>
      </c>
      <c r="P590" s="500">
        <v>20</v>
      </c>
      <c r="Q590" s="500">
        <v>198.66368937058283</v>
      </c>
    </row>
    <row r="591" spans="1:17" ht="12.75" x14ac:dyDescent="0.2">
      <c r="A591" s="496" t="s">
        <v>986</v>
      </c>
      <c r="B591" s="497" t="s">
        <v>2263</v>
      </c>
      <c r="C591" s="497">
        <v>2208.6720006305927</v>
      </c>
      <c r="D591" s="497">
        <v>2208.6720006305927</v>
      </c>
      <c r="E591" s="497">
        <v>2208.6720006305927</v>
      </c>
      <c r="F591" s="498">
        <v>0</v>
      </c>
      <c r="G591" s="499">
        <f t="shared" si="9"/>
        <v>0</v>
      </c>
      <c r="H591" s="499" t="s">
        <v>2263</v>
      </c>
      <c r="I591" s="499">
        <v>79</v>
      </c>
      <c r="J591" s="499">
        <v>23</v>
      </c>
      <c r="K591" s="499">
        <v>66</v>
      </c>
      <c r="L591" s="499">
        <v>66</v>
      </c>
      <c r="M591" s="499">
        <v>28</v>
      </c>
      <c r="N591" s="499">
        <v>0</v>
      </c>
      <c r="O591" s="500">
        <v>5</v>
      </c>
      <c r="P591" s="500">
        <v>5</v>
      </c>
      <c r="Q591" s="500">
        <v>198.66368937058283</v>
      </c>
    </row>
    <row r="592" spans="1:17" ht="12.75" x14ac:dyDescent="0.2">
      <c r="A592" s="496" t="s">
        <v>987</v>
      </c>
      <c r="B592" s="497">
        <v>152.58900884226543</v>
      </c>
      <c r="C592" s="497">
        <v>2469.9724643790887</v>
      </c>
      <c r="D592" s="497">
        <v>2469.9724643790887</v>
      </c>
      <c r="E592" s="497">
        <v>4428.4192153711738</v>
      </c>
      <c r="F592" s="498">
        <v>0</v>
      </c>
      <c r="G592" s="499">
        <f t="shared" si="9"/>
        <v>0</v>
      </c>
      <c r="H592" s="499">
        <v>1494</v>
      </c>
      <c r="I592" s="499">
        <v>1707</v>
      </c>
      <c r="J592" s="499">
        <v>2989</v>
      </c>
      <c r="K592" s="499">
        <v>411</v>
      </c>
      <c r="L592" s="499">
        <v>411</v>
      </c>
      <c r="M592" s="499">
        <v>10</v>
      </c>
      <c r="N592" s="499">
        <v>0</v>
      </c>
      <c r="O592" s="500">
        <v>5</v>
      </c>
      <c r="P592" s="500">
        <v>19</v>
      </c>
      <c r="Q592" s="500">
        <v>222.55812049492914</v>
      </c>
    </row>
    <row r="593" spans="1:17" ht="12.75" x14ac:dyDescent="0.2">
      <c r="A593" s="496" t="s">
        <v>988</v>
      </c>
      <c r="B593" s="497" t="s">
        <v>2263</v>
      </c>
      <c r="C593" s="497">
        <v>4870.3415076354531</v>
      </c>
      <c r="D593" s="497">
        <v>4870.3415076354531</v>
      </c>
      <c r="E593" s="497">
        <v>7697.4671915642648</v>
      </c>
      <c r="F593" s="498">
        <v>0</v>
      </c>
      <c r="G593" s="499">
        <f t="shared" si="9"/>
        <v>0</v>
      </c>
      <c r="H593" s="499" t="s">
        <v>2263</v>
      </c>
      <c r="I593" s="499">
        <v>141</v>
      </c>
      <c r="J593" s="499">
        <v>673</v>
      </c>
      <c r="K593" s="499">
        <v>240</v>
      </c>
      <c r="L593" s="499">
        <v>240</v>
      </c>
      <c r="M593" s="499">
        <v>2</v>
      </c>
      <c r="N593" s="499">
        <v>0</v>
      </c>
      <c r="O593" s="500">
        <v>14</v>
      </c>
      <c r="P593" s="500">
        <v>29</v>
      </c>
      <c r="Q593" s="500">
        <v>222.55812049492914</v>
      </c>
    </row>
    <row r="594" spans="1:17" ht="12.75" x14ac:dyDescent="0.2">
      <c r="A594" s="496" t="s">
        <v>989</v>
      </c>
      <c r="B594" s="497" t="s">
        <v>2263</v>
      </c>
      <c r="C594" s="497">
        <v>9136.1719643516681</v>
      </c>
      <c r="D594" s="497">
        <v>9136.1719643516681</v>
      </c>
      <c r="E594" s="497">
        <v>10949.711375470388</v>
      </c>
      <c r="F594" s="498">
        <v>0</v>
      </c>
      <c r="G594" s="499">
        <f t="shared" si="9"/>
        <v>0</v>
      </c>
      <c r="H594" s="499" t="s">
        <v>2263</v>
      </c>
      <c r="I594" s="499">
        <v>4</v>
      </c>
      <c r="J594" s="499">
        <v>88</v>
      </c>
      <c r="K594" s="499">
        <v>113</v>
      </c>
      <c r="L594" s="499">
        <v>113</v>
      </c>
      <c r="M594" s="499">
        <v>0</v>
      </c>
      <c r="N594" s="499">
        <v>0</v>
      </c>
      <c r="O594" s="500">
        <v>26</v>
      </c>
      <c r="P594" s="500">
        <v>58</v>
      </c>
      <c r="Q594" s="500">
        <v>222.55812049492914</v>
      </c>
    </row>
    <row r="595" spans="1:17" ht="12.75" x14ac:dyDescent="0.2">
      <c r="A595" s="496" t="s">
        <v>990</v>
      </c>
      <c r="B595" s="497" t="s">
        <v>2263</v>
      </c>
      <c r="C595" s="497">
        <v>7470.4808782328691</v>
      </c>
      <c r="D595" s="497">
        <v>7470.4808782328691</v>
      </c>
      <c r="E595" s="497">
        <v>8539.9792691633447</v>
      </c>
      <c r="F595" s="498">
        <v>0</v>
      </c>
      <c r="G595" s="499">
        <f t="shared" si="9"/>
        <v>0</v>
      </c>
      <c r="H595" s="499" t="s">
        <v>2263</v>
      </c>
      <c r="I595" s="499">
        <v>8</v>
      </c>
      <c r="J595" s="499">
        <v>683</v>
      </c>
      <c r="K595" s="499">
        <v>102</v>
      </c>
      <c r="L595" s="499">
        <v>102</v>
      </c>
      <c r="M595" s="499">
        <v>0</v>
      </c>
      <c r="N595" s="499">
        <v>0</v>
      </c>
      <c r="O595" s="500">
        <v>13</v>
      </c>
      <c r="P595" s="500">
        <v>29</v>
      </c>
      <c r="Q595" s="500">
        <v>222.55812049492914</v>
      </c>
    </row>
    <row r="596" spans="1:17" ht="12.75" x14ac:dyDescent="0.2">
      <c r="A596" s="496" t="s">
        <v>991</v>
      </c>
      <c r="B596" s="497" t="s">
        <v>2263</v>
      </c>
      <c r="C596" s="497">
        <v>9581.0764735811827</v>
      </c>
      <c r="D596" s="497">
        <v>9581.0764735811827</v>
      </c>
      <c r="E596" s="497">
        <v>11056.277281028164</v>
      </c>
      <c r="F596" s="498">
        <v>0</v>
      </c>
      <c r="G596" s="499">
        <f t="shared" si="9"/>
        <v>0</v>
      </c>
      <c r="H596" s="499" t="s">
        <v>2263</v>
      </c>
      <c r="I596" s="499">
        <v>4</v>
      </c>
      <c r="J596" s="499">
        <v>495</v>
      </c>
      <c r="K596" s="499">
        <v>197</v>
      </c>
      <c r="L596" s="499">
        <v>197</v>
      </c>
      <c r="M596" s="499">
        <v>0</v>
      </c>
      <c r="N596" s="499">
        <v>0</v>
      </c>
      <c r="O596" s="500">
        <v>21</v>
      </c>
      <c r="P596" s="500">
        <v>41</v>
      </c>
      <c r="Q596" s="500">
        <v>222.55812049492914</v>
      </c>
    </row>
    <row r="597" spans="1:17" ht="12.75" x14ac:dyDescent="0.2">
      <c r="A597" s="496" t="s">
        <v>992</v>
      </c>
      <c r="B597" s="497" t="s">
        <v>2263</v>
      </c>
      <c r="C597" s="497">
        <v>13238.337190481363</v>
      </c>
      <c r="D597" s="497">
        <v>13238.337190481363</v>
      </c>
      <c r="E597" s="497">
        <v>18329.091240328609</v>
      </c>
      <c r="F597" s="498">
        <v>0</v>
      </c>
      <c r="G597" s="499">
        <f t="shared" si="9"/>
        <v>0</v>
      </c>
      <c r="H597" s="499" t="s">
        <v>2263</v>
      </c>
      <c r="I597" s="499">
        <v>2</v>
      </c>
      <c r="J597" s="499">
        <v>158</v>
      </c>
      <c r="K597" s="499">
        <v>185</v>
      </c>
      <c r="L597" s="499">
        <v>185</v>
      </c>
      <c r="M597" s="499">
        <v>0</v>
      </c>
      <c r="N597" s="499">
        <v>0</v>
      </c>
      <c r="O597" s="500">
        <v>41</v>
      </c>
      <c r="P597" s="500">
        <v>91</v>
      </c>
      <c r="Q597" s="500">
        <v>222.55812049492914</v>
      </c>
    </row>
    <row r="598" spans="1:17" ht="12.75" x14ac:dyDescent="0.2">
      <c r="A598" s="496" t="s">
        <v>993</v>
      </c>
      <c r="B598" s="497" t="s">
        <v>2263</v>
      </c>
      <c r="C598" s="497">
        <v>8184.9737416324497</v>
      </c>
      <c r="D598" s="497">
        <v>8184.9737416324497</v>
      </c>
      <c r="E598" s="497">
        <v>11697.88002508194</v>
      </c>
      <c r="F598" s="498">
        <v>0</v>
      </c>
      <c r="G598" s="499">
        <f t="shared" si="9"/>
        <v>0</v>
      </c>
      <c r="H598" s="499" t="s">
        <v>2263</v>
      </c>
      <c r="I598" s="499">
        <v>0</v>
      </c>
      <c r="J598" s="499">
        <v>161</v>
      </c>
      <c r="K598" s="499">
        <v>33</v>
      </c>
      <c r="L598" s="499">
        <v>33</v>
      </c>
      <c r="M598" s="499">
        <v>0</v>
      </c>
      <c r="N598" s="499">
        <v>0</v>
      </c>
      <c r="O598" s="500">
        <v>14</v>
      </c>
      <c r="P598" s="500">
        <v>31</v>
      </c>
      <c r="Q598" s="500">
        <v>222.55812049492914</v>
      </c>
    </row>
    <row r="599" spans="1:17" ht="12.75" x14ac:dyDescent="0.2">
      <c r="A599" s="496" t="s">
        <v>994</v>
      </c>
      <c r="B599" s="497" t="s">
        <v>2263</v>
      </c>
      <c r="C599" s="497">
        <v>11284.286625658839</v>
      </c>
      <c r="D599" s="497">
        <v>11284.286625658839</v>
      </c>
      <c r="E599" s="497">
        <v>13927.322226745233</v>
      </c>
      <c r="F599" s="498">
        <v>0</v>
      </c>
      <c r="G599" s="499">
        <f t="shared" si="9"/>
        <v>0</v>
      </c>
      <c r="H599" s="499" t="s">
        <v>2263</v>
      </c>
      <c r="I599" s="499">
        <v>0</v>
      </c>
      <c r="J599" s="499">
        <v>263</v>
      </c>
      <c r="K599" s="499">
        <v>130</v>
      </c>
      <c r="L599" s="499">
        <v>130</v>
      </c>
      <c r="M599" s="499">
        <v>0</v>
      </c>
      <c r="N599" s="499">
        <v>0</v>
      </c>
      <c r="O599" s="500">
        <v>25</v>
      </c>
      <c r="P599" s="500">
        <v>44</v>
      </c>
      <c r="Q599" s="500">
        <v>222.55812049492914</v>
      </c>
    </row>
    <row r="600" spans="1:17" ht="12.75" x14ac:dyDescent="0.2">
      <c r="A600" s="496" t="s">
        <v>995</v>
      </c>
      <c r="B600" s="497" t="s">
        <v>2263</v>
      </c>
      <c r="C600" s="497">
        <v>21053.564574317894</v>
      </c>
      <c r="D600" s="497">
        <v>21053.564574317894</v>
      </c>
      <c r="E600" s="497">
        <v>26887.339567088889</v>
      </c>
      <c r="F600" s="498">
        <v>0</v>
      </c>
      <c r="G600" s="499">
        <f t="shared" si="9"/>
        <v>0</v>
      </c>
      <c r="H600" s="499" t="s">
        <v>2263</v>
      </c>
      <c r="I600" s="499">
        <v>0</v>
      </c>
      <c r="J600" s="499">
        <v>188</v>
      </c>
      <c r="K600" s="499">
        <v>255</v>
      </c>
      <c r="L600" s="499">
        <v>255</v>
      </c>
      <c r="M600" s="499">
        <v>0</v>
      </c>
      <c r="N600" s="499">
        <v>0</v>
      </c>
      <c r="O600" s="500">
        <v>68</v>
      </c>
      <c r="P600" s="500">
        <v>124</v>
      </c>
      <c r="Q600" s="500">
        <v>222.55812049492914</v>
      </c>
    </row>
    <row r="601" spans="1:17" ht="12.75" x14ac:dyDescent="0.2">
      <c r="A601" s="496" t="s">
        <v>996</v>
      </c>
      <c r="B601" s="497" t="s">
        <v>2263</v>
      </c>
      <c r="C601" s="497">
        <v>10156.912612161526</v>
      </c>
      <c r="D601" s="497">
        <v>10156.912612161526</v>
      </c>
      <c r="E601" s="497">
        <v>10156.912612161526</v>
      </c>
      <c r="F601" s="498">
        <v>0</v>
      </c>
      <c r="G601" s="499">
        <f t="shared" si="9"/>
        <v>0</v>
      </c>
      <c r="H601" s="499" t="s">
        <v>2263</v>
      </c>
      <c r="I601" s="499">
        <v>0</v>
      </c>
      <c r="J601" s="499">
        <v>45</v>
      </c>
      <c r="K601" s="499">
        <v>671</v>
      </c>
      <c r="L601" s="499">
        <v>671</v>
      </c>
      <c r="M601" s="499">
        <v>11</v>
      </c>
      <c r="N601" s="499">
        <v>0</v>
      </c>
      <c r="O601" s="500">
        <v>90</v>
      </c>
      <c r="P601" s="500">
        <v>90</v>
      </c>
      <c r="Q601" s="500">
        <v>201.9243030486775</v>
      </c>
    </row>
    <row r="602" spans="1:17" ht="12.75" x14ac:dyDescent="0.2">
      <c r="A602" s="496" t="s">
        <v>997</v>
      </c>
      <c r="B602" s="497" t="s">
        <v>2263</v>
      </c>
      <c r="C602" s="497">
        <v>7019.8260017316361</v>
      </c>
      <c r="D602" s="497">
        <v>7019.8260017316361</v>
      </c>
      <c r="E602" s="497">
        <v>7606.5141037430112</v>
      </c>
      <c r="F602" s="498">
        <v>0</v>
      </c>
      <c r="G602" s="499">
        <f t="shared" si="9"/>
        <v>0</v>
      </c>
      <c r="H602" s="499" t="s">
        <v>2263</v>
      </c>
      <c r="I602" s="499">
        <v>8</v>
      </c>
      <c r="J602" s="499">
        <v>148</v>
      </c>
      <c r="K602" s="499">
        <v>1209</v>
      </c>
      <c r="L602" s="499">
        <v>1209</v>
      </c>
      <c r="M602" s="499">
        <v>48</v>
      </c>
      <c r="N602" s="499">
        <v>0</v>
      </c>
      <c r="O602" s="500">
        <v>48</v>
      </c>
      <c r="P602" s="500">
        <v>62</v>
      </c>
      <c r="Q602" s="500">
        <v>201.9243030486775</v>
      </c>
    </row>
    <row r="603" spans="1:17" ht="12.75" x14ac:dyDescent="0.2">
      <c r="A603" s="496" t="s">
        <v>998</v>
      </c>
      <c r="B603" s="497" t="s">
        <v>2263</v>
      </c>
      <c r="C603" s="497">
        <v>3596.4615355181163</v>
      </c>
      <c r="D603" s="497">
        <v>3596.4615355181163</v>
      </c>
      <c r="E603" s="497">
        <v>5186.8410873476732</v>
      </c>
      <c r="F603" s="498">
        <v>0</v>
      </c>
      <c r="G603" s="499">
        <f t="shared" si="9"/>
        <v>0</v>
      </c>
      <c r="H603" s="499" t="s">
        <v>2263</v>
      </c>
      <c r="I603" s="499">
        <v>193</v>
      </c>
      <c r="J603" s="499">
        <v>642</v>
      </c>
      <c r="K603" s="499">
        <v>2090</v>
      </c>
      <c r="L603" s="499">
        <v>2090</v>
      </c>
      <c r="M603" s="499">
        <v>114</v>
      </c>
      <c r="N603" s="499">
        <v>0</v>
      </c>
      <c r="O603" s="500">
        <v>20</v>
      </c>
      <c r="P603" s="500">
        <v>35</v>
      </c>
      <c r="Q603" s="500">
        <v>201.9243030486775</v>
      </c>
    </row>
    <row r="604" spans="1:17" ht="12.75" x14ac:dyDescent="0.2">
      <c r="A604" s="496" t="s">
        <v>999</v>
      </c>
      <c r="B604" s="497" t="s">
        <v>2263</v>
      </c>
      <c r="C604" s="497">
        <v>2502.8337210844011</v>
      </c>
      <c r="D604" s="497">
        <v>2502.8337210844011</v>
      </c>
      <c r="E604" s="497">
        <v>3797.1271901778323</v>
      </c>
      <c r="F604" s="498">
        <v>0</v>
      </c>
      <c r="G604" s="499">
        <f t="shared" si="9"/>
        <v>0</v>
      </c>
      <c r="H604" s="499" t="s">
        <v>2263</v>
      </c>
      <c r="I604" s="499">
        <v>767</v>
      </c>
      <c r="J604" s="499">
        <v>1574</v>
      </c>
      <c r="K604" s="499">
        <v>2902</v>
      </c>
      <c r="L604" s="499">
        <v>2902</v>
      </c>
      <c r="M604" s="499">
        <v>304</v>
      </c>
      <c r="N604" s="499">
        <v>0</v>
      </c>
      <c r="O604" s="500">
        <v>10</v>
      </c>
      <c r="P604" s="500">
        <v>24</v>
      </c>
      <c r="Q604" s="500">
        <v>201.9243030486775</v>
      </c>
    </row>
    <row r="605" spans="1:17" ht="12.75" x14ac:dyDescent="0.2">
      <c r="A605" s="496" t="s">
        <v>1000</v>
      </c>
      <c r="B605" s="497" t="s">
        <v>2263</v>
      </c>
      <c r="C605" s="497">
        <v>1756.8807094360184</v>
      </c>
      <c r="D605" s="497">
        <v>1756.8807094360184</v>
      </c>
      <c r="E605" s="497">
        <v>2864.1621047868744</v>
      </c>
      <c r="F605" s="498">
        <v>0</v>
      </c>
      <c r="G605" s="499">
        <f t="shared" si="9"/>
        <v>0</v>
      </c>
      <c r="H605" s="499" t="s">
        <v>2263</v>
      </c>
      <c r="I605" s="499">
        <v>2232</v>
      </c>
      <c r="J605" s="499">
        <v>2267</v>
      </c>
      <c r="K605" s="499">
        <v>2695</v>
      </c>
      <c r="L605" s="499">
        <v>2695</v>
      </c>
      <c r="M605" s="499">
        <v>520</v>
      </c>
      <c r="N605" s="499">
        <v>0</v>
      </c>
      <c r="O605" s="500">
        <v>5</v>
      </c>
      <c r="P605" s="500">
        <v>17</v>
      </c>
      <c r="Q605" s="500">
        <v>201.9243030486775</v>
      </c>
    </row>
    <row r="606" spans="1:17" ht="12.75" x14ac:dyDescent="0.2">
      <c r="A606" s="496" t="s">
        <v>1001</v>
      </c>
      <c r="B606" s="497" t="s">
        <v>2263</v>
      </c>
      <c r="C606" s="497">
        <v>4482.2547127825856</v>
      </c>
      <c r="D606" s="497">
        <v>4482.2547127825856</v>
      </c>
      <c r="E606" s="497">
        <v>6698.1415320267915</v>
      </c>
      <c r="F606" s="498">
        <v>0</v>
      </c>
      <c r="G606" s="499">
        <f t="shared" si="9"/>
        <v>0</v>
      </c>
      <c r="H606" s="499" t="s">
        <v>2263</v>
      </c>
      <c r="I606" s="499">
        <v>7</v>
      </c>
      <c r="J606" s="499">
        <v>38</v>
      </c>
      <c r="K606" s="499">
        <v>168</v>
      </c>
      <c r="L606" s="499">
        <v>168</v>
      </c>
      <c r="M606" s="499">
        <v>0</v>
      </c>
      <c r="N606" s="499">
        <v>0</v>
      </c>
      <c r="O606" s="500">
        <v>14</v>
      </c>
      <c r="P606" s="500">
        <v>30</v>
      </c>
      <c r="Q606" s="500">
        <v>251.82797596565604</v>
      </c>
    </row>
    <row r="607" spans="1:17" ht="12.75" x14ac:dyDescent="0.2">
      <c r="A607" s="496" t="s">
        <v>1002</v>
      </c>
      <c r="B607" s="497" t="s">
        <v>2263</v>
      </c>
      <c r="C607" s="497">
        <v>2106.3807077822253</v>
      </c>
      <c r="D607" s="497">
        <v>2106.3807077822253</v>
      </c>
      <c r="E607" s="497">
        <v>3360.4874274558979</v>
      </c>
      <c r="F607" s="498">
        <v>0</v>
      </c>
      <c r="G607" s="499">
        <f t="shared" si="9"/>
        <v>0</v>
      </c>
      <c r="H607" s="499" t="s">
        <v>2263</v>
      </c>
      <c r="I607" s="499">
        <v>68</v>
      </c>
      <c r="J607" s="499">
        <v>43</v>
      </c>
      <c r="K607" s="499">
        <v>259</v>
      </c>
      <c r="L607" s="499">
        <v>259</v>
      </c>
      <c r="M607" s="499">
        <v>0</v>
      </c>
      <c r="N607" s="499">
        <v>0</v>
      </c>
      <c r="O607" s="500">
        <v>5</v>
      </c>
      <c r="P607" s="500">
        <v>17</v>
      </c>
      <c r="Q607" s="500">
        <v>251.82797596565604</v>
      </c>
    </row>
    <row r="608" spans="1:17" ht="12.75" x14ac:dyDescent="0.2">
      <c r="A608" s="496" t="s">
        <v>1003</v>
      </c>
      <c r="B608" s="497" t="s">
        <v>2263</v>
      </c>
      <c r="C608" s="497">
        <v>8148.1032695552158</v>
      </c>
      <c r="D608" s="497">
        <v>8148.1032695552158</v>
      </c>
      <c r="E608" s="497">
        <v>8148.1032695552158</v>
      </c>
      <c r="F608" s="498">
        <v>0</v>
      </c>
      <c r="G608" s="499">
        <f t="shared" si="9"/>
        <v>0</v>
      </c>
      <c r="H608" s="499" t="s">
        <v>2263</v>
      </c>
      <c r="I608" s="499">
        <v>0</v>
      </c>
      <c r="J608" s="499">
        <v>10</v>
      </c>
      <c r="K608" s="499">
        <v>139</v>
      </c>
      <c r="L608" s="499">
        <v>139</v>
      </c>
      <c r="M608" s="499">
        <v>0</v>
      </c>
      <c r="N608" s="499">
        <v>0</v>
      </c>
      <c r="O608" s="500">
        <v>89</v>
      </c>
      <c r="P608" s="500">
        <v>89</v>
      </c>
      <c r="Q608" s="500">
        <v>251.82797596565604</v>
      </c>
    </row>
    <row r="609" spans="1:17" ht="12.75" x14ac:dyDescent="0.2">
      <c r="A609" s="496" t="s">
        <v>1004</v>
      </c>
      <c r="B609" s="497" t="s">
        <v>2263</v>
      </c>
      <c r="C609" s="497">
        <v>3482.966104063953</v>
      </c>
      <c r="D609" s="497">
        <v>3482.966104063953</v>
      </c>
      <c r="E609" s="497">
        <v>5965.7333284873193</v>
      </c>
      <c r="F609" s="498">
        <v>0</v>
      </c>
      <c r="G609" s="499">
        <f t="shared" si="9"/>
        <v>0</v>
      </c>
      <c r="H609" s="499" t="s">
        <v>2263</v>
      </c>
      <c r="I609" s="499">
        <v>13</v>
      </c>
      <c r="J609" s="499">
        <v>25</v>
      </c>
      <c r="K609" s="499">
        <v>154</v>
      </c>
      <c r="L609" s="499">
        <v>154</v>
      </c>
      <c r="M609" s="499">
        <v>0</v>
      </c>
      <c r="N609" s="499">
        <v>0</v>
      </c>
      <c r="O609" s="500">
        <v>13</v>
      </c>
      <c r="P609" s="500">
        <v>54</v>
      </c>
      <c r="Q609" s="500">
        <v>251.82797596565604</v>
      </c>
    </row>
    <row r="610" spans="1:17" ht="12.75" x14ac:dyDescent="0.2">
      <c r="A610" s="496" t="s">
        <v>320</v>
      </c>
      <c r="B610" s="497">
        <v>276.40472708744494</v>
      </c>
      <c r="C610" s="497">
        <v>786.54896078232434</v>
      </c>
      <c r="D610" s="497">
        <v>786.54896078232434</v>
      </c>
      <c r="E610" s="497">
        <v>777.75803020656053</v>
      </c>
      <c r="F610" s="498">
        <v>0</v>
      </c>
      <c r="G610" s="499">
        <f t="shared" si="9"/>
        <v>0</v>
      </c>
      <c r="H610" s="499">
        <v>1290</v>
      </c>
      <c r="I610" s="499">
        <v>12556</v>
      </c>
      <c r="J610" s="499">
        <v>5520</v>
      </c>
      <c r="K610" s="499">
        <v>4466</v>
      </c>
      <c r="L610" s="499">
        <v>4466</v>
      </c>
      <c r="M610" s="499">
        <v>4184</v>
      </c>
      <c r="N610" s="499">
        <v>0</v>
      </c>
      <c r="O610" s="500">
        <v>5</v>
      </c>
      <c r="P610" s="500">
        <v>5</v>
      </c>
      <c r="Q610" s="500">
        <v>201.9243030486775</v>
      </c>
    </row>
    <row r="611" spans="1:17" ht="12.75" x14ac:dyDescent="0.2">
      <c r="A611" s="496" t="s">
        <v>1005</v>
      </c>
      <c r="B611" s="497" t="s">
        <v>2263</v>
      </c>
      <c r="C611" s="497">
        <v>1031.4904128775754</v>
      </c>
      <c r="D611" s="497">
        <v>1031.4904128775754</v>
      </c>
      <c r="E611" s="497">
        <v>898.31810286186783</v>
      </c>
      <c r="F611" s="498">
        <v>0</v>
      </c>
      <c r="G611" s="499">
        <f t="shared" si="9"/>
        <v>0</v>
      </c>
      <c r="H611" s="499" t="s">
        <v>2263</v>
      </c>
      <c r="I611" s="499">
        <v>309</v>
      </c>
      <c r="J611" s="499">
        <v>83</v>
      </c>
      <c r="K611" s="499">
        <v>250</v>
      </c>
      <c r="L611" s="499">
        <v>250</v>
      </c>
      <c r="M611" s="499">
        <v>0</v>
      </c>
      <c r="N611" s="499">
        <v>0</v>
      </c>
      <c r="O611" s="500">
        <v>5</v>
      </c>
      <c r="P611" s="500">
        <v>5</v>
      </c>
      <c r="Q611" s="500">
        <v>251.82797596565604</v>
      </c>
    </row>
    <row r="612" spans="1:17" ht="12.75" x14ac:dyDescent="0.2">
      <c r="A612" s="496" t="s">
        <v>1006</v>
      </c>
      <c r="B612" s="497" t="s">
        <v>2263</v>
      </c>
      <c r="C612" s="497">
        <v>1175.7665376256109</v>
      </c>
      <c r="D612" s="497">
        <v>1175.7665376256109</v>
      </c>
      <c r="E612" s="497">
        <v>1910.6612603815161</v>
      </c>
      <c r="F612" s="498">
        <v>0</v>
      </c>
      <c r="G612" s="499">
        <f t="shared" si="9"/>
        <v>0</v>
      </c>
      <c r="H612" s="499" t="s">
        <v>2263</v>
      </c>
      <c r="I612" s="499">
        <v>462</v>
      </c>
      <c r="J612" s="499">
        <v>68</v>
      </c>
      <c r="K612" s="499">
        <v>27</v>
      </c>
      <c r="L612" s="499">
        <v>27</v>
      </c>
      <c r="M612" s="499">
        <v>0</v>
      </c>
      <c r="N612" s="499">
        <v>0</v>
      </c>
      <c r="O612" s="500">
        <v>5</v>
      </c>
      <c r="P612" s="500">
        <v>6</v>
      </c>
      <c r="Q612" s="500">
        <v>251.82797596565604</v>
      </c>
    </row>
    <row r="613" spans="1:17" ht="12.75" x14ac:dyDescent="0.2">
      <c r="A613" s="496" t="s">
        <v>1007</v>
      </c>
      <c r="B613" s="497" t="s">
        <v>2263</v>
      </c>
      <c r="C613" s="497">
        <v>4340.1175370649134</v>
      </c>
      <c r="D613" s="497">
        <v>4340.1175370649134</v>
      </c>
      <c r="E613" s="497">
        <v>5013.2580560610149</v>
      </c>
      <c r="F613" s="498">
        <v>0</v>
      </c>
      <c r="G613" s="499">
        <f t="shared" si="9"/>
        <v>0</v>
      </c>
      <c r="H613" s="499" t="s">
        <v>2263</v>
      </c>
      <c r="I613" s="499">
        <v>20</v>
      </c>
      <c r="J613" s="499">
        <v>479</v>
      </c>
      <c r="K613" s="499">
        <v>346</v>
      </c>
      <c r="L613" s="499">
        <v>346</v>
      </c>
      <c r="M613" s="499">
        <v>11</v>
      </c>
      <c r="N613" s="499">
        <v>0</v>
      </c>
      <c r="O613" s="500">
        <v>22</v>
      </c>
      <c r="P613" s="500">
        <v>31</v>
      </c>
      <c r="Q613" s="500">
        <v>201.9243030486775</v>
      </c>
    </row>
    <row r="614" spans="1:17" ht="12.75" x14ac:dyDescent="0.2">
      <c r="A614" s="496" t="s">
        <v>1008</v>
      </c>
      <c r="B614" s="497" t="s">
        <v>2263</v>
      </c>
      <c r="C614" s="497">
        <v>2697.7535670822303</v>
      </c>
      <c r="D614" s="497">
        <v>2697.7535670822303</v>
      </c>
      <c r="E614" s="497">
        <v>2939.7746269478871</v>
      </c>
      <c r="F614" s="498">
        <v>0</v>
      </c>
      <c r="G614" s="499">
        <f t="shared" si="9"/>
        <v>0</v>
      </c>
      <c r="H614" s="499" t="s">
        <v>2263</v>
      </c>
      <c r="I614" s="499">
        <v>735</v>
      </c>
      <c r="J614" s="499">
        <v>3341</v>
      </c>
      <c r="K614" s="499">
        <v>859</v>
      </c>
      <c r="L614" s="499">
        <v>859</v>
      </c>
      <c r="M614" s="499">
        <v>168</v>
      </c>
      <c r="N614" s="499">
        <v>0</v>
      </c>
      <c r="O614" s="500">
        <v>9</v>
      </c>
      <c r="P614" s="500">
        <v>12</v>
      </c>
      <c r="Q614" s="500">
        <v>201.9243030486775</v>
      </c>
    </row>
    <row r="615" spans="1:17" ht="12.75" x14ac:dyDescent="0.2">
      <c r="A615" s="496" t="s">
        <v>1009</v>
      </c>
      <c r="B615" s="497" t="s">
        <v>2263</v>
      </c>
      <c r="C615" s="497">
        <v>1832.4759177427907</v>
      </c>
      <c r="D615" s="497">
        <v>1832.4759177427907</v>
      </c>
      <c r="E615" s="497">
        <v>2459.8302077882599</v>
      </c>
      <c r="F615" s="498">
        <v>0</v>
      </c>
      <c r="G615" s="499">
        <f t="shared" si="9"/>
        <v>0</v>
      </c>
      <c r="H615" s="499" t="s">
        <v>2263</v>
      </c>
      <c r="I615" s="499">
        <v>3283</v>
      </c>
      <c r="J615" s="499">
        <v>3828</v>
      </c>
      <c r="K615" s="499">
        <v>389</v>
      </c>
      <c r="L615" s="499">
        <v>389</v>
      </c>
      <c r="M615" s="499">
        <v>101</v>
      </c>
      <c r="N615" s="499">
        <v>0</v>
      </c>
      <c r="O615" s="500">
        <v>5</v>
      </c>
      <c r="P615" s="500">
        <v>9</v>
      </c>
      <c r="Q615" s="500">
        <v>201.9243030486775</v>
      </c>
    </row>
    <row r="616" spans="1:17" ht="12.75" x14ac:dyDescent="0.2">
      <c r="A616" s="496" t="s">
        <v>1010</v>
      </c>
      <c r="B616" s="497" t="s">
        <v>2263</v>
      </c>
      <c r="C616" s="497">
        <v>1121.5165954156482</v>
      </c>
      <c r="D616" s="497">
        <v>1121.5165954156482</v>
      </c>
      <c r="E616" s="497">
        <v>1931.0725002043109</v>
      </c>
      <c r="F616" s="498">
        <v>0</v>
      </c>
      <c r="G616" s="499">
        <f t="shared" si="9"/>
        <v>0</v>
      </c>
      <c r="H616" s="499" t="s">
        <v>2263</v>
      </c>
      <c r="I616" s="499">
        <v>2116</v>
      </c>
      <c r="J616" s="499">
        <v>221</v>
      </c>
      <c r="K616" s="499">
        <v>88</v>
      </c>
      <c r="L616" s="499">
        <v>88</v>
      </c>
      <c r="M616" s="499">
        <v>0</v>
      </c>
      <c r="N616" s="499">
        <v>0</v>
      </c>
      <c r="O616" s="500">
        <v>5</v>
      </c>
      <c r="P616" s="500">
        <v>5</v>
      </c>
      <c r="Q616" s="500">
        <v>251.82797596565604</v>
      </c>
    </row>
    <row r="617" spans="1:17" ht="12.75" x14ac:dyDescent="0.2">
      <c r="A617" s="496" t="s">
        <v>1011</v>
      </c>
      <c r="B617" s="497" t="s">
        <v>2263</v>
      </c>
      <c r="C617" s="497">
        <v>1410.66705811629</v>
      </c>
      <c r="D617" s="497">
        <v>1410.66705811629</v>
      </c>
      <c r="E617" s="497">
        <v>2483.2525045808375</v>
      </c>
      <c r="F617" s="498">
        <v>0</v>
      </c>
      <c r="G617" s="499">
        <f t="shared" si="9"/>
        <v>0</v>
      </c>
      <c r="H617" s="499" t="s">
        <v>2263</v>
      </c>
      <c r="I617" s="499">
        <v>341</v>
      </c>
      <c r="J617" s="499">
        <v>373</v>
      </c>
      <c r="K617" s="499">
        <v>216</v>
      </c>
      <c r="L617" s="499">
        <v>216</v>
      </c>
      <c r="M617" s="499">
        <v>0</v>
      </c>
      <c r="N617" s="499">
        <v>0</v>
      </c>
      <c r="O617" s="500">
        <v>5</v>
      </c>
      <c r="P617" s="500">
        <v>6</v>
      </c>
      <c r="Q617" s="500">
        <v>251.82797596565604</v>
      </c>
    </row>
    <row r="618" spans="1:17" ht="12.75" x14ac:dyDescent="0.2">
      <c r="A618" s="496" t="s">
        <v>1012</v>
      </c>
      <c r="B618" s="497" t="s">
        <v>2263</v>
      </c>
      <c r="C618" s="497">
        <v>2669.2029294231747</v>
      </c>
      <c r="D618" s="497">
        <v>2669.2029294231747</v>
      </c>
      <c r="E618" s="497">
        <v>5043.7843366231755</v>
      </c>
      <c r="F618" s="498">
        <v>0</v>
      </c>
      <c r="G618" s="499">
        <f t="shared" si="9"/>
        <v>0</v>
      </c>
      <c r="H618" s="499" t="s">
        <v>2263</v>
      </c>
      <c r="I618" s="499">
        <v>31</v>
      </c>
      <c r="J618" s="499">
        <v>261</v>
      </c>
      <c r="K618" s="499">
        <v>639</v>
      </c>
      <c r="L618" s="499">
        <v>639</v>
      </c>
      <c r="M618" s="499">
        <v>18</v>
      </c>
      <c r="N618" s="499">
        <v>0</v>
      </c>
      <c r="O618" s="500">
        <v>14</v>
      </c>
      <c r="P618" s="500">
        <v>38</v>
      </c>
      <c r="Q618" s="500">
        <v>201.9243030486775</v>
      </c>
    </row>
    <row r="619" spans="1:17" ht="12.75" x14ac:dyDescent="0.2">
      <c r="A619" s="496" t="s">
        <v>1013</v>
      </c>
      <c r="B619" s="497" t="s">
        <v>2263</v>
      </c>
      <c r="C619" s="497">
        <v>1745.1283218807471</v>
      </c>
      <c r="D619" s="497">
        <v>1745.1283218807471</v>
      </c>
      <c r="E619" s="497">
        <v>2890.4169205731573</v>
      </c>
      <c r="F619" s="498">
        <v>0</v>
      </c>
      <c r="G619" s="499">
        <f t="shared" si="9"/>
        <v>0</v>
      </c>
      <c r="H619" s="499" t="s">
        <v>2263</v>
      </c>
      <c r="I619" s="499">
        <v>948</v>
      </c>
      <c r="J619" s="499">
        <v>2181</v>
      </c>
      <c r="K619" s="499">
        <v>1698</v>
      </c>
      <c r="L619" s="499">
        <v>1698</v>
      </c>
      <c r="M619" s="499">
        <v>304</v>
      </c>
      <c r="N619" s="499">
        <v>0</v>
      </c>
      <c r="O619" s="500">
        <v>5</v>
      </c>
      <c r="P619" s="500">
        <v>12</v>
      </c>
      <c r="Q619" s="500">
        <v>201.9243030486775</v>
      </c>
    </row>
    <row r="620" spans="1:17" ht="12.75" x14ac:dyDescent="0.2">
      <c r="A620" s="496" t="s">
        <v>1014</v>
      </c>
      <c r="B620" s="497" t="s">
        <v>2263</v>
      </c>
      <c r="C620" s="497">
        <v>1508.9167356649218</v>
      </c>
      <c r="D620" s="497">
        <v>1508.9167356649218</v>
      </c>
      <c r="E620" s="497">
        <v>2173.311290954086</v>
      </c>
      <c r="F620" s="498">
        <v>0</v>
      </c>
      <c r="G620" s="499">
        <f t="shared" si="9"/>
        <v>0</v>
      </c>
      <c r="H620" s="499" t="s">
        <v>2263</v>
      </c>
      <c r="I620" s="499">
        <v>7548</v>
      </c>
      <c r="J620" s="499">
        <v>6790</v>
      </c>
      <c r="K620" s="499">
        <v>2625</v>
      </c>
      <c r="L620" s="499">
        <v>2625</v>
      </c>
      <c r="M620" s="499">
        <v>949</v>
      </c>
      <c r="N620" s="499">
        <v>0</v>
      </c>
      <c r="O620" s="500">
        <v>5</v>
      </c>
      <c r="P620" s="500">
        <v>6</v>
      </c>
      <c r="Q620" s="500">
        <v>201.9243030486775</v>
      </c>
    </row>
    <row r="621" spans="1:17" ht="12.75" x14ac:dyDescent="0.2">
      <c r="A621" s="496" t="s">
        <v>1015</v>
      </c>
      <c r="B621" s="497" t="s">
        <v>2263</v>
      </c>
      <c r="C621" s="497">
        <v>1329.8737316516135</v>
      </c>
      <c r="D621" s="497">
        <v>1329.8737316516135</v>
      </c>
      <c r="E621" s="497">
        <v>1981.5597114060529</v>
      </c>
      <c r="F621" s="498">
        <v>0</v>
      </c>
      <c r="G621" s="499">
        <f t="shared" si="9"/>
        <v>0</v>
      </c>
      <c r="H621" s="499" t="s">
        <v>2263</v>
      </c>
      <c r="I621" s="499">
        <v>40395</v>
      </c>
      <c r="J621" s="499">
        <v>11201</v>
      </c>
      <c r="K621" s="499">
        <v>1699</v>
      </c>
      <c r="L621" s="499">
        <v>1699</v>
      </c>
      <c r="M621" s="499">
        <v>669</v>
      </c>
      <c r="N621" s="499">
        <v>0</v>
      </c>
      <c r="O621" s="500">
        <v>5</v>
      </c>
      <c r="P621" s="500">
        <v>6</v>
      </c>
      <c r="Q621" s="500">
        <v>201.9243030486775</v>
      </c>
    </row>
    <row r="622" spans="1:17" ht="12.75" x14ac:dyDescent="0.2">
      <c r="A622" s="496" t="s">
        <v>1016</v>
      </c>
      <c r="B622" s="497" t="s">
        <v>2263</v>
      </c>
      <c r="C622" s="497">
        <v>1063.8718936495454</v>
      </c>
      <c r="D622" s="497">
        <v>1063.8718936495454</v>
      </c>
      <c r="E622" s="497">
        <v>1757.9086937870252</v>
      </c>
      <c r="F622" s="498">
        <v>0</v>
      </c>
      <c r="G622" s="499">
        <f t="shared" si="9"/>
        <v>0</v>
      </c>
      <c r="H622" s="499" t="s">
        <v>2263</v>
      </c>
      <c r="I622" s="499">
        <v>3958</v>
      </c>
      <c r="J622" s="499">
        <v>253</v>
      </c>
      <c r="K622" s="499">
        <v>110</v>
      </c>
      <c r="L622" s="499">
        <v>110</v>
      </c>
      <c r="M622" s="499">
        <v>3</v>
      </c>
      <c r="N622" s="499">
        <v>0</v>
      </c>
      <c r="O622" s="500">
        <v>5</v>
      </c>
      <c r="P622" s="500">
        <v>5</v>
      </c>
      <c r="Q622" s="500">
        <v>201.9243030486775</v>
      </c>
    </row>
    <row r="623" spans="1:17" ht="12.75" x14ac:dyDescent="0.2">
      <c r="A623" s="496" t="s">
        <v>1017</v>
      </c>
      <c r="B623" s="497" t="s">
        <v>2263</v>
      </c>
      <c r="C623" s="497">
        <v>1348.1550718408059</v>
      </c>
      <c r="D623" s="497">
        <v>1348.1550718408059</v>
      </c>
      <c r="E623" s="497">
        <v>2059.1573588615965</v>
      </c>
      <c r="F623" s="498">
        <v>0</v>
      </c>
      <c r="G623" s="499">
        <f t="shared" si="9"/>
        <v>0</v>
      </c>
      <c r="H623" s="499" t="s">
        <v>2263</v>
      </c>
      <c r="I623" s="499">
        <v>1120</v>
      </c>
      <c r="J623" s="499">
        <v>866</v>
      </c>
      <c r="K623" s="499">
        <v>631</v>
      </c>
      <c r="L623" s="499">
        <v>631</v>
      </c>
      <c r="M623" s="499">
        <v>0</v>
      </c>
      <c r="N623" s="499">
        <v>0</v>
      </c>
      <c r="O623" s="500">
        <v>5</v>
      </c>
      <c r="P623" s="500">
        <v>6</v>
      </c>
      <c r="Q623" s="500">
        <v>251.82797596565604</v>
      </c>
    </row>
    <row r="624" spans="1:17" ht="12.75" x14ac:dyDescent="0.2">
      <c r="A624" s="496" t="s">
        <v>1018</v>
      </c>
      <c r="B624" s="497" t="s">
        <v>2263</v>
      </c>
      <c r="C624" s="497">
        <v>5335.7808602472533</v>
      </c>
      <c r="D624" s="497">
        <v>5335.7808602472533</v>
      </c>
      <c r="E624" s="497">
        <v>5335.7808602472533</v>
      </c>
      <c r="F624" s="498">
        <v>0</v>
      </c>
      <c r="G624" s="499">
        <f t="shared" si="9"/>
        <v>0</v>
      </c>
      <c r="H624" s="499" t="s">
        <v>2263</v>
      </c>
      <c r="I624" s="499">
        <v>0</v>
      </c>
      <c r="J624" s="499">
        <v>12</v>
      </c>
      <c r="K624" s="499">
        <v>923</v>
      </c>
      <c r="L624" s="499">
        <v>923</v>
      </c>
      <c r="M624" s="499">
        <v>10</v>
      </c>
      <c r="N624" s="499">
        <v>0</v>
      </c>
      <c r="O624" s="500">
        <v>29</v>
      </c>
      <c r="P624" s="500">
        <v>29</v>
      </c>
      <c r="Q624" s="500">
        <v>201.9243030486775</v>
      </c>
    </row>
    <row r="625" spans="1:17" ht="12.75" x14ac:dyDescent="0.2">
      <c r="A625" s="496" t="s">
        <v>1019</v>
      </c>
      <c r="B625" s="497" t="s">
        <v>2263</v>
      </c>
      <c r="C625" s="497">
        <v>3158.598394413496</v>
      </c>
      <c r="D625" s="497">
        <v>3158.598394413496</v>
      </c>
      <c r="E625" s="497">
        <v>3507.9126316517836</v>
      </c>
      <c r="F625" s="498">
        <v>0</v>
      </c>
      <c r="G625" s="499">
        <f t="shared" si="9"/>
        <v>0</v>
      </c>
      <c r="H625" s="499" t="s">
        <v>2263</v>
      </c>
      <c r="I625" s="499">
        <v>8</v>
      </c>
      <c r="J625" s="499">
        <v>62</v>
      </c>
      <c r="K625" s="499">
        <v>2558</v>
      </c>
      <c r="L625" s="499">
        <v>2558</v>
      </c>
      <c r="M625" s="499">
        <v>164</v>
      </c>
      <c r="N625" s="499">
        <v>0</v>
      </c>
      <c r="O625" s="500">
        <v>9</v>
      </c>
      <c r="P625" s="500">
        <v>16</v>
      </c>
      <c r="Q625" s="500">
        <v>201.9243030486775</v>
      </c>
    </row>
    <row r="626" spans="1:17" ht="12.75" x14ac:dyDescent="0.2">
      <c r="A626" s="496" t="s">
        <v>1020</v>
      </c>
      <c r="B626" s="497" t="s">
        <v>2263</v>
      </c>
      <c r="C626" s="497">
        <v>2363.4205115164691</v>
      </c>
      <c r="D626" s="497">
        <v>2363.4205115164691</v>
      </c>
      <c r="E626" s="497">
        <v>2698.5492984646953</v>
      </c>
      <c r="F626" s="498">
        <v>0</v>
      </c>
      <c r="G626" s="499">
        <f t="shared" si="9"/>
        <v>0</v>
      </c>
      <c r="H626" s="499" t="s">
        <v>2263</v>
      </c>
      <c r="I626" s="499">
        <v>65</v>
      </c>
      <c r="J626" s="499">
        <v>270</v>
      </c>
      <c r="K626" s="499">
        <v>10589</v>
      </c>
      <c r="L626" s="499">
        <v>10589</v>
      </c>
      <c r="M626" s="499">
        <v>1548</v>
      </c>
      <c r="N626" s="499">
        <v>0</v>
      </c>
      <c r="O626" s="500">
        <v>5</v>
      </c>
      <c r="P626" s="500">
        <v>10</v>
      </c>
      <c r="Q626" s="500">
        <v>201.9243030486775</v>
      </c>
    </row>
    <row r="627" spans="1:17" ht="12.75" x14ac:dyDescent="0.2">
      <c r="A627" s="496" t="s">
        <v>1021</v>
      </c>
      <c r="B627" s="497" t="s">
        <v>2263</v>
      </c>
      <c r="C627" s="497">
        <v>1846.3466881369616</v>
      </c>
      <c r="D627" s="497">
        <v>1846.3466881369616</v>
      </c>
      <c r="E627" s="497">
        <v>2283.8148442754009</v>
      </c>
      <c r="F627" s="498">
        <v>0</v>
      </c>
      <c r="G627" s="499">
        <f t="shared" si="9"/>
        <v>0</v>
      </c>
      <c r="H627" s="499" t="s">
        <v>2263</v>
      </c>
      <c r="I627" s="499">
        <v>169</v>
      </c>
      <c r="J627" s="499">
        <v>464</v>
      </c>
      <c r="K627" s="499">
        <v>19918</v>
      </c>
      <c r="L627" s="499">
        <v>19918</v>
      </c>
      <c r="M627" s="499">
        <v>4619</v>
      </c>
      <c r="N627" s="499">
        <v>0</v>
      </c>
      <c r="O627" s="500">
        <v>5</v>
      </c>
      <c r="P627" s="500">
        <v>5</v>
      </c>
      <c r="Q627" s="500">
        <v>201.9243030486775</v>
      </c>
    </row>
    <row r="628" spans="1:17" ht="12.75" x14ac:dyDescent="0.2">
      <c r="A628" s="496" t="s">
        <v>1022</v>
      </c>
      <c r="B628" s="497" t="s">
        <v>2263</v>
      </c>
      <c r="C628" s="497">
        <v>4467.5991936197115</v>
      </c>
      <c r="D628" s="497">
        <v>4467.5991936197115</v>
      </c>
      <c r="E628" s="497">
        <v>4467.5991936197115</v>
      </c>
      <c r="F628" s="498">
        <v>0</v>
      </c>
      <c r="G628" s="499">
        <f t="shared" si="9"/>
        <v>0</v>
      </c>
      <c r="H628" s="499" t="s">
        <v>2263</v>
      </c>
      <c r="I628" s="499">
        <v>0</v>
      </c>
      <c r="J628" s="499">
        <v>15</v>
      </c>
      <c r="K628" s="499">
        <v>729</v>
      </c>
      <c r="L628" s="499">
        <v>729</v>
      </c>
      <c r="M628" s="499">
        <v>0</v>
      </c>
      <c r="N628" s="499">
        <v>0</v>
      </c>
      <c r="O628" s="500">
        <v>16</v>
      </c>
      <c r="P628" s="500">
        <v>16</v>
      </c>
      <c r="Q628" s="500">
        <v>251.82797596565604</v>
      </c>
    </row>
    <row r="629" spans="1:17" ht="12.75" x14ac:dyDescent="0.2">
      <c r="A629" s="496" t="s">
        <v>1023</v>
      </c>
      <c r="B629" s="497" t="s">
        <v>2263</v>
      </c>
      <c r="C629" s="497">
        <v>2956.6824809179989</v>
      </c>
      <c r="D629" s="497">
        <v>2956.6824809179989</v>
      </c>
      <c r="E629" s="497">
        <v>2956.6824809179989</v>
      </c>
      <c r="F629" s="498">
        <v>0</v>
      </c>
      <c r="G629" s="499">
        <f t="shared" si="9"/>
        <v>0</v>
      </c>
      <c r="H629" s="499" t="s">
        <v>2263</v>
      </c>
      <c r="I629" s="499">
        <v>9</v>
      </c>
      <c r="J629" s="499">
        <v>78</v>
      </c>
      <c r="K629" s="499">
        <v>4162</v>
      </c>
      <c r="L629" s="499">
        <v>4162</v>
      </c>
      <c r="M629" s="499">
        <v>0</v>
      </c>
      <c r="N629" s="499">
        <v>0</v>
      </c>
      <c r="O629" s="500">
        <v>10</v>
      </c>
      <c r="P629" s="500">
        <v>10</v>
      </c>
      <c r="Q629" s="500">
        <v>251.82797596565604</v>
      </c>
    </row>
    <row r="630" spans="1:17" ht="12.75" x14ac:dyDescent="0.2">
      <c r="A630" s="496" t="s">
        <v>1024</v>
      </c>
      <c r="B630" s="497" t="s">
        <v>2263</v>
      </c>
      <c r="C630" s="497">
        <v>2200.7129792991523</v>
      </c>
      <c r="D630" s="497">
        <v>2200.7129792991523</v>
      </c>
      <c r="E630" s="497">
        <v>2311.69810749302</v>
      </c>
      <c r="F630" s="498">
        <v>0</v>
      </c>
      <c r="G630" s="499">
        <f t="shared" si="9"/>
        <v>0</v>
      </c>
      <c r="H630" s="499" t="s">
        <v>2263</v>
      </c>
      <c r="I630" s="499">
        <v>42</v>
      </c>
      <c r="J630" s="499">
        <v>217</v>
      </c>
      <c r="K630" s="499">
        <v>9832</v>
      </c>
      <c r="L630" s="499">
        <v>9832</v>
      </c>
      <c r="M630" s="499">
        <v>0</v>
      </c>
      <c r="N630" s="499">
        <v>0</v>
      </c>
      <c r="O630" s="500">
        <v>5</v>
      </c>
      <c r="P630" s="500">
        <v>5</v>
      </c>
      <c r="Q630" s="500">
        <v>251.82797596565604</v>
      </c>
    </row>
    <row r="631" spans="1:17" ht="12.75" x14ac:dyDescent="0.2">
      <c r="A631" s="496" t="s">
        <v>1025</v>
      </c>
      <c r="B631" s="497" t="s">
        <v>2263</v>
      </c>
      <c r="C631" s="497">
        <v>2234.5724455396298</v>
      </c>
      <c r="D631" s="497">
        <v>2234.5724455396298</v>
      </c>
      <c r="E631" s="497">
        <v>2234.5724455396298</v>
      </c>
      <c r="F631" s="498">
        <v>0</v>
      </c>
      <c r="G631" s="499">
        <f t="shared" si="9"/>
        <v>0</v>
      </c>
      <c r="H631" s="499" t="s">
        <v>2263</v>
      </c>
      <c r="I631" s="499">
        <v>150</v>
      </c>
      <c r="J631" s="499">
        <v>184</v>
      </c>
      <c r="K631" s="499">
        <v>139</v>
      </c>
      <c r="L631" s="499">
        <v>139</v>
      </c>
      <c r="M631" s="499">
        <v>0</v>
      </c>
      <c r="N631" s="499">
        <v>0</v>
      </c>
      <c r="O631" s="500">
        <v>8</v>
      </c>
      <c r="P631" s="500">
        <v>8</v>
      </c>
      <c r="Q631" s="500">
        <v>251.82797596565604</v>
      </c>
    </row>
    <row r="632" spans="1:17" ht="12.75" x14ac:dyDescent="0.2">
      <c r="A632" s="496" t="s">
        <v>1026</v>
      </c>
      <c r="B632" s="497" t="s">
        <v>2263</v>
      </c>
      <c r="C632" s="497">
        <v>1169.4149142037218</v>
      </c>
      <c r="D632" s="497">
        <v>1169.4149142037218</v>
      </c>
      <c r="E632" s="497">
        <v>2749.5254473578157</v>
      </c>
      <c r="F632" s="498">
        <v>0</v>
      </c>
      <c r="G632" s="499">
        <f t="shared" si="9"/>
        <v>0</v>
      </c>
      <c r="H632" s="499" t="s">
        <v>2263</v>
      </c>
      <c r="I632" s="499">
        <v>882</v>
      </c>
      <c r="J632" s="499">
        <v>545</v>
      </c>
      <c r="K632" s="499">
        <v>912</v>
      </c>
      <c r="L632" s="499">
        <v>912</v>
      </c>
      <c r="M632" s="499">
        <v>265</v>
      </c>
      <c r="N632" s="499">
        <v>0</v>
      </c>
      <c r="O632" s="500">
        <v>5</v>
      </c>
      <c r="P632" s="500">
        <v>19</v>
      </c>
      <c r="Q632" s="500">
        <v>201.9243030486775</v>
      </c>
    </row>
    <row r="633" spans="1:17" ht="12.75" x14ac:dyDescent="0.2">
      <c r="A633" s="496" t="s">
        <v>1027</v>
      </c>
      <c r="B633" s="497" t="s">
        <v>2263</v>
      </c>
      <c r="C633" s="497">
        <v>1044.0527217222425</v>
      </c>
      <c r="D633" s="497">
        <v>1044.0527217222425</v>
      </c>
      <c r="E633" s="497">
        <v>1515.5289039854972</v>
      </c>
      <c r="F633" s="498">
        <v>0</v>
      </c>
      <c r="G633" s="499">
        <f t="shared" si="9"/>
        <v>0</v>
      </c>
      <c r="H633" s="499" t="s">
        <v>2263</v>
      </c>
      <c r="I633" s="499">
        <v>4114</v>
      </c>
      <c r="J633" s="499">
        <v>1121</v>
      </c>
      <c r="K633" s="499">
        <v>1558</v>
      </c>
      <c r="L633" s="499">
        <v>1558</v>
      </c>
      <c r="M633" s="499">
        <v>772</v>
      </c>
      <c r="N633" s="499">
        <v>0</v>
      </c>
      <c r="O633" s="500">
        <v>5</v>
      </c>
      <c r="P633" s="500">
        <v>6</v>
      </c>
      <c r="Q633" s="500">
        <v>201.9243030486775</v>
      </c>
    </row>
    <row r="634" spans="1:17" ht="12.75" x14ac:dyDescent="0.2">
      <c r="A634" s="496" t="s">
        <v>1028</v>
      </c>
      <c r="B634" s="497" t="s">
        <v>2263</v>
      </c>
      <c r="C634" s="497">
        <v>1095.8002359937823</v>
      </c>
      <c r="D634" s="497">
        <v>1095.8002359937823</v>
      </c>
      <c r="E634" s="497">
        <v>1150.7892782908441</v>
      </c>
      <c r="F634" s="498">
        <v>0</v>
      </c>
      <c r="G634" s="499">
        <f t="shared" si="9"/>
        <v>0</v>
      </c>
      <c r="H634" s="499" t="s">
        <v>2263</v>
      </c>
      <c r="I634" s="499">
        <v>1171</v>
      </c>
      <c r="J634" s="499">
        <v>384</v>
      </c>
      <c r="K634" s="499">
        <v>1742</v>
      </c>
      <c r="L634" s="499">
        <v>1742</v>
      </c>
      <c r="M634" s="499">
        <v>0</v>
      </c>
      <c r="N634" s="499">
        <v>0</v>
      </c>
      <c r="O634" s="500">
        <v>5</v>
      </c>
      <c r="P634" s="500">
        <v>5</v>
      </c>
      <c r="Q634" s="500">
        <v>251.82797596565604</v>
      </c>
    </row>
    <row r="635" spans="1:17" ht="12.75" x14ac:dyDescent="0.2">
      <c r="A635" s="496" t="s">
        <v>1029</v>
      </c>
      <c r="B635" s="497" t="s">
        <v>2263</v>
      </c>
      <c r="C635" s="497">
        <v>1377.4685976467156</v>
      </c>
      <c r="D635" s="497">
        <v>1377.4685976467156</v>
      </c>
      <c r="E635" s="497">
        <v>3267.908541213269</v>
      </c>
      <c r="F635" s="498">
        <v>0</v>
      </c>
      <c r="G635" s="499">
        <f t="shared" si="9"/>
        <v>0</v>
      </c>
      <c r="H635" s="499" t="s">
        <v>2263</v>
      </c>
      <c r="I635" s="499">
        <v>279</v>
      </c>
      <c r="J635" s="499">
        <v>351</v>
      </c>
      <c r="K635" s="499">
        <v>557</v>
      </c>
      <c r="L635" s="499">
        <v>557</v>
      </c>
      <c r="M635" s="499">
        <v>119</v>
      </c>
      <c r="N635" s="499">
        <v>0</v>
      </c>
      <c r="O635" s="500">
        <v>5</v>
      </c>
      <c r="P635" s="500">
        <v>22</v>
      </c>
      <c r="Q635" s="500">
        <v>201.9243030486775</v>
      </c>
    </row>
    <row r="636" spans="1:17" ht="12.75" x14ac:dyDescent="0.2">
      <c r="A636" s="496" t="s">
        <v>1030</v>
      </c>
      <c r="B636" s="497" t="s">
        <v>2263</v>
      </c>
      <c r="C636" s="497">
        <v>1016.9219022258089</v>
      </c>
      <c r="D636" s="497">
        <v>1016.9219022258089</v>
      </c>
      <c r="E636" s="497">
        <v>1351.5232688801959</v>
      </c>
      <c r="F636" s="498">
        <v>0</v>
      </c>
      <c r="G636" s="499">
        <f t="shared" si="9"/>
        <v>0</v>
      </c>
      <c r="H636" s="499" t="s">
        <v>2263</v>
      </c>
      <c r="I636" s="499">
        <v>2898</v>
      </c>
      <c r="J636" s="499">
        <v>1335</v>
      </c>
      <c r="K636" s="499">
        <v>2339</v>
      </c>
      <c r="L636" s="499">
        <v>2339</v>
      </c>
      <c r="M636" s="499">
        <v>1241</v>
      </c>
      <c r="N636" s="499">
        <v>0</v>
      </c>
      <c r="O636" s="500">
        <v>5</v>
      </c>
      <c r="P636" s="500">
        <v>5</v>
      </c>
      <c r="Q636" s="500">
        <v>201.9243030486775</v>
      </c>
    </row>
    <row r="637" spans="1:17" ht="12.75" x14ac:dyDescent="0.2">
      <c r="A637" s="496" t="s">
        <v>1031</v>
      </c>
      <c r="B637" s="497" t="s">
        <v>2263</v>
      </c>
      <c r="C637" s="497">
        <v>905.83317021161872</v>
      </c>
      <c r="D637" s="497">
        <v>905.83317021161872</v>
      </c>
      <c r="E637" s="497">
        <v>1050.9619215933797</v>
      </c>
      <c r="F637" s="498">
        <v>0</v>
      </c>
      <c r="G637" s="499">
        <f t="shared" si="9"/>
        <v>0</v>
      </c>
      <c r="H637" s="499" t="s">
        <v>2263</v>
      </c>
      <c r="I637" s="499">
        <v>20035</v>
      </c>
      <c r="J637" s="499">
        <v>3769</v>
      </c>
      <c r="K637" s="499">
        <v>12811</v>
      </c>
      <c r="L637" s="499">
        <v>12811</v>
      </c>
      <c r="M637" s="499">
        <v>9388</v>
      </c>
      <c r="N637" s="499">
        <v>0</v>
      </c>
      <c r="O637" s="500">
        <v>5</v>
      </c>
      <c r="P637" s="500">
        <v>5</v>
      </c>
      <c r="Q637" s="500">
        <v>201.9243030486775</v>
      </c>
    </row>
    <row r="638" spans="1:17" ht="12.75" x14ac:dyDescent="0.2">
      <c r="A638" s="496" t="s">
        <v>1032</v>
      </c>
      <c r="B638" s="497">
        <v>143.31030345456352</v>
      </c>
      <c r="C638" s="497">
        <v>619.22116237425462</v>
      </c>
      <c r="D638" s="497">
        <v>619.22116237425462</v>
      </c>
      <c r="E638" s="497">
        <v>752.33158315978039</v>
      </c>
      <c r="F638" s="498">
        <v>0</v>
      </c>
      <c r="G638" s="499">
        <f t="shared" si="9"/>
        <v>0</v>
      </c>
      <c r="H638" s="499">
        <v>21309</v>
      </c>
      <c r="I638" s="499">
        <v>24572</v>
      </c>
      <c r="J638" s="499">
        <v>1772</v>
      </c>
      <c r="K638" s="499">
        <v>350</v>
      </c>
      <c r="L638" s="499">
        <v>350</v>
      </c>
      <c r="M638" s="499">
        <v>346</v>
      </c>
      <c r="N638" s="499">
        <v>0</v>
      </c>
      <c r="O638" s="500">
        <v>5</v>
      </c>
      <c r="P638" s="500">
        <v>5</v>
      </c>
      <c r="Q638" s="500">
        <v>201.9243030486775</v>
      </c>
    </row>
    <row r="639" spans="1:17" ht="12.75" x14ac:dyDescent="0.2">
      <c r="A639" s="496" t="s">
        <v>1033</v>
      </c>
      <c r="B639" s="497" t="s">
        <v>2263</v>
      </c>
      <c r="C639" s="497">
        <v>758.41393573096025</v>
      </c>
      <c r="D639" s="497">
        <v>758.41393573096025</v>
      </c>
      <c r="E639" s="497">
        <v>1006.0750491589298</v>
      </c>
      <c r="F639" s="498">
        <v>0</v>
      </c>
      <c r="G639" s="499">
        <f t="shared" si="9"/>
        <v>0</v>
      </c>
      <c r="H639" s="499" t="s">
        <v>2263</v>
      </c>
      <c r="I639" s="499">
        <v>488</v>
      </c>
      <c r="J639" s="499">
        <v>51</v>
      </c>
      <c r="K639" s="499">
        <v>21</v>
      </c>
      <c r="L639" s="499">
        <v>21</v>
      </c>
      <c r="M639" s="499">
        <v>0</v>
      </c>
      <c r="N639" s="499">
        <v>0</v>
      </c>
      <c r="O639" s="500">
        <v>5</v>
      </c>
      <c r="P639" s="500">
        <v>5</v>
      </c>
      <c r="Q639" s="500">
        <v>251.82797596565604</v>
      </c>
    </row>
    <row r="640" spans="1:17" ht="12.75" x14ac:dyDescent="0.2">
      <c r="A640" s="496" t="s">
        <v>1034</v>
      </c>
      <c r="B640" s="497" t="s">
        <v>2263</v>
      </c>
      <c r="C640" s="497">
        <v>1215.3056729880852</v>
      </c>
      <c r="D640" s="497">
        <v>1215.3056729880852</v>
      </c>
      <c r="E640" s="497">
        <v>1215.3056729880852</v>
      </c>
      <c r="F640" s="498">
        <v>0</v>
      </c>
      <c r="G640" s="499">
        <f t="shared" si="9"/>
        <v>0</v>
      </c>
      <c r="H640" s="499" t="s">
        <v>2263</v>
      </c>
      <c r="I640" s="499">
        <v>134</v>
      </c>
      <c r="J640" s="499">
        <v>95</v>
      </c>
      <c r="K640" s="499">
        <v>565</v>
      </c>
      <c r="L640" s="499">
        <v>565</v>
      </c>
      <c r="M640" s="499">
        <v>0</v>
      </c>
      <c r="N640" s="499">
        <v>0</v>
      </c>
      <c r="O640" s="500">
        <v>5</v>
      </c>
      <c r="P640" s="500">
        <v>5</v>
      </c>
      <c r="Q640" s="500">
        <v>201.9243030486775</v>
      </c>
    </row>
    <row r="641" spans="1:17" ht="12.75" x14ac:dyDescent="0.2">
      <c r="A641" s="496" t="s">
        <v>1035</v>
      </c>
      <c r="B641" s="497" t="s">
        <v>2263</v>
      </c>
      <c r="C641" s="497">
        <v>1339.0295331724492</v>
      </c>
      <c r="D641" s="497">
        <v>1339.0295331724492</v>
      </c>
      <c r="E641" s="497">
        <v>1716.5768326651187</v>
      </c>
      <c r="F641" s="498">
        <v>0</v>
      </c>
      <c r="G641" s="499">
        <f t="shared" si="9"/>
        <v>0</v>
      </c>
      <c r="H641" s="499" t="s">
        <v>2263</v>
      </c>
      <c r="I641" s="499">
        <v>91</v>
      </c>
      <c r="J641" s="499">
        <v>80</v>
      </c>
      <c r="K641" s="499">
        <v>165</v>
      </c>
      <c r="L641" s="499">
        <v>165</v>
      </c>
      <c r="M641" s="499">
        <v>0</v>
      </c>
      <c r="N641" s="499">
        <v>0</v>
      </c>
      <c r="O641" s="500">
        <v>5</v>
      </c>
      <c r="P641" s="500">
        <v>5</v>
      </c>
      <c r="Q641" s="500">
        <v>251.82797596565604</v>
      </c>
    </row>
    <row r="642" spans="1:17" ht="12.75" x14ac:dyDescent="0.2">
      <c r="A642" s="496" t="s">
        <v>1036</v>
      </c>
      <c r="B642" s="497" t="s">
        <v>2263</v>
      </c>
      <c r="C642" s="497">
        <v>994.25407649042143</v>
      </c>
      <c r="D642" s="497">
        <v>994.25407649042143</v>
      </c>
      <c r="E642" s="497">
        <v>4274.5821318922581</v>
      </c>
      <c r="F642" s="498">
        <v>0</v>
      </c>
      <c r="G642" s="499">
        <f t="shared" si="9"/>
        <v>0</v>
      </c>
      <c r="H642" s="499" t="s">
        <v>2263</v>
      </c>
      <c r="I642" s="499">
        <v>596</v>
      </c>
      <c r="J642" s="499">
        <v>235</v>
      </c>
      <c r="K642" s="499">
        <v>518</v>
      </c>
      <c r="L642" s="499">
        <v>518</v>
      </c>
      <c r="M642" s="499">
        <v>103</v>
      </c>
      <c r="N642" s="499">
        <v>0</v>
      </c>
      <c r="O642" s="500">
        <v>5</v>
      </c>
      <c r="P642" s="500">
        <v>40</v>
      </c>
      <c r="Q642" s="500">
        <v>201.9243030486775</v>
      </c>
    </row>
    <row r="643" spans="1:17" ht="12.75" x14ac:dyDescent="0.2">
      <c r="A643" s="496" t="s">
        <v>1037</v>
      </c>
      <c r="B643" s="497" t="s">
        <v>2263</v>
      </c>
      <c r="C643" s="497">
        <v>672.8314658174412</v>
      </c>
      <c r="D643" s="497">
        <v>672.8314658174412</v>
      </c>
      <c r="E643" s="497">
        <v>1479.8293638555017</v>
      </c>
      <c r="F643" s="498">
        <v>0</v>
      </c>
      <c r="G643" s="499">
        <f t="shared" si="9"/>
        <v>0</v>
      </c>
      <c r="H643" s="499" t="s">
        <v>2263</v>
      </c>
      <c r="I643" s="499">
        <v>3438</v>
      </c>
      <c r="J643" s="499">
        <v>602</v>
      </c>
      <c r="K643" s="499">
        <v>673</v>
      </c>
      <c r="L643" s="499">
        <v>673</v>
      </c>
      <c r="M643" s="499">
        <v>374</v>
      </c>
      <c r="N643" s="499">
        <v>0</v>
      </c>
      <c r="O643" s="500">
        <v>5</v>
      </c>
      <c r="P643" s="500">
        <v>6</v>
      </c>
      <c r="Q643" s="500">
        <v>201.9243030486775</v>
      </c>
    </row>
    <row r="644" spans="1:17" ht="12.75" x14ac:dyDescent="0.2">
      <c r="A644" s="496" t="s">
        <v>1038</v>
      </c>
      <c r="B644" s="497" t="s">
        <v>2263</v>
      </c>
      <c r="C644" s="497">
        <v>592.86534642706238</v>
      </c>
      <c r="D644" s="497">
        <v>592.86534642706238</v>
      </c>
      <c r="E644" s="497">
        <v>1208.1288649388264</v>
      </c>
      <c r="F644" s="498">
        <v>0</v>
      </c>
      <c r="G644" s="499">
        <f t="shared" si="9"/>
        <v>0</v>
      </c>
      <c r="H644" s="499" t="s">
        <v>2263</v>
      </c>
      <c r="I644" s="499">
        <v>8042</v>
      </c>
      <c r="J644" s="499">
        <v>708</v>
      </c>
      <c r="K644" s="499">
        <v>1148</v>
      </c>
      <c r="L644" s="499">
        <v>1148</v>
      </c>
      <c r="M644" s="499">
        <v>818</v>
      </c>
      <c r="N644" s="499">
        <v>0</v>
      </c>
      <c r="O644" s="500">
        <v>5</v>
      </c>
      <c r="P644" s="500">
        <v>5</v>
      </c>
      <c r="Q644" s="500">
        <v>201.9243030486775</v>
      </c>
    </row>
    <row r="645" spans="1:17" ht="12.75" x14ac:dyDescent="0.2">
      <c r="A645" s="496" t="s">
        <v>1039</v>
      </c>
      <c r="B645" s="497" t="s">
        <v>2263</v>
      </c>
      <c r="C645" s="497">
        <v>1408.1699399558781</v>
      </c>
      <c r="D645" s="497">
        <v>1408.1699399558781</v>
      </c>
      <c r="E645" s="497">
        <v>2490.2490287074847</v>
      </c>
      <c r="F645" s="498">
        <v>0</v>
      </c>
      <c r="G645" s="499">
        <f t="shared" si="9"/>
        <v>0</v>
      </c>
      <c r="H645" s="499" t="s">
        <v>2263</v>
      </c>
      <c r="I645" s="499">
        <v>287</v>
      </c>
      <c r="J645" s="499">
        <v>84</v>
      </c>
      <c r="K645" s="499">
        <v>173</v>
      </c>
      <c r="L645" s="499">
        <v>173</v>
      </c>
      <c r="M645" s="499">
        <v>0</v>
      </c>
      <c r="N645" s="499">
        <v>0</v>
      </c>
      <c r="O645" s="500">
        <v>5</v>
      </c>
      <c r="P645" s="500">
        <v>9</v>
      </c>
      <c r="Q645" s="500">
        <v>251.82797596565604</v>
      </c>
    </row>
    <row r="646" spans="1:17" ht="12.75" x14ac:dyDescent="0.2">
      <c r="A646" s="496" t="s">
        <v>1040</v>
      </c>
      <c r="B646" s="497" t="s">
        <v>2263</v>
      </c>
      <c r="C646" s="497">
        <v>2059.9153675572265</v>
      </c>
      <c r="D646" s="497">
        <v>2059.9153675572265</v>
      </c>
      <c r="E646" s="497">
        <v>5223.5514518834707</v>
      </c>
      <c r="F646" s="498">
        <v>0</v>
      </c>
      <c r="G646" s="499">
        <f t="shared" si="9"/>
        <v>0</v>
      </c>
      <c r="H646" s="499" t="s">
        <v>2263</v>
      </c>
      <c r="I646" s="499">
        <v>118</v>
      </c>
      <c r="J646" s="499">
        <v>144</v>
      </c>
      <c r="K646" s="499">
        <v>341</v>
      </c>
      <c r="L646" s="499">
        <v>341</v>
      </c>
      <c r="M646" s="499">
        <v>23</v>
      </c>
      <c r="N646" s="499">
        <v>0</v>
      </c>
      <c r="O646" s="500">
        <v>8</v>
      </c>
      <c r="P646" s="500">
        <v>39</v>
      </c>
      <c r="Q646" s="500">
        <v>201.9243030486775</v>
      </c>
    </row>
    <row r="647" spans="1:17" ht="12.75" x14ac:dyDescent="0.2">
      <c r="A647" s="496" t="s">
        <v>1041</v>
      </c>
      <c r="B647" s="497" t="s">
        <v>2263</v>
      </c>
      <c r="C647" s="497">
        <v>1874.6512882431878</v>
      </c>
      <c r="D647" s="497">
        <v>1874.6512882431878</v>
      </c>
      <c r="E647" s="497">
        <v>2894.2603734251629</v>
      </c>
      <c r="F647" s="498">
        <v>0</v>
      </c>
      <c r="G647" s="499">
        <f t="shared" ref="G647:G710" si="10">IFERROR(F647*E647,"")</f>
        <v>0</v>
      </c>
      <c r="H647" s="499" t="s">
        <v>2263</v>
      </c>
      <c r="I647" s="499">
        <v>317</v>
      </c>
      <c r="J647" s="499">
        <v>542</v>
      </c>
      <c r="K647" s="499">
        <v>555</v>
      </c>
      <c r="L647" s="499">
        <v>555</v>
      </c>
      <c r="M647" s="499">
        <v>74</v>
      </c>
      <c r="N647" s="499">
        <v>0</v>
      </c>
      <c r="O647" s="500">
        <v>5</v>
      </c>
      <c r="P647" s="500">
        <v>16</v>
      </c>
      <c r="Q647" s="500">
        <v>201.9243030486775</v>
      </c>
    </row>
    <row r="648" spans="1:17" ht="12.75" x14ac:dyDescent="0.2">
      <c r="A648" s="496" t="s">
        <v>1042</v>
      </c>
      <c r="B648" s="497" t="s">
        <v>2263</v>
      </c>
      <c r="C648" s="497">
        <v>1461.4371060908684</v>
      </c>
      <c r="D648" s="497">
        <v>1461.4371060908684</v>
      </c>
      <c r="E648" s="497">
        <v>2389.9979616026912</v>
      </c>
      <c r="F648" s="498">
        <v>0</v>
      </c>
      <c r="G648" s="499">
        <f t="shared" si="10"/>
        <v>0</v>
      </c>
      <c r="H648" s="499" t="s">
        <v>2263</v>
      </c>
      <c r="I648" s="499">
        <v>1327</v>
      </c>
      <c r="J648" s="499">
        <v>957</v>
      </c>
      <c r="K648" s="499">
        <v>960</v>
      </c>
      <c r="L648" s="499">
        <v>960</v>
      </c>
      <c r="M648" s="499">
        <v>187</v>
      </c>
      <c r="N648" s="499">
        <v>0</v>
      </c>
      <c r="O648" s="500">
        <v>5</v>
      </c>
      <c r="P648" s="500">
        <v>10</v>
      </c>
      <c r="Q648" s="500">
        <v>201.9243030486775</v>
      </c>
    </row>
    <row r="649" spans="1:17" ht="12.75" x14ac:dyDescent="0.2">
      <c r="A649" s="496" t="s">
        <v>1043</v>
      </c>
      <c r="B649" s="497" t="s">
        <v>2263</v>
      </c>
      <c r="C649" s="497">
        <v>8821.0309781151664</v>
      </c>
      <c r="D649" s="497">
        <v>8821.0309781151664</v>
      </c>
      <c r="E649" s="497">
        <v>8821.0309781151664</v>
      </c>
      <c r="F649" s="498">
        <v>0.30000000000000004</v>
      </c>
      <c r="G649" s="499">
        <f t="shared" si="10"/>
        <v>2646.3092934345505</v>
      </c>
      <c r="H649" s="499" t="s">
        <v>2263</v>
      </c>
      <c r="I649" s="499">
        <v>0</v>
      </c>
      <c r="J649" s="499">
        <v>22</v>
      </c>
      <c r="K649" s="499">
        <v>735</v>
      </c>
      <c r="L649" s="499">
        <v>733</v>
      </c>
      <c r="M649" s="499">
        <v>2</v>
      </c>
      <c r="N649" s="499">
        <v>1</v>
      </c>
      <c r="O649" s="500">
        <v>88</v>
      </c>
      <c r="P649" s="500">
        <v>88</v>
      </c>
      <c r="Q649" s="500">
        <v>201.9243030486775</v>
      </c>
    </row>
    <row r="650" spans="1:17" ht="12.75" x14ac:dyDescent="0.2">
      <c r="A650" s="496" t="s">
        <v>1044</v>
      </c>
      <c r="B650" s="497" t="s">
        <v>2263</v>
      </c>
      <c r="C650" s="497">
        <v>3606.4414373979444</v>
      </c>
      <c r="D650" s="497">
        <v>3606.4414373979444</v>
      </c>
      <c r="E650" s="497">
        <v>4151.2852720580768</v>
      </c>
      <c r="F650" s="498">
        <v>0.30000000000000004</v>
      </c>
      <c r="G650" s="499">
        <f t="shared" si="10"/>
        <v>1245.3855816174232</v>
      </c>
      <c r="H650" s="499" t="s">
        <v>2263</v>
      </c>
      <c r="I650" s="499">
        <v>0</v>
      </c>
      <c r="J650" s="499">
        <v>43</v>
      </c>
      <c r="K650" s="499">
        <v>376</v>
      </c>
      <c r="L650" s="499">
        <v>375</v>
      </c>
      <c r="M650" s="499">
        <v>1</v>
      </c>
      <c r="N650" s="499">
        <v>1</v>
      </c>
      <c r="O650" s="500">
        <v>22</v>
      </c>
      <c r="P650" s="500">
        <v>34</v>
      </c>
      <c r="Q650" s="500">
        <v>201.9243030486775</v>
      </c>
    </row>
    <row r="651" spans="1:17" ht="12.75" x14ac:dyDescent="0.2">
      <c r="A651" s="496" t="s">
        <v>1045</v>
      </c>
      <c r="B651" s="497" t="s">
        <v>2263</v>
      </c>
      <c r="C651" s="497">
        <v>4896.0902973675074</v>
      </c>
      <c r="D651" s="497">
        <v>4896.0902973675074</v>
      </c>
      <c r="E651" s="497">
        <v>5741.4558433667016</v>
      </c>
      <c r="F651" s="498">
        <v>0.30000000000000004</v>
      </c>
      <c r="G651" s="499">
        <f t="shared" si="10"/>
        <v>1722.4367530100108</v>
      </c>
      <c r="H651" s="499" t="s">
        <v>2263</v>
      </c>
      <c r="I651" s="499">
        <v>0</v>
      </c>
      <c r="J651" s="499">
        <v>34</v>
      </c>
      <c r="K651" s="499">
        <v>1497</v>
      </c>
      <c r="L651" s="499">
        <v>1494</v>
      </c>
      <c r="M651" s="499">
        <v>3</v>
      </c>
      <c r="N651" s="499">
        <v>1</v>
      </c>
      <c r="O651" s="500">
        <v>28</v>
      </c>
      <c r="P651" s="500">
        <v>57</v>
      </c>
      <c r="Q651" s="500">
        <v>201.9243030486775</v>
      </c>
    </row>
    <row r="652" spans="1:17" ht="12.75" x14ac:dyDescent="0.2">
      <c r="A652" s="496" t="s">
        <v>1046</v>
      </c>
      <c r="B652" s="497" t="s">
        <v>2263</v>
      </c>
      <c r="C652" s="497">
        <v>2731.8673867462126</v>
      </c>
      <c r="D652" s="497">
        <v>2731.8673867462126</v>
      </c>
      <c r="E652" s="497">
        <v>3218.979242354811</v>
      </c>
      <c r="F652" s="498">
        <v>0.30000000000000004</v>
      </c>
      <c r="G652" s="499">
        <f t="shared" si="10"/>
        <v>965.6937727064435</v>
      </c>
      <c r="H652" s="499" t="s">
        <v>2263</v>
      </c>
      <c r="I652" s="499">
        <v>0</v>
      </c>
      <c r="J652" s="499">
        <v>92</v>
      </c>
      <c r="K652" s="499">
        <v>1597</v>
      </c>
      <c r="L652" s="499">
        <v>1592</v>
      </c>
      <c r="M652" s="499">
        <v>5</v>
      </c>
      <c r="N652" s="499">
        <v>1</v>
      </c>
      <c r="O652" s="500">
        <v>12</v>
      </c>
      <c r="P652" s="500">
        <v>28</v>
      </c>
      <c r="Q652" s="500">
        <v>201.9243030486775</v>
      </c>
    </row>
    <row r="653" spans="1:17" ht="12.75" x14ac:dyDescent="0.2">
      <c r="A653" s="496" t="s">
        <v>1047</v>
      </c>
      <c r="B653" s="497" t="s">
        <v>2263</v>
      </c>
      <c r="C653" s="497">
        <v>2127.6960721160694</v>
      </c>
      <c r="D653" s="497">
        <v>2127.6960721160694</v>
      </c>
      <c r="E653" s="497">
        <v>2182.0549987881145</v>
      </c>
      <c r="F653" s="498">
        <v>0.30000000000000004</v>
      </c>
      <c r="G653" s="499">
        <f t="shared" si="10"/>
        <v>654.61649963643447</v>
      </c>
      <c r="H653" s="499" t="s">
        <v>2263</v>
      </c>
      <c r="I653" s="499">
        <v>0</v>
      </c>
      <c r="J653" s="499">
        <v>164</v>
      </c>
      <c r="K653" s="499">
        <v>1580</v>
      </c>
      <c r="L653" s="499">
        <v>1573</v>
      </c>
      <c r="M653" s="499">
        <v>7</v>
      </c>
      <c r="N653" s="499">
        <v>1</v>
      </c>
      <c r="O653" s="500">
        <v>7</v>
      </c>
      <c r="P653" s="500">
        <v>16</v>
      </c>
      <c r="Q653" s="500">
        <v>201.9243030486775</v>
      </c>
    </row>
    <row r="654" spans="1:17" ht="12.75" x14ac:dyDescent="0.2">
      <c r="A654" s="496" t="s">
        <v>1048</v>
      </c>
      <c r="B654" s="497" t="s">
        <v>2263</v>
      </c>
      <c r="C654" s="497">
        <v>3277.385247940219</v>
      </c>
      <c r="D654" s="497">
        <v>3277.385247940219</v>
      </c>
      <c r="E654" s="497">
        <v>3879.6753600816069</v>
      </c>
      <c r="F654" s="498">
        <v>0.30000000000000004</v>
      </c>
      <c r="G654" s="499">
        <f t="shared" si="10"/>
        <v>1163.9026080244823</v>
      </c>
      <c r="H654" s="499" t="s">
        <v>2263</v>
      </c>
      <c r="I654" s="499">
        <v>0</v>
      </c>
      <c r="J654" s="499">
        <v>10</v>
      </c>
      <c r="K654" s="499">
        <v>2514</v>
      </c>
      <c r="L654" s="499">
        <v>2311</v>
      </c>
      <c r="M654" s="499">
        <v>203</v>
      </c>
      <c r="N654" s="499">
        <v>1</v>
      </c>
      <c r="O654" s="500">
        <v>16</v>
      </c>
      <c r="P654" s="500">
        <v>39</v>
      </c>
      <c r="Q654" s="500">
        <v>201.9243030486775</v>
      </c>
    </row>
    <row r="655" spans="1:17" ht="12.75" x14ac:dyDescent="0.2">
      <c r="A655" s="496" t="s">
        <v>1049</v>
      </c>
      <c r="B655" s="497" t="s">
        <v>2263</v>
      </c>
      <c r="C655" s="497">
        <v>2264.8501896264202</v>
      </c>
      <c r="D655" s="497">
        <v>2264.8501896264202</v>
      </c>
      <c r="E655" s="497">
        <v>2565.8684757416404</v>
      </c>
      <c r="F655" s="498">
        <v>0.30000000000000004</v>
      </c>
      <c r="G655" s="499">
        <f t="shared" si="10"/>
        <v>769.76054272249223</v>
      </c>
      <c r="H655" s="499" t="s">
        <v>2263</v>
      </c>
      <c r="I655" s="499">
        <v>12</v>
      </c>
      <c r="J655" s="499">
        <v>76</v>
      </c>
      <c r="K655" s="499">
        <v>7230</v>
      </c>
      <c r="L655" s="499">
        <v>6044</v>
      </c>
      <c r="M655" s="499">
        <v>1186</v>
      </c>
      <c r="N655" s="499">
        <v>1</v>
      </c>
      <c r="O655" s="500">
        <v>21</v>
      </c>
      <c r="P655" s="500">
        <v>22</v>
      </c>
      <c r="Q655" s="500">
        <v>201.9243030486775</v>
      </c>
    </row>
    <row r="656" spans="1:17" ht="12.75" x14ac:dyDescent="0.2">
      <c r="A656" s="496" t="s">
        <v>1050</v>
      </c>
      <c r="B656" s="497" t="s">
        <v>2263</v>
      </c>
      <c r="C656" s="497">
        <v>1258.3966201545525</v>
      </c>
      <c r="D656" s="497">
        <v>1258.3966201545525</v>
      </c>
      <c r="E656" s="497">
        <v>1869.4275402702567</v>
      </c>
      <c r="F656" s="498">
        <v>0.30000000000000004</v>
      </c>
      <c r="G656" s="499">
        <f t="shared" si="10"/>
        <v>560.82826208107713</v>
      </c>
      <c r="H656" s="499" t="s">
        <v>2263</v>
      </c>
      <c r="I656" s="499">
        <v>93</v>
      </c>
      <c r="J656" s="499">
        <v>225</v>
      </c>
      <c r="K656" s="499">
        <v>20577</v>
      </c>
      <c r="L656" s="499">
        <v>13897</v>
      </c>
      <c r="M656" s="499">
        <v>6680</v>
      </c>
      <c r="N656" s="499">
        <v>1</v>
      </c>
      <c r="O656" s="500">
        <v>13</v>
      </c>
      <c r="P656" s="500">
        <v>14</v>
      </c>
      <c r="Q656" s="500">
        <v>201.9243030486775</v>
      </c>
    </row>
    <row r="657" spans="1:17" ht="12.75" x14ac:dyDescent="0.2">
      <c r="A657" s="496" t="s">
        <v>1051</v>
      </c>
      <c r="B657" s="497" t="s">
        <v>2263</v>
      </c>
      <c r="C657" s="497">
        <v>447.5828456619883</v>
      </c>
      <c r="D657" s="497">
        <v>447.5828456619883</v>
      </c>
      <c r="E657" s="497">
        <v>968.47693018171958</v>
      </c>
      <c r="F657" s="498">
        <v>0.65</v>
      </c>
      <c r="G657" s="499">
        <f t="shared" si="10"/>
        <v>629.5100046181177</v>
      </c>
      <c r="H657" s="499" t="s">
        <v>2263</v>
      </c>
      <c r="I657" s="499">
        <v>909</v>
      </c>
      <c r="J657" s="499">
        <v>251</v>
      </c>
      <c r="K657" s="499">
        <v>31404</v>
      </c>
      <c r="L657" s="499">
        <v>13450</v>
      </c>
      <c r="M657" s="499">
        <v>17954</v>
      </c>
      <c r="N657" s="499">
        <v>1</v>
      </c>
      <c r="O657" s="500">
        <v>5</v>
      </c>
      <c r="P657" s="500">
        <v>8</v>
      </c>
      <c r="Q657" s="500">
        <v>201.9243030486775</v>
      </c>
    </row>
    <row r="658" spans="1:17" ht="12.75" x14ac:dyDescent="0.2">
      <c r="A658" s="496" t="s">
        <v>1052</v>
      </c>
      <c r="B658" s="497" t="s">
        <v>2263</v>
      </c>
      <c r="C658" s="497">
        <v>5913.5377483979664</v>
      </c>
      <c r="D658" s="497">
        <v>5913.5377483979664</v>
      </c>
      <c r="E658" s="497">
        <v>7715.4242589018304</v>
      </c>
      <c r="F658" s="498">
        <v>0.30000000000000004</v>
      </c>
      <c r="G658" s="499">
        <f t="shared" si="10"/>
        <v>2314.6272776705496</v>
      </c>
      <c r="H658" s="499" t="s">
        <v>2263</v>
      </c>
      <c r="I658" s="499">
        <v>0</v>
      </c>
      <c r="J658" s="499">
        <v>40</v>
      </c>
      <c r="K658" s="499">
        <v>461</v>
      </c>
      <c r="L658" s="499">
        <v>461</v>
      </c>
      <c r="M658" s="499">
        <v>0</v>
      </c>
      <c r="N658" s="499">
        <v>1</v>
      </c>
      <c r="O658" s="500">
        <v>66</v>
      </c>
      <c r="P658" s="500">
        <v>80</v>
      </c>
      <c r="Q658" s="500">
        <v>201.9243030486775</v>
      </c>
    </row>
    <row r="659" spans="1:17" ht="12.75" x14ac:dyDescent="0.2">
      <c r="A659" s="496" t="s">
        <v>1053</v>
      </c>
      <c r="B659" s="497" t="s">
        <v>2263</v>
      </c>
      <c r="C659" s="497">
        <v>3752.9473940719849</v>
      </c>
      <c r="D659" s="497">
        <v>3752.9473940719849</v>
      </c>
      <c r="E659" s="497">
        <v>4419.2770197007276</v>
      </c>
      <c r="F659" s="498">
        <v>0.30000000000000004</v>
      </c>
      <c r="G659" s="499">
        <f t="shared" si="10"/>
        <v>1325.7831059102184</v>
      </c>
      <c r="H659" s="499" t="s">
        <v>2263</v>
      </c>
      <c r="I659" s="499">
        <v>0</v>
      </c>
      <c r="J659" s="499">
        <v>105</v>
      </c>
      <c r="K659" s="499">
        <v>521</v>
      </c>
      <c r="L659" s="499">
        <v>519</v>
      </c>
      <c r="M659" s="499">
        <v>2</v>
      </c>
      <c r="N659" s="499">
        <v>1</v>
      </c>
      <c r="O659" s="500">
        <v>28</v>
      </c>
      <c r="P659" s="500">
        <v>34</v>
      </c>
      <c r="Q659" s="500">
        <v>201.9243030486775</v>
      </c>
    </row>
    <row r="660" spans="1:17" ht="12.75" x14ac:dyDescent="0.2">
      <c r="A660" s="496" t="s">
        <v>1054</v>
      </c>
      <c r="B660" s="497" t="s">
        <v>2263</v>
      </c>
      <c r="C660" s="497">
        <v>5039.603357340181</v>
      </c>
      <c r="D660" s="497">
        <v>5039.603357340181</v>
      </c>
      <c r="E660" s="497">
        <v>5154.0259127206718</v>
      </c>
      <c r="F660" s="498">
        <v>0.30000000000000004</v>
      </c>
      <c r="G660" s="499">
        <f t="shared" si="10"/>
        <v>1546.2077738162018</v>
      </c>
      <c r="H660" s="499" t="s">
        <v>2263</v>
      </c>
      <c r="I660" s="499">
        <v>0</v>
      </c>
      <c r="J660" s="499">
        <v>70</v>
      </c>
      <c r="K660" s="499">
        <v>754</v>
      </c>
      <c r="L660" s="499">
        <v>753</v>
      </c>
      <c r="M660" s="499">
        <v>1</v>
      </c>
      <c r="N660" s="499">
        <v>1</v>
      </c>
      <c r="O660" s="500">
        <v>25</v>
      </c>
      <c r="P660" s="500">
        <v>46</v>
      </c>
      <c r="Q660" s="500">
        <v>201.9243030486775</v>
      </c>
    </row>
    <row r="661" spans="1:17" ht="12.75" x14ac:dyDescent="0.2">
      <c r="A661" s="496" t="s">
        <v>1055</v>
      </c>
      <c r="B661" s="497" t="s">
        <v>2263</v>
      </c>
      <c r="C661" s="497">
        <v>2498.4099911730409</v>
      </c>
      <c r="D661" s="497">
        <v>2498.4099911730409</v>
      </c>
      <c r="E661" s="497">
        <v>2938.0876308509801</v>
      </c>
      <c r="F661" s="498">
        <v>0.30000000000000004</v>
      </c>
      <c r="G661" s="499">
        <f t="shared" si="10"/>
        <v>881.42628925529414</v>
      </c>
      <c r="H661" s="499" t="s">
        <v>2263</v>
      </c>
      <c r="I661" s="499">
        <v>7</v>
      </c>
      <c r="J661" s="499">
        <v>684</v>
      </c>
      <c r="K661" s="499">
        <v>4136</v>
      </c>
      <c r="L661" s="499">
        <v>4125</v>
      </c>
      <c r="M661" s="499">
        <v>11</v>
      </c>
      <c r="N661" s="499">
        <v>1</v>
      </c>
      <c r="O661" s="500">
        <v>17</v>
      </c>
      <c r="P661" s="500">
        <v>19</v>
      </c>
      <c r="Q661" s="500">
        <v>201.9243030486775</v>
      </c>
    </row>
    <row r="662" spans="1:17" ht="12.75" x14ac:dyDescent="0.2">
      <c r="A662" s="496" t="s">
        <v>1056</v>
      </c>
      <c r="B662" s="497" t="s">
        <v>2263</v>
      </c>
      <c r="C662" s="497">
        <v>1509.721044394943</v>
      </c>
      <c r="D662" s="497">
        <v>1509.721044394943</v>
      </c>
      <c r="E662" s="497">
        <v>3120.8496832719052</v>
      </c>
      <c r="F662" s="498">
        <v>0.30000000000000004</v>
      </c>
      <c r="G662" s="499">
        <f t="shared" si="10"/>
        <v>936.25490498157171</v>
      </c>
      <c r="H662" s="499" t="s">
        <v>2263</v>
      </c>
      <c r="I662" s="499">
        <v>38</v>
      </c>
      <c r="J662" s="499">
        <v>39</v>
      </c>
      <c r="K662" s="499">
        <v>1181</v>
      </c>
      <c r="L662" s="499">
        <v>1033</v>
      </c>
      <c r="M662" s="499">
        <v>148</v>
      </c>
      <c r="N662" s="499">
        <v>1</v>
      </c>
      <c r="O662" s="500">
        <v>15</v>
      </c>
      <c r="P662" s="500">
        <v>26</v>
      </c>
      <c r="Q662" s="500">
        <v>201.9243030486775</v>
      </c>
    </row>
    <row r="663" spans="1:17" ht="12.75" x14ac:dyDescent="0.2">
      <c r="A663" s="496" t="s">
        <v>1057</v>
      </c>
      <c r="B663" s="497" t="s">
        <v>2263</v>
      </c>
      <c r="C663" s="497">
        <v>410.45622551010433</v>
      </c>
      <c r="D663" s="497">
        <v>410.45622551010433</v>
      </c>
      <c r="E663" s="497">
        <v>2171.8535470457159</v>
      </c>
      <c r="F663" s="498">
        <v>0.30000000000000004</v>
      </c>
      <c r="G663" s="499">
        <f t="shared" si="10"/>
        <v>651.55606411371491</v>
      </c>
      <c r="H663" s="499" t="s">
        <v>2263</v>
      </c>
      <c r="I663" s="499">
        <v>301</v>
      </c>
      <c r="J663" s="499">
        <v>60</v>
      </c>
      <c r="K663" s="499">
        <v>1547</v>
      </c>
      <c r="L663" s="499">
        <v>1190</v>
      </c>
      <c r="M663" s="499">
        <v>357</v>
      </c>
      <c r="N663" s="499">
        <v>1</v>
      </c>
      <c r="O663" s="500">
        <v>5</v>
      </c>
      <c r="P663" s="500">
        <v>15</v>
      </c>
      <c r="Q663" s="500">
        <v>201.9243030486775</v>
      </c>
    </row>
    <row r="664" spans="1:17" ht="12.75" x14ac:dyDescent="0.2">
      <c r="A664" s="496" t="s">
        <v>1058</v>
      </c>
      <c r="B664" s="497" t="s">
        <v>2263</v>
      </c>
      <c r="C664" s="497">
        <v>308.19438747497372</v>
      </c>
      <c r="D664" s="497">
        <v>308.19438747497372</v>
      </c>
      <c r="E664" s="497">
        <v>1772.0762952616508</v>
      </c>
      <c r="F664" s="498">
        <v>0.4</v>
      </c>
      <c r="G664" s="499">
        <f t="shared" si="10"/>
        <v>708.83051810466031</v>
      </c>
      <c r="H664" s="499" t="s">
        <v>2263</v>
      </c>
      <c r="I664" s="499">
        <v>5729</v>
      </c>
      <c r="J664" s="499">
        <v>297</v>
      </c>
      <c r="K664" s="499">
        <v>3962</v>
      </c>
      <c r="L664" s="499">
        <v>2703</v>
      </c>
      <c r="M664" s="499">
        <v>1259</v>
      </c>
      <c r="N664" s="499">
        <v>1</v>
      </c>
      <c r="O664" s="500">
        <v>5</v>
      </c>
      <c r="P664" s="500">
        <v>14</v>
      </c>
      <c r="Q664" s="500">
        <v>201.9243030486775</v>
      </c>
    </row>
    <row r="665" spans="1:17" ht="12.75" x14ac:dyDescent="0.2">
      <c r="A665" s="496" t="s">
        <v>1059</v>
      </c>
      <c r="B665" s="497" t="s">
        <v>2263</v>
      </c>
      <c r="C665" s="497">
        <v>298.47514726345139</v>
      </c>
      <c r="D665" s="497">
        <v>298.47514726345139</v>
      </c>
      <c r="E665" s="497">
        <v>1503.3192931798028</v>
      </c>
      <c r="F665" s="498">
        <v>0.4</v>
      </c>
      <c r="G665" s="499">
        <f t="shared" si="10"/>
        <v>601.32771727192119</v>
      </c>
      <c r="H665" s="499" t="s">
        <v>2263</v>
      </c>
      <c r="I665" s="499">
        <v>40366</v>
      </c>
      <c r="J665" s="499">
        <v>1202</v>
      </c>
      <c r="K665" s="499">
        <v>6509</v>
      </c>
      <c r="L665" s="499">
        <v>3839</v>
      </c>
      <c r="M665" s="499">
        <v>2670</v>
      </c>
      <c r="N665" s="499">
        <v>1</v>
      </c>
      <c r="O665" s="500">
        <v>5</v>
      </c>
      <c r="P665" s="500">
        <v>11</v>
      </c>
      <c r="Q665" s="500">
        <v>201.9243030486775</v>
      </c>
    </row>
    <row r="666" spans="1:17" ht="12.75" x14ac:dyDescent="0.2">
      <c r="A666" s="496" t="s">
        <v>1060</v>
      </c>
      <c r="B666" s="497" t="s">
        <v>2263</v>
      </c>
      <c r="C666" s="497">
        <v>6161.9722770582603</v>
      </c>
      <c r="D666" s="497">
        <v>6161.9722770582603</v>
      </c>
      <c r="E666" s="497">
        <v>6161.9722770582603</v>
      </c>
      <c r="F666" s="498">
        <v>0.30000000000000004</v>
      </c>
      <c r="G666" s="499">
        <f t="shared" si="10"/>
        <v>1848.5916831174784</v>
      </c>
      <c r="H666" s="499" t="s">
        <v>2263</v>
      </c>
      <c r="I666" s="499">
        <v>0</v>
      </c>
      <c r="J666" s="499">
        <v>44</v>
      </c>
      <c r="K666" s="499">
        <v>2044</v>
      </c>
      <c r="L666" s="499">
        <v>2042</v>
      </c>
      <c r="M666" s="499">
        <v>2</v>
      </c>
      <c r="N666" s="499">
        <v>1</v>
      </c>
      <c r="O666" s="500">
        <v>53</v>
      </c>
      <c r="P666" s="500">
        <v>53</v>
      </c>
      <c r="Q666" s="500">
        <v>201.9243030486775</v>
      </c>
    </row>
    <row r="667" spans="1:17" ht="12.75" x14ac:dyDescent="0.2">
      <c r="A667" s="496" t="s">
        <v>1061</v>
      </c>
      <c r="B667" s="497" t="s">
        <v>2263</v>
      </c>
      <c r="C667" s="497">
        <v>3012.1460592874732</v>
      </c>
      <c r="D667" s="497">
        <v>3012.1460592874732</v>
      </c>
      <c r="E667" s="497">
        <v>3020.6393514087431</v>
      </c>
      <c r="F667" s="498">
        <v>0.30000000000000004</v>
      </c>
      <c r="G667" s="499">
        <f t="shared" si="10"/>
        <v>906.19180542262302</v>
      </c>
      <c r="H667" s="499" t="s">
        <v>2263</v>
      </c>
      <c r="I667" s="499">
        <v>0</v>
      </c>
      <c r="J667" s="499">
        <v>73</v>
      </c>
      <c r="K667" s="499">
        <v>2160</v>
      </c>
      <c r="L667" s="499">
        <v>2154</v>
      </c>
      <c r="M667" s="499">
        <v>6</v>
      </c>
      <c r="N667" s="499">
        <v>1</v>
      </c>
      <c r="O667" s="500">
        <v>15</v>
      </c>
      <c r="P667" s="500">
        <v>19</v>
      </c>
      <c r="Q667" s="500">
        <v>201.9243030486775</v>
      </c>
    </row>
    <row r="668" spans="1:17" ht="12.75" x14ac:dyDescent="0.2">
      <c r="A668" s="496" t="s">
        <v>1062</v>
      </c>
      <c r="B668" s="497" t="s">
        <v>2263</v>
      </c>
      <c r="C668" s="497">
        <v>5315.21733175195</v>
      </c>
      <c r="D668" s="497">
        <v>5315.21733175195</v>
      </c>
      <c r="E668" s="497">
        <v>5315.21733175195</v>
      </c>
      <c r="F668" s="498">
        <v>0.30000000000000004</v>
      </c>
      <c r="G668" s="499">
        <f t="shared" si="10"/>
        <v>1594.5651995255853</v>
      </c>
      <c r="H668" s="499" t="s">
        <v>2263</v>
      </c>
      <c r="I668" s="499">
        <v>0</v>
      </c>
      <c r="J668" s="499">
        <v>22</v>
      </c>
      <c r="K668" s="499">
        <v>1746</v>
      </c>
      <c r="L668" s="499">
        <v>1744</v>
      </c>
      <c r="M668" s="499">
        <v>2</v>
      </c>
      <c r="N668" s="499">
        <v>1</v>
      </c>
      <c r="O668" s="500">
        <v>50</v>
      </c>
      <c r="P668" s="500">
        <v>50</v>
      </c>
      <c r="Q668" s="500">
        <v>201.9243030486775</v>
      </c>
    </row>
    <row r="669" spans="1:17" ht="12.75" x14ac:dyDescent="0.2">
      <c r="A669" s="496" t="s">
        <v>1063</v>
      </c>
      <c r="B669" s="497" t="s">
        <v>2263</v>
      </c>
      <c r="C669" s="497">
        <v>2744.741641435241</v>
      </c>
      <c r="D669" s="497">
        <v>2744.741641435241</v>
      </c>
      <c r="E669" s="497">
        <v>3062.8741992421428</v>
      </c>
      <c r="F669" s="498">
        <v>0.30000000000000004</v>
      </c>
      <c r="G669" s="499">
        <f t="shared" si="10"/>
        <v>918.86225977264303</v>
      </c>
      <c r="H669" s="499" t="s">
        <v>2263</v>
      </c>
      <c r="I669" s="499">
        <v>0</v>
      </c>
      <c r="J669" s="499">
        <v>49</v>
      </c>
      <c r="K669" s="499">
        <v>2735</v>
      </c>
      <c r="L669" s="499">
        <v>2727</v>
      </c>
      <c r="M669" s="499">
        <v>8</v>
      </c>
      <c r="N669" s="499">
        <v>1</v>
      </c>
      <c r="O669" s="500">
        <v>12</v>
      </c>
      <c r="P669" s="500">
        <v>22</v>
      </c>
      <c r="Q669" s="500">
        <v>201.9243030486775</v>
      </c>
    </row>
    <row r="670" spans="1:17" ht="12.75" x14ac:dyDescent="0.2">
      <c r="A670" s="496" t="s">
        <v>1064</v>
      </c>
      <c r="B670" s="497" t="s">
        <v>2263</v>
      </c>
      <c r="C670" s="497">
        <v>1728.5479635510301</v>
      </c>
      <c r="D670" s="497">
        <v>1728.5479635510301</v>
      </c>
      <c r="E670" s="497">
        <v>1968.9114170836219</v>
      </c>
      <c r="F670" s="498">
        <v>0.30000000000000004</v>
      </c>
      <c r="G670" s="499">
        <f t="shared" si="10"/>
        <v>590.67342512508662</v>
      </c>
      <c r="H670" s="499" t="s">
        <v>2263</v>
      </c>
      <c r="I670" s="499">
        <v>3</v>
      </c>
      <c r="J670" s="499">
        <v>309</v>
      </c>
      <c r="K670" s="499">
        <v>9180</v>
      </c>
      <c r="L670" s="499">
        <v>9151</v>
      </c>
      <c r="M670" s="499">
        <v>29</v>
      </c>
      <c r="N670" s="499">
        <v>1</v>
      </c>
      <c r="O670" s="500">
        <v>7</v>
      </c>
      <c r="P670" s="500">
        <v>11</v>
      </c>
      <c r="Q670" s="500">
        <v>201.9243030486775</v>
      </c>
    </row>
    <row r="671" spans="1:17" ht="12.75" x14ac:dyDescent="0.2">
      <c r="A671" s="496" t="s">
        <v>1065</v>
      </c>
      <c r="B671" s="497" t="s">
        <v>2263</v>
      </c>
      <c r="C671" s="497">
        <v>3026.4439909218017</v>
      </c>
      <c r="D671" s="497">
        <v>3026.4439909218017</v>
      </c>
      <c r="E671" s="497">
        <v>3026.4439909218017</v>
      </c>
      <c r="F671" s="498">
        <v>0.30000000000000004</v>
      </c>
      <c r="G671" s="499">
        <f t="shared" si="10"/>
        <v>907.93319727654068</v>
      </c>
      <c r="H671" s="499" t="s">
        <v>2263</v>
      </c>
      <c r="I671" s="499">
        <v>0</v>
      </c>
      <c r="J671" s="499">
        <v>2</v>
      </c>
      <c r="K671" s="499">
        <v>551</v>
      </c>
      <c r="L671" s="499">
        <v>467</v>
      </c>
      <c r="M671" s="499">
        <v>84</v>
      </c>
      <c r="N671" s="499">
        <v>1</v>
      </c>
      <c r="O671" s="500">
        <v>33</v>
      </c>
      <c r="P671" s="500">
        <v>33</v>
      </c>
      <c r="Q671" s="500">
        <v>201.9243030486775</v>
      </c>
    </row>
    <row r="672" spans="1:17" ht="12.75" x14ac:dyDescent="0.2">
      <c r="A672" s="496" t="s">
        <v>1066</v>
      </c>
      <c r="B672" s="497" t="s">
        <v>2263</v>
      </c>
      <c r="C672" s="497">
        <v>1219.7920752057603</v>
      </c>
      <c r="D672" s="497">
        <v>1219.7920752057603</v>
      </c>
      <c r="E672" s="497">
        <v>1979.9907222070001</v>
      </c>
      <c r="F672" s="498">
        <v>0.30000000000000004</v>
      </c>
      <c r="G672" s="499">
        <f t="shared" si="10"/>
        <v>593.99721666210007</v>
      </c>
      <c r="H672" s="499" t="s">
        <v>2263</v>
      </c>
      <c r="I672" s="499">
        <v>14</v>
      </c>
      <c r="J672" s="499">
        <v>35</v>
      </c>
      <c r="K672" s="499">
        <v>2870</v>
      </c>
      <c r="L672" s="499">
        <v>2017</v>
      </c>
      <c r="M672" s="499">
        <v>853</v>
      </c>
      <c r="N672" s="499">
        <v>1</v>
      </c>
      <c r="O672" s="500">
        <v>9</v>
      </c>
      <c r="P672" s="500">
        <v>16</v>
      </c>
      <c r="Q672" s="500">
        <v>201.9243030486775</v>
      </c>
    </row>
    <row r="673" spans="1:17" ht="12.75" x14ac:dyDescent="0.2">
      <c r="A673" s="496" t="s">
        <v>1067</v>
      </c>
      <c r="B673" s="497" t="s">
        <v>2263</v>
      </c>
      <c r="C673" s="497">
        <v>476.68307216683445</v>
      </c>
      <c r="D673" s="497">
        <v>476.68307216683445</v>
      </c>
      <c r="E673" s="497">
        <v>892.50157090693756</v>
      </c>
      <c r="F673" s="498">
        <v>0.65</v>
      </c>
      <c r="G673" s="499">
        <f t="shared" si="10"/>
        <v>580.12602108950944</v>
      </c>
      <c r="H673" s="499" t="s">
        <v>2263</v>
      </c>
      <c r="I673" s="499">
        <v>539</v>
      </c>
      <c r="J673" s="499">
        <v>242</v>
      </c>
      <c r="K673" s="499">
        <v>25672</v>
      </c>
      <c r="L673" s="499">
        <v>9679</v>
      </c>
      <c r="M673" s="499">
        <v>15993</v>
      </c>
      <c r="N673" s="499">
        <v>1</v>
      </c>
      <c r="O673" s="500">
        <v>5</v>
      </c>
      <c r="P673" s="500">
        <v>5</v>
      </c>
      <c r="Q673" s="500">
        <v>201.9243030486775</v>
      </c>
    </row>
    <row r="674" spans="1:17" ht="12.75" x14ac:dyDescent="0.2">
      <c r="A674" s="496" t="s">
        <v>1068</v>
      </c>
      <c r="B674" s="497" t="s">
        <v>2263</v>
      </c>
      <c r="C674" s="497">
        <v>817.85234856233956</v>
      </c>
      <c r="D674" s="497">
        <v>817.85234856233956</v>
      </c>
      <c r="E674" s="497">
        <v>817.85234856233956</v>
      </c>
      <c r="F674" s="498">
        <v>0</v>
      </c>
      <c r="G674" s="499">
        <f t="shared" si="10"/>
        <v>0</v>
      </c>
      <c r="H674" s="499" t="s">
        <v>2263</v>
      </c>
      <c r="I674" s="499">
        <v>6180</v>
      </c>
      <c r="J674" s="499">
        <v>202</v>
      </c>
      <c r="K674" s="499">
        <v>18</v>
      </c>
      <c r="L674" s="499">
        <v>18</v>
      </c>
      <c r="M674" s="499">
        <v>13</v>
      </c>
      <c r="N674" s="499">
        <v>0</v>
      </c>
      <c r="O674" s="500">
        <v>5</v>
      </c>
      <c r="P674" s="500">
        <v>5</v>
      </c>
      <c r="Q674" s="500">
        <v>201.9243030486775</v>
      </c>
    </row>
    <row r="675" spans="1:17" ht="12.75" x14ac:dyDescent="0.2">
      <c r="A675" s="496" t="s">
        <v>1069</v>
      </c>
      <c r="B675" s="497" t="s">
        <v>2263</v>
      </c>
      <c r="C675" s="497">
        <v>817.85234856233956</v>
      </c>
      <c r="D675" s="497">
        <v>817.85234856233956</v>
      </c>
      <c r="E675" s="497">
        <v>817.85234856233956</v>
      </c>
      <c r="F675" s="498">
        <v>0</v>
      </c>
      <c r="G675" s="499">
        <f t="shared" si="10"/>
        <v>0</v>
      </c>
      <c r="H675" s="499" t="s">
        <v>2263</v>
      </c>
      <c r="I675" s="499">
        <v>240</v>
      </c>
      <c r="J675" s="499">
        <v>58</v>
      </c>
      <c r="K675" s="499">
        <v>0</v>
      </c>
      <c r="L675" s="499">
        <v>0</v>
      </c>
      <c r="M675" s="499">
        <v>0</v>
      </c>
      <c r="N675" s="499">
        <v>0</v>
      </c>
      <c r="O675" s="500">
        <v>5</v>
      </c>
      <c r="P675" s="500">
        <v>5</v>
      </c>
      <c r="Q675" s="500">
        <v>251.82797596565604</v>
      </c>
    </row>
    <row r="676" spans="1:17" ht="12.75" x14ac:dyDescent="0.2">
      <c r="A676" s="496" t="s">
        <v>1070</v>
      </c>
      <c r="B676" s="497" t="s">
        <v>2263</v>
      </c>
      <c r="C676" s="497">
        <v>5521.2185185544677</v>
      </c>
      <c r="D676" s="497">
        <v>5521.2185185544677</v>
      </c>
      <c r="E676" s="497">
        <v>6793.6406799600409</v>
      </c>
      <c r="F676" s="498">
        <v>0.30000000000000004</v>
      </c>
      <c r="G676" s="499">
        <f t="shared" si="10"/>
        <v>2038.0922039880127</v>
      </c>
      <c r="H676" s="499" t="s">
        <v>2263</v>
      </c>
      <c r="I676" s="499">
        <v>1</v>
      </c>
      <c r="J676" s="499">
        <v>123</v>
      </c>
      <c r="K676" s="499">
        <v>669</v>
      </c>
      <c r="L676" s="499">
        <v>668</v>
      </c>
      <c r="M676" s="499">
        <v>1</v>
      </c>
      <c r="N676" s="499">
        <v>1</v>
      </c>
      <c r="O676" s="500">
        <v>37</v>
      </c>
      <c r="P676" s="500">
        <v>74</v>
      </c>
      <c r="Q676" s="500">
        <v>201.9243030486775</v>
      </c>
    </row>
    <row r="677" spans="1:17" ht="12.75" x14ac:dyDescent="0.2">
      <c r="A677" s="496" t="s">
        <v>1071</v>
      </c>
      <c r="B677" s="497" t="s">
        <v>2263</v>
      </c>
      <c r="C677" s="497">
        <v>2752.8837771135131</v>
      </c>
      <c r="D677" s="497">
        <v>2752.8837771135131</v>
      </c>
      <c r="E677" s="497">
        <v>3272.8929715779773</v>
      </c>
      <c r="F677" s="498">
        <v>0.30000000000000004</v>
      </c>
      <c r="G677" s="499">
        <f t="shared" si="10"/>
        <v>981.86789147339334</v>
      </c>
      <c r="H677" s="499" t="s">
        <v>2263</v>
      </c>
      <c r="I677" s="499">
        <v>3</v>
      </c>
      <c r="J677" s="499">
        <v>111</v>
      </c>
      <c r="K677" s="499">
        <v>150</v>
      </c>
      <c r="L677" s="499">
        <v>148</v>
      </c>
      <c r="M677" s="499">
        <v>2</v>
      </c>
      <c r="N677" s="499">
        <v>1</v>
      </c>
      <c r="O677" s="500">
        <v>18</v>
      </c>
      <c r="P677" s="500">
        <v>33</v>
      </c>
      <c r="Q677" s="500">
        <v>201.9243030486775</v>
      </c>
    </row>
    <row r="678" spans="1:17" ht="12.75" x14ac:dyDescent="0.2">
      <c r="A678" s="496" t="s">
        <v>1072</v>
      </c>
      <c r="B678" s="497" t="s">
        <v>2263</v>
      </c>
      <c r="C678" s="497">
        <v>1124.9580283100292</v>
      </c>
      <c r="D678" s="497">
        <v>1124.9580283100292</v>
      </c>
      <c r="E678" s="497">
        <v>4183.7568222869522</v>
      </c>
      <c r="F678" s="498">
        <v>0.30000000000000004</v>
      </c>
      <c r="G678" s="499">
        <f t="shared" si="10"/>
        <v>1255.1270466860858</v>
      </c>
      <c r="H678" s="499" t="s">
        <v>2263</v>
      </c>
      <c r="I678" s="499">
        <v>42</v>
      </c>
      <c r="J678" s="499">
        <v>19</v>
      </c>
      <c r="K678" s="499">
        <v>648</v>
      </c>
      <c r="L678" s="499">
        <v>587</v>
      </c>
      <c r="M678" s="499">
        <v>61</v>
      </c>
      <c r="N678" s="499">
        <v>1</v>
      </c>
      <c r="O678" s="500">
        <v>6</v>
      </c>
      <c r="P678" s="500">
        <v>49</v>
      </c>
      <c r="Q678" s="500">
        <v>201.9243030486775</v>
      </c>
    </row>
    <row r="679" spans="1:17" ht="12.75" x14ac:dyDescent="0.2">
      <c r="A679" s="496" t="s">
        <v>1073</v>
      </c>
      <c r="B679" s="497" t="s">
        <v>2263</v>
      </c>
      <c r="C679" s="497">
        <v>401.54980886897977</v>
      </c>
      <c r="D679" s="497">
        <v>401.54980886897977</v>
      </c>
      <c r="E679" s="497">
        <v>2551.2095493805537</v>
      </c>
      <c r="F679" s="498">
        <v>0.30000000000000004</v>
      </c>
      <c r="G679" s="499">
        <f t="shared" si="10"/>
        <v>765.36286481416619</v>
      </c>
      <c r="H679" s="499" t="s">
        <v>2263</v>
      </c>
      <c r="I679" s="499">
        <v>595</v>
      </c>
      <c r="J679" s="499">
        <v>128</v>
      </c>
      <c r="K679" s="499">
        <v>1843</v>
      </c>
      <c r="L679" s="499">
        <v>1341</v>
      </c>
      <c r="M679" s="499">
        <v>502</v>
      </c>
      <c r="N679" s="499">
        <v>1</v>
      </c>
      <c r="O679" s="500">
        <v>5</v>
      </c>
      <c r="P679" s="500">
        <v>26</v>
      </c>
      <c r="Q679" s="500">
        <v>201.9243030486775</v>
      </c>
    </row>
    <row r="680" spans="1:17" ht="12.75" x14ac:dyDescent="0.2">
      <c r="A680" s="496" t="s">
        <v>1074</v>
      </c>
      <c r="B680" s="497" t="s">
        <v>2263</v>
      </c>
      <c r="C680" s="497">
        <v>331.93771136653487</v>
      </c>
      <c r="D680" s="497">
        <v>331.93771136653487</v>
      </c>
      <c r="E680" s="497">
        <v>1872.2148320508775</v>
      </c>
      <c r="F680" s="498">
        <v>0.30000000000000004</v>
      </c>
      <c r="G680" s="499">
        <f t="shared" si="10"/>
        <v>561.66444961526338</v>
      </c>
      <c r="H680" s="499" t="s">
        <v>2263</v>
      </c>
      <c r="I680" s="499">
        <v>2059</v>
      </c>
      <c r="J680" s="499">
        <v>215</v>
      </c>
      <c r="K680" s="499">
        <v>1459</v>
      </c>
      <c r="L680" s="499">
        <v>755</v>
      </c>
      <c r="M680" s="499">
        <v>704</v>
      </c>
      <c r="N680" s="499">
        <v>1</v>
      </c>
      <c r="O680" s="500">
        <v>5</v>
      </c>
      <c r="P680" s="500">
        <v>15</v>
      </c>
      <c r="Q680" s="500">
        <v>201.9243030486775</v>
      </c>
    </row>
    <row r="681" spans="1:17" ht="12.75" x14ac:dyDescent="0.2">
      <c r="A681" s="496" t="s">
        <v>1075</v>
      </c>
      <c r="B681" s="497">
        <v>141.24468719656988</v>
      </c>
      <c r="C681" s="497">
        <v>803.96592001553211</v>
      </c>
      <c r="D681" s="497">
        <v>803.96592001553211</v>
      </c>
      <c r="E681" s="497">
        <v>710.61887616883143</v>
      </c>
      <c r="F681" s="498">
        <v>0</v>
      </c>
      <c r="G681" s="499">
        <f t="shared" si="10"/>
        <v>0</v>
      </c>
      <c r="H681" s="499">
        <v>20293</v>
      </c>
      <c r="I681" s="499">
        <v>7160</v>
      </c>
      <c r="J681" s="499">
        <v>2206</v>
      </c>
      <c r="K681" s="499">
        <v>1460</v>
      </c>
      <c r="L681" s="499">
        <v>1460</v>
      </c>
      <c r="M681" s="499">
        <v>1430</v>
      </c>
      <c r="N681" s="499">
        <v>0</v>
      </c>
      <c r="O681" s="500">
        <v>5</v>
      </c>
      <c r="P681" s="500">
        <v>5</v>
      </c>
      <c r="Q681" s="500">
        <v>201.9243030486775</v>
      </c>
    </row>
    <row r="682" spans="1:17" ht="12.75" x14ac:dyDescent="0.2">
      <c r="A682" s="496" t="s">
        <v>1076</v>
      </c>
      <c r="B682" s="497">
        <v>280.07290044461286</v>
      </c>
      <c r="C682" s="497">
        <v>424.78298793635037</v>
      </c>
      <c r="D682" s="497">
        <v>424.78298793635037</v>
      </c>
      <c r="E682" s="497">
        <v>765.36412462967348</v>
      </c>
      <c r="F682" s="498">
        <v>0</v>
      </c>
      <c r="G682" s="499">
        <f t="shared" si="10"/>
        <v>0</v>
      </c>
      <c r="H682" s="499">
        <v>4290</v>
      </c>
      <c r="I682" s="499">
        <v>146773</v>
      </c>
      <c r="J682" s="499">
        <v>2639</v>
      </c>
      <c r="K682" s="499">
        <v>132</v>
      </c>
      <c r="L682" s="499">
        <v>132</v>
      </c>
      <c r="M682" s="499">
        <v>117</v>
      </c>
      <c r="N682" s="499">
        <v>0</v>
      </c>
      <c r="O682" s="500">
        <v>5</v>
      </c>
      <c r="P682" s="500">
        <v>5</v>
      </c>
      <c r="Q682" s="500">
        <v>201.9243030486775</v>
      </c>
    </row>
    <row r="683" spans="1:17" ht="12.75" x14ac:dyDescent="0.2">
      <c r="A683" s="496" t="s">
        <v>1077</v>
      </c>
      <c r="B683" s="497">
        <v>394.06984118266848</v>
      </c>
      <c r="C683" s="497">
        <v>485.05861272552988</v>
      </c>
      <c r="D683" s="497">
        <v>485.05861272552988</v>
      </c>
      <c r="E683" s="497">
        <v>798.9834866332194</v>
      </c>
      <c r="F683" s="498">
        <v>0</v>
      </c>
      <c r="G683" s="499">
        <f t="shared" si="10"/>
        <v>0</v>
      </c>
      <c r="H683" s="499">
        <v>1779</v>
      </c>
      <c r="I683" s="499">
        <v>140089</v>
      </c>
      <c r="J683" s="499">
        <v>2089</v>
      </c>
      <c r="K683" s="499">
        <v>174</v>
      </c>
      <c r="L683" s="499">
        <v>174</v>
      </c>
      <c r="M683" s="499">
        <v>166</v>
      </c>
      <c r="N683" s="499">
        <v>0</v>
      </c>
      <c r="O683" s="500">
        <v>5</v>
      </c>
      <c r="P683" s="500">
        <v>5</v>
      </c>
      <c r="Q683" s="500">
        <v>201.9243030486775</v>
      </c>
    </row>
    <row r="684" spans="1:17" ht="12.75" x14ac:dyDescent="0.2">
      <c r="A684" s="496" t="s">
        <v>1078</v>
      </c>
      <c r="B684" s="497">
        <v>248.90243932917704</v>
      </c>
      <c r="C684" s="497">
        <v>532.2046319092542</v>
      </c>
      <c r="D684" s="497">
        <v>532.2046319092542</v>
      </c>
      <c r="E684" s="497">
        <v>532.2046319092542</v>
      </c>
      <c r="F684" s="498">
        <v>0</v>
      </c>
      <c r="G684" s="499">
        <f t="shared" si="10"/>
        <v>0</v>
      </c>
      <c r="H684" s="499">
        <v>1286</v>
      </c>
      <c r="I684" s="499">
        <v>101195</v>
      </c>
      <c r="J684" s="499">
        <v>2000</v>
      </c>
      <c r="K684" s="499">
        <v>97</v>
      </c>
      <c r="L684" s="499">
        <v>97</v>
      </c>
      <c r="M684" s="499">
        <v>89</v>
      </c>
      <c r="N684" s="499">
        <v>0</v>
      </c>
      <c r="O684" s="500">
        <v>5</v>
      </c>
      <c r="P684" s="500">
        <v>5</v>
      </c>
      <c r="Q684" s="500">
        <v>201.9243030486775</v>
      </c>
    </row>
    <row r="685" spans="1:17" ht="12.75" x14ac:dyDescent="0.2">
      <c r="A685" s="496" t="s">
        <v>5</v>
      </c>
      <c r="B685" s="497">
        <v>147.9798210385546</v>
      </c>
      <c r="C685" s="497">
        <v>359.09189106541044</v>
      </c>
      <c r="D685" s="497">
        <v>359.09189106541044</v>
      </c>
      <c r="E685" s="497">
        <v>701.86788793509766</v>
      </c>
      <c r="F685" s="498">
        <v>0</v>
      </c>
      <c r="G685" s="499">
        <f t="shared" si="10"/>
        <v>0</v>
      </c>
      <c r="H685" s="499">
        <v>32647</v>
      </c>
      <c r="I685" s="499">
        <v>114922</v>
      </c>
      <c r="J685" s="499">
        <v>967</v>
      </c>
      <c r="K685" s="499">
        <v>673</v>
      </c>
      <c r="L685" s="499">
        <v>673</v>
      </c>
      <c r="M685" s="499">
        <v>659</v>
      </c>
      <c r="N685" s="499">
        <v>0</v>
      </c>
      <c r="O685" s="500">
        <v>5</v>
      </c>
      <c r="P685" s="500">
        <v>5</v>
      </c>
      <c r="Q685" s="500">
        <v>201.9243030486775</v>
      </c>
    </row>
    <row r="686" spans="1:17" ht="12.75" x14ac:dyDescent="0.2">
      <c r="A686" s="496" t="s">
        <v>7</v>
      </c>
      <c r="B686" s="497">
        <v>182.42688688627334</v>
      </c>
      <c r="C686" s="497">
        <v>403.97758417367572</v>
      </c>
      <c r="D686" s="497">
        <v>403.97758417367572</v>
      </c>
      <c r="E686" s="497">
        <v>865.15069841585739</v>
      </c>
      <c r="F686" s="498">
        <v>0</v>
      </c>
      <c r="G686" s="499">
        <f t="shared" si="10"/>
        <v>0</v>
      </c>
      <c r="H686" s="499">
        <v>3726</v>
      </c>
      <c r="I686" s="499">
        <v>58396</v>
      </c>
      <c r="J686" s="499">
        <v>576</v>
      </c>
      <c r="K686" s="499">
        <v>445</v>
      </c>
      <c r="L686" s="499">
        <v>445</v>
      </c>
      <c r="M686" s="499">
        <v>419</v>
      </c>
      <c r="N686" s="499">
        <v>0</v>
      </c>
      <c r="O686" s="500">
        <v>5</v>
      </c>
      <c r="P686" s="500">
        <v>5</v>
      </c>
      <c r="Q686" s="500">
        <v>201.9243030486775</v>
      </c>
    </row>
    <row r="687" spans="1:17" ht="12.75" x14ac:dyDescent="0.2">
      <c r="A687" s="496" t="s">
        <v>1079</v>
      </c>
      <c r="B687" s="497" t="s">
        <v>2263</v>
      </c>
      <c r="C687" s="497">
        <v>249.47502618326499</v>
      </c>
      <c r="D687" s="497">
        <v>249.47502618326499</v>
      </c>
      <c r="E687" s="497">
        <v>249.47502618326499</v>
      </c>
      <c r="F687" s="498">
        <v>0</v>
      </c>
      <c r="G687" s="499">
        <f t="shared" si="10"/>
        <v>0</v>
      </c>
      <c r="H687" s="499" t="s">
        <v>2263</v>
      </c>
      <c r="I687" s="499">
        <v>20863</v>
      </c>
      <c r="J687" s="499">
        <v>482</v>
      </c>
      <c r="K687" s="499">
        <v>236</v>
      </c>
      <c r="L687" s="499">
        <v>236</v>
      </c>
      <c r="M687" s="499">
        <v>224</v>
      </c>
      <c r="N687" s="499">
        <v>0</v>
      </c>
      <c r="O687" s="500">
        <v>5</v>
      </c>
      <c r="P687" s="500">
        <v>5</v>
      </c>
      <c r="Q687" s="500">
        <v>201.9243030486775</v>
      </c>
    </row>
    <row r="688" spans="1:17" ht="12.75" x14ac:dyDescent="0.2">
      <c r="A688" s="496" t="s">
        <v>1080</v>
      </c>
      <c r="B688" s="497">
        <v>147.64325530181659</v>
      </c>
      <c r="C688" s="497">
        <v>649.97554154004445</v>
      </c>
      <c r="D688" s="497">
        <v>649.97554154004445</v>
      </c>
      <c r="E688" s="497">
        <v>590.61396325702503</v>
      </c>
      <c r="F688" s="498">
        <v>0</v>
      </c>
      <c r="G688" s="499">
        <f t="shared" si="10"/>
        <v>0</v>
      </c>
      <c r="H688" s="499">
        <v>81587</v>
      </c>
      <c r="I688" s="499">
        <v>1494</v>
      </c>
      <c r="J688" s="499">
        <v>175</v>
      </c>
      <c r="K688" s="499">
        <v>518</v>
      </c>
      <c r="L688" s="499">
        <v>518</v>
      </c>
      <c r="M688" s="499">
        <v>513</v>
      </c>
      <c r="N688" s="499">
        <v>0</v>
      </c>
      <c r="O688" s="500">
        <v>5</v>
      </c>
      <c r="P688" s="500">
        <v>5</v>
      </c>
      <c r="Q688" s="500">
        <v>201.9243030486775</v>
      </c>
    </row>
    <row r="689" spans="1:17" ht="12.75" x14ac:dyDescent="0.2">
      <c r="A689" s="496" t="s">
        <v>1081</v>
      </c>
      <c r="B689" s="497">
        <v>152.46984877987043</v>
      </c>
      <c r="C689" s="497">
        <v>661.87338474550313</v>
      </c>
      <c r="D689" s="497">
        <v>661.87338474550313</v>
      </c>
      <c r="E689" s="497">
        <v>743.55983990269704</v>
      </c>
      <c r="F689" s="498">
        <v>0</v>
      </c>
      <c r="G689" s="499">
        <f t="shared" si="10"/>
        <v>0</v>
      </c>
      <c r="H689" s="499">
        <v>642</v>
      </c>
      <c r="I689" s="499">
        <v>4762</v>
      </c>
      <c r="J689" s="499">
        <v>355</v>
      </c>
      <c r="K689" s="499">
        <v>289</v>
      </c>
      <c r="L689" s="499">
        <v>289</v>
      </c>
      <c r="M689" s="499">
        <v>0</v>
      </c>
      <c r="N689" s="499">
        <v>0</v>
      </c>
      <c r="O689" s="500">
        <v>5</v>
      </c>
      <c r="P689" s="500">
        <v>5</v>
      </c>
      <c r="Q689" s="500">
        <v>251.82797596565604</v>
      </c>
    </row>
    <row r="690" spans="1:17" ht="12.75" x14ac:dyDescent="0.2">
      <c r="A690" s="496" t="s">
        <v>1082</v>
      </c>
      <c r="B690" s="497" t="s">
        <v>2263</v>
      </c>
      <c r="C690" s="497">
        <v>1099.4285927060691</v>
      </c>
      <c r="D690" s="497">
        <v>1099.4285927060691</v>
      </c>
      <c r="E690" s="497">
        <v>1545.9045876230812</v>
      </c>
      <c r="F690" s="498">
        <v>0</v>
      </c>
      <c r="G690" s="499">
        <f t="shared" si="10"/>
        <v>0</v>
      </c>
      <c r="H690" s="499" t="s">
        <v>2263</v>
      </c>
      <c r="I690" s="499">
        <v>278</v>
      </c>
      <c r="J690" s="499">
        <v>71</v>
      </c>
      <c r="K690" s="499">
        <v>126</v>
      </c>
      <c r="L690" s="499">
        <v>126</v>
      </c>
      <c r="M690" s="499">
        <v>0</v>
      </c>
      <c r="N690" s="499">
        <v>0</v>
      </c>
      <c r="O690" s="500">
        <v>5</v>
      </c>
      <c r="P690" s="500">
        <v>5</v>
      </c>
      <c r="Q690" s="500">
        <v>251.82797596565604</v>
      </c>
    </row>
    <row r="691" spans="1:17" ht="12.75" x14ac:dyDescent="0.2">
      <c r="A691" s="496" t="s">
        <v>1083</v>
      </c>
      <c r="B691" s="497">
        <v>172.62163021272033</v>
      </c>
      <c r="C691" s="497">
        <v>345.82600149479663</v>
      </c>
      <c r="D691" s="497">
        <v>345.82600149479663</v>
      </c>
      <c r="E691" s="497">
        <v>581.65875025476475</v>
      </c>
      <c r="F691" s="498">
        <v>0</v>
      </c>
      <c r="G691" s="499">
        <f t="shared" si="10"/>
        <v>0</v>
      </c>
      <c r="H691" s="499">
        <v>7953</v>
      </c>
      <c r="I691" s="499">
        <v>8458</v>
      </c>
      <c r="J691" s="499">
        <v>360</v>
      </c>
      <c r="K691" s="499">
        <v>1015</v>
      </c>
      <c r="L691" s="499">
        <v>1015</v>
      </c>
      <c r="M691" s="499">
        <v>986</v>
      </c>
      <c r="N691" s="499">
        <v>0</v>
      </c>
      <c r="O691" s="500">
        <v>5</v>
      </c>
      <c r="P691" s="500">
        <v>5</v>
      </c>
      <c r="Q691" s="500">
        <v>201.9243030486775</v>
      </c>
    </row>
    <row r="692" spans="1:17" ht="12.75" x14ac:dyDescent="0.2">
      <c r="A692" s="496" t="s">
        <v>1084</v>
      </c>
      <c r="B692" s="497">
        <v>277.84723622621891</v>
      </c>
      <c r="C692" s="497">
        <v>340.43698320231408</v>
      </c>
      <c r="D692" s="497">
        <v>340.43698320231408</v>
      </c>
      <c r="E692" s="497">
        <v>1037.4019314310872</v>
      </c>
      <c r="F692" s="498">
        <v>0</v>
      </c>
      <c r="G692" s="499">
        <f t="shared" si="10"/>
        <v>0</v>
      </c>
      <c r="H692" s="499">
        <v>6499</v>
      </c>
      <c r="I692" s="499">
        <v>146626</v>
      </c>
      <c r="J692" s="499">
        <v>1603</v>
      </c>
      <c r="K692" s="499">
        <v>3957</v>
      </c>
      <c r="L692" s="499">
        <v>3957</v>
      </c>
      <c r="M692" s="499">
        <v>3707</v>
      </c>
      <c r="N692" s="499">
        <v>0</v>
      </c>
      <c r="O692" s="500">
        <v>5</v>
      </c>
      <c r="P692" s="500">
        <v>5</v>
      </c>
      <c r="Q692" s="500">
        <v>201.9243030486775</v>
      </c>
    </row>
    <row r="693" spans="1:17" ht="12.75" x14ac:dyDescent="0.2">
      <c r="A693" s="496" t="s">
        <v>1085</v>
      </c>
      <c r="B693" s="497">
        <v>268.47760068587252</v>
      </c>
      <c r="C693" s="497">
        <v>366.58630197467619</v>
      </c>
      <c r="D693" s="497">
        <v>366.58630197467619</v>
      </c>
      <c r="E693" s="497">
        <v>1020.8475963218827</v>
      </c>
      <c r="F693" s="498">
        <v>0</v>
      </c>
      <c r="G693" s="499">
        <f t="shared" si="10"/>
        <v>0</v>
      </c>
      <c r="H693" s="499">
        <v>7578</v>
      </c>
      <c r="I693" s="499">
        <v>310553</v>
      </c>
      <c r="J693" s="499">
        <v>2455</v>
      </c>
      <c r="K693" s="499">
        <v>3148</v>
      </c>
      <c r="L693" s="499">
        <v>3148</v>
      </c>
      <c r="M693" s="499">
        <v>3031</v>
      </c>
      <c r="N693" s="499">
        <v>0</v>
      </c>
      <c r="O693" s="500">
        <v>5</v>
      </c>
      <c r="P693" s="500">
        <v>5</v>
      </c>
      <c r="Q693" s="500">
        <v>201.9243030486775</v>
      </c>
    </row>
    <row r="694" spans="1:17" ht="12.75" x14ac:dyDescent="0.2">
      <c r="A694" s="496" t="s">
        <v>1086</v>
      </c>
      <c r="B694" s="497" t="s">
        <v>2263</v>
      </c>
      <c r="C694" s="497">
        <v>760.20058313455195</v>
      </c>
      <c r="D694" s="497">
        <v>760.20058313455195</v>
      </c>
      <c r="E694" s="497">
        <v>758.79839585374327</v>
      </c>
      <c r="F694" s="498">
        <v>0</v>
      </c>
      <c r="G694" s="499">
        <f t="shared" si="10"/>
        <v>0</v>
      </c>
      <c r="H694" s="499" t="s">
        <v>2263</v>
      </c>
      <c r="I694" s="499">
        <v>8329</v>
      </c>
      <c r="J694" s="499">
        <v>1504</v>
      </c>
      <c r="K694" s="499">
        <v>710</v>
      </c>
      <c r="L694" s="499">
        <v>710</v>
      </c>
      <c r="M694" s="499">
        <v>0</v>
      </c>
      <c r="N694" s="499">
        <v>0</v>
      </c>
      <c r="O694" s="500">
        <v>5</v>
      </c>
      <c r="P694" s="500">
        <v>5</v>
      </c>
      <c r="Q694" s="500">
        <v>251.82797596565604</v>
      </c>
    </row>
    <row r="695" spans="1:17" ht="12.75" x14ac:dyDescent="0.2">
      <c r="A695" s="496" t="s">
        <v>1087</v>
      </c>
      <c r="B695" s="497" t="s">
        <v>2263</v>
      </c>
      <c r="C695" s="497">
        <v>935.43193057140377</v>
      </c>
      <c r="D695" s="497">
        <v>935.43193057140377</v>
      </c>
      <c r="E695" s="497">
        <v>519.34755569403205</v>
      </c>
      <c r="F695" s="498">
        <v>0</v>
      </c>
      <c r="G695" s="499">
        <f t="shared" si="10"/>
        <v>0</v>
      </c>
      <c r="H695" s="499" t="s">
        <v>2263</v>
      </c>
      <c r="I695" s="499">
        <v>698</v>
      </c>
      <c r="J695" s="499">
        <v>477</v>
      </c>
      <c r="K695" s="499">
        <v>683</v>
      </c>
      <c r="L695" s="499">
        <v>683</v>
      </c>
      <c r="M695" s="499">
        <v>0</v>
      </c>
      <c r="N695" s="499">
        <v>0</v>
      </c>
      <c r="O695" s="500">
        <v>5</v>
      </c>
      <c r="P695" s="500">
        <v>5</v>
      </c>
      <c r="Q695" s="500">
        <v>251.82797596565604</v>
      </c>
    </row>
    <row r="696" spans="1:17" ht="12.75" x14ac:dyDescent="0.2">
      <c r="A696" s="496" t="s">
        <v>1088</v>
      </c>
      <c r="B696" s="497">
        <v>185.02586260382267</v>
      </c>
      <c r="C696" s="497">
        <v>508.93633157380663</v>
      </c>
      <c r="D696" s="497">
        <v>508.93633157380663</v>
      </c>
      <c r="E696" s="497">
        <v>508.93633157380663</v>
      </c>
      <c r="F696" s="498">
        <v>0</v>
      </c>
      <c r="G696" s="499">
        <f t="shared" si="10"/>
        <v>0</v>
      </c>
      <c r="H696" s="499">
        <v>138</v>
      </c>
      <c r="I696" s="499">
        <v>5757</v>
      </c>
      <c r="J696" s="499">
        <v>193</v>
      </c>
      <c r="K696" s="499">
        <v>47</v>
      </c>
      <c r="L696" s="499">
        <v>47</v>
      </c>
      <c r="M696" s="499">
        <v>34</v>
      </c>
      <c r="N696" s="499">
        <v>0</v>
      </c>
      <c r="O696" s="500">
        <v>5</v>
      </c>
      <c r="P696" s="500">
        <v>5</v>
      </c>
      <c r="Q696" s="500">
        <v>201.9243030486775</v>
      </c>
    </row>
    <row r="697" spans="1:17" ht="12.75" x14ac:dyDescent="0.2">
      <c r="A697" s="496" t="s">
        <v>1089</v>
      </c>
      <c r="B697" s="497">
        <v>249.47502618326499</v>
      </c>
      <c r="C697" s="497">
        <v>532.2046319092542</v>
      </c>
      <c r="D697" s="497">
        <v>532.2046319092542</v>
      </c>
      <c r="E697" s="497">
        <v>1060.849371651608</v>
      </c>
      <c r="F697" s="498">
        <v>0</v>
      </c>
      <c r="G697" s="499">
        <f t="shared" si="10"/>
        <v>0</v>
      </c>
      <c r="H697" s="499">
        <v>595</v>
      </c>
      <c r="I697" s="499">
        <v>42924</v>
      </c>
      <c r="J697" s="499">
        <v>952</v>
      </c>
      <c r="K697" s="499">
        <v>89</v>
      </c>
      <c r="L697" s="499">
        <v>89</v>
      </c>
      <c r="M697" s="499">
        <v>78</v>
      </c>
      <c r="N697" s="499">
        <v>0</v>
      </c>
      <c r="O697" s="500">
        <v>5</v>
      </c>
      <c r="P697" s="500">
        <v>5</v>
      </c>
      <c r="Q697" s="500">
        <v>201.9243030486775</v>
      </c>
    </row>
    <row r="698" spans="1:17" ht="12.75" x14ac:dyDescent="0.2">
      <c r="A698" s="496" t="s">
        <v>1090</v>
      </c>
      <c r="B698" s="497" t="s">
        <v>2263</v>
      </c>
      <c r="C698" s="497">
        <v>1423.9584203733027</v>
      </c>
      <c r="D698" s="497">
        <v>1423.9584203733027</v>
      </c>
      <c r="E698" s="497">
        <v>1423.9584203733027</v>
      </c>
      <c r="F698" s="498">
        <v>0</v>
      </c>
      <c r="G698" s="499">
        <f t="shared" si="10"/>
        <v>0</v>
      </c>
      <c r="H698" s="499" t="s">
        <v>2263</v>
      </c>
      <c r="I698" s="499">
        <v>2645</v>
      </c>
      <c r="J698" s="499">
        <v>1178</v>
      </c>
      <c r="K698" s="499">
        <v>34</v>
      </c>
      <c r="L698" s="499">
        <v>34</v>
      </c>
      <c r="M698" s="499">
        <v>0</v>
      </c>
      <c r="N698" s="499">
        <v>0</v>
      </c>
      <c r="O698" s="500">
        <v>5</v>
      </c>
      <c r="P698" s="500">
        <v>5</v>
      </c>
      <c r="Q698" s="500">
        <v>251.82797596565604</v>
      </c>
    </row>
    <row r="699" spans="1:17" ht="12.75" x14ac:dyDescent="0.2">
      <c r="A699" s="496" t="s">
        <v>1091</v>
      </c>
      <c r="B699" s="497" t="s">
        <v>2263</v>
      </c>
      <c r="C699" s="497">
        <v>586.14490072000831</v>
      </c>
      <c r="D699" s="497">
        <v>586.14490072000831</v>
      </c>
      <c r="E699" s="497">
        <v>586.14490072000831</v>
      </c>
      <c r="F699" s="498">
        <v>0</v>
      </c>
      <c r="G699" s="499">
        <f t="shared" si="10"/>
        <v>0</v>
      </c>
      <c r="H699" s="499" t="s">
        <v>2263</v>
      </c>
      <c r="I699" s="499">
        <v>9853</v>
      </c>
      <c r="J699" s="499">
        <v>335</v>
      </c>
      <c r="K699" s="499">
        <v>26</v>
      </c>
      <c r="L699" s="499">
        <v>26</v>
      </c>
      <c r="M699" s="499">
        <v>20</v>
      </c>
      <c r="N699" s="499">
        <v>0</v>
      </c>
      <c r="O699" s="500">
        <v>5</v>
      </c>
      <c r="P699" s="500">
        <v>5</v>
      </c>
      <c r="Q699" s="500">
        <v>201.9243030486775</v>
      </c>
    </row>
    <row r="700" spans="1:17" ht="12.75" x14ac:dyDescent="0.2">
      <c r="A700" s="496" t="s">
        <v>1092</v>
      </c>
      <c r="B700" s="497" t="s">
        <v>2263</v>
      </c>
      <c r="C700" s="497">
        <v>13531.403880990623</v>
      </c>
      <c r="D700" s="497">
        <v>13531.403880990623</v>
      </c>
      <c r="E700" s="497">
        <v>10796.309423032728</v>
      </c>
      <c r="F700" s="498">
        <v>0</v>
      </c>
      <c r="G700" s="499">
        <f t="shared" si="10"/>
        <v>0</v>
      </c>
      <c r="H700" s="499" t="s">
        <v>2263</v>
      </c>
      <c r="I700" s="499">
        <v>0</v>
      </c>
      <c r="J700" s="499">
        <v>153</v>
      </c>
      <c r="K700" s="499">
        <v>1209</v>
      </c>
      <c r="L700" s="499">
        <v>1209</v>
      </c>
      <c r="M700" s="499">
        <v>17</v>
      </c>
      <c r="N700" s="499">
        <v>0</v>
      </c>
      <c r="O700" s="500">
        <v>117</v>
      </c>
      <c r="P700" s="500">
        <v>87</v>
      </c>
      <c r="Q700" s="500">
        <v>201.9243030486775</v>
      </c>
    </row>
    <row r="701" spans="1:17" ht="12.75" x14ac:dyDescent="0.2">
      <c r="A701" s="496" t="s">
        <v>1093</v>
      </c>
      <c r="B701" s="497" t="s">
        <v>2263</v>
      </c>
      <c r="C701" s="497">
        <v>9203.6678663400162</v>
      </c>
      <c r="D701" s="497">
        <v>9203.6678663400162</v>
      </c>
      <c r="E701" s="497">
        <v>7681.8107131888191</v>
      </c>
      <c r="F701" s="498">
        <v>0</v>
      </c>
      <c r="G701" s="499">
        <f t="shared" si="10"/>
        <v>0</v>
      </c>
      <c r="H701" s="499" t="s">
        <v>2263</v>
      </c>
      <c r="I701" s="499">
        <v>1</v>
      </c>
      <c r="J701" s="499">
        <v>237</v>
      </c>
      <c r="K701" s="499">
        <v>1075</v>
      </c>
      <c r="L701" s="499">
        <v>1075</v>
      </c>
      <c r="M701" s="499">
        <v>22</v>
      </c>
      <c r="N701" s="499">
        <v>0</v>
      </c>
      <c r="O701" s="500">
        <v>52</v>
      </c>
      <c r="P701" s="500">
        <v>53</v>
      </c>
      <c r="Q701" s="500">
        <v>201.9243030486775</v>
      </c>
    </row>
    <row r="702" spans="1:17" ht="12.75" x14ac:dyDescent="0.2">
      <c r="A702" s="496" t="s">
        <v>1094</v>
      </c>
      <c r="B702" s="497" t="s">
        <v>2263</v>
      </c>
      <c r="C702" s="497">
        <v>5892.210300396825</v>
      </c>
      <c r="D702" s="497">
        <v>5892.210300396825</v>
      </c>
      <c r="E702" s="497">
        <v>6069.6030755181782</v>
      </c>
      <c r="F702" s="498">
        <v>0</v>
      </c>
      <c r="G702" s="499">
        <f t="shared" si="10"/>
        <v>0</v>
      </c>
      <c r="H702" s="499" t="s">
        <v>2263</v>
      </c>
      <c r="I702" s="499">
        <v>9</v>
      </c>
      <c r="J702" s="499">
        <v>918</v>
      </c>
      <c r="K702" s="499">
        <v>1893</v>
      </c>
      <c r="L702" s="499">
        <v>1893</v>
      </c>
      <c r="M702" s="499">
        <v>21</v>
      </c>
      <c r="N702" s="499">
        <v>0</v>
      </c>
      <c r="O702" s="500">
        <v>23</v>
      </c>
      <c r="P702" s="500">
        <v>36</v>
      </c>
      <c r="Q702" s="500">
        <v>201.9243030486775</v>
      </c>
    </row>
    <row r="703" spans="1:17" ht="12.75" x14ac:dyDescent="0.2">
      <c r="A703" s="496" t="s">
        <v>1095</v>
      </c>
      <c r="B703" s="497" t="s">
        <v>2263</v>
      </c>
      <c r="C703" s="497">
        <v>4324.2370491214097</v>
      </c>
      <c r="D703" s="497">
        <v>4324.2370491214097</v>
      </c>
      <c r="E703" s="497">
        <v>4795.2966170436403</v>
      </c>
      <c r="F703" s="498">
        <v>0</v>
      </c>
      <c r="G703" s="499">
        <f t="shared" si="10"/>
        <v>0</v>
      </c>
      <c r="H703" s="499" t="s">
        <v>2263</v>
      </c>
      <c r="I703" s="499">
        <v>35</v>
      </c>
      <c r="J703" s="499">
        <v>1114</v>
      </c>
      <c r="K703" s="499">
        <v>1537</v>
      </c>
      <c r="L703" s="499">
        <v>1537</v>
      </c>
      <c r="M703" s="499">
        <v>19</v>
      </c>
      <c r="N703" s="499">
        <v>0</v>
      </c>
      <c r="O703" s="500">
        <v>16</v>
      </c>
      <c r="P703" s="500">
        <v>21</v>
      </c>
      <c r="Q703" s="500">
        <v>201.9243030486775</v>
      </c>
    </row>
    <row r="704" spans="1:17" ht="12.75" x14ac:dyDescent="0.2">
      <c r="A704" s="496" t="s">
        <v>1096</v>
      </c>
      <c r="B704" s="497" t="s">
        <v>2263</v>
      </c>
      <c r="C704" s="497">
        <v>9890.6647282412523</v>
      </c>
      <c r="D704" s="497">
        <v>9890.6647282412523</v>
      </c>
      <c r="E704" s="497">
        <v>10135.325290925184</v>
      </c>
      <c r="F704" s="498">
        <v>0</v>
      </c>
      <c r="G704" s="499">
        <f t="shared" si="10"/>
        <v>0</v>
      </c>
      <c r="H704" s="499" t="s">
        <v>2263</v>
      </c>
      <c r="I704" s="499">
        <v>1</v>
      </c>
      <c r="J704" s="499">
        <v>200</v>
      </c>
      <c r="K704" s="499">
        <v>656</v>
      </c>
      <c r="L704" s="499">
        <v>656</v>
      </c>
      <c r="M704" s="499">
        <v>13</v>
      </c>
      <c r="N704" s="499">
        <v>0</v>
      </c>
      <c r="O704" s="500">
        <v>71</v>
      </c>
      <c r="P704" s="500">
        <v>83</v>
      </c>
      <c r="Q704" s="500">
        <v>201.9243030486775</v>
      </c>
    </row>
    <row r="705" spans="1:17" ht="12.75" x14ac:dyDescent="0.2">
      <c r="A705" s="496" t="s">
        <v>1097</v>
      </c>
      <c r="B705" s="497" t="s">
        <v>2263</v>
      </c>
      <c r="C705" s="497">
        <v>5292.6700904034778</v>
      </c>
      <c r="D705" s="497">
        <v>5292.6700904034778</v>
      </c>
      <c r="E705" s="497">
        <v>6726.8912211578972</v>
      </c>
      <c r="F705" s="498">
        <v>0</v>
      </c>
      <c r="G705" s="499">
        <f t="shared" si="10"/>
        <v>0</v>
      </c>
      <c r="H705" s="499" t="s">
        <v>2263</v>
      </c>
      <c r="I705" s="499">
        <v>19</v>
      </c>
      <c r="J705" s="499">
        <v>659</v>
      </c>
      <c r="K705" s="499">
        <v>668</v>
      </c>
      <c r="L705" s="499">
        <v>668</v>
      </c>
      <c r="M705" s="499">
        <v>15</v>
      </c>
      <c r="N705" s="499">
        <v>0</v>
      </c>
      <c r="O705" s="500">
        <v>28</v>
      </c>
      <c r="P705" s="500">
        <v>50</v>
      </c>
      <c r="Q705" s="500">
        <v>201.9243030486775</v>
      </c>
    </row>
    <row r="706" spans="1:17" ht="12.75" x14ac:dyDescent="0.2">
      <c r="A706" s="496" t="s">
        <v>1098</v>
      </c>
      <c r="B706" s="497" t="s">
        <v>2263</v>
      </c>
      <c r="C706" s="497">
        <v>3873.1778999324233</v>
      </c>
      <c r="D706" s="497">
        <v>3873.1778999324233</v>
      </c>
      <c r="E706" s="497">
        <v>4982.6894852639289</v>
      </c>
      <c r="F706" s="498">
        <v>0</v>
      </c>
      <c r="G706" s="499">
        <f t="shared" si="10"/>
        <v>0</v>
      </c>
      <c r="H706" s="499" t="s">
        <v>2263</v>
      </c>
      <c r="I706" s="499">
        <v>68</v>
      </c>
      <c r="J706" s="499">
        <v>1943</v>
      </c>
      <c r="K706" s="499">
        <v>764</v>
      </c>
      <c r="L706" s="499">
        <v>764</v>
      </c>
      <c r="M706" s="499">
        <v>62</v>
      </c>
      <c r="N706" s="499">
        <v>0</v>
      </c>
      <c r="O706" s="500">
        <v>16</v>
      </c>
      <c r="P706" s="500">
        <v>34</v>
      </c>
      <c r="Q706" s="500">
        <v>201.9243030486775</v>
      </c>
    </row>
    <row r="707" spans="1:17" ht="12.75" x14ac:dyDescent="0.2">
      <c r="A707" s="496" t="s">
        <v>1099</v>
      </c>
      <c r="B707" s="497" t="s">
        <v>2263</v>
      </c>
      <c r="C707" s="497">
        <v>3122.7020602424391</v>
      </c>
      <c r="D707" s="497">
        <v>3122.7020602424391</v>
      </c>
      <c r="E707" s="497">
        <v>4005.3616681952808</v>
      </c>
      <c r="F707" s="498">
        <v>0</v>
      </c>
      <c r="G707" s="499">
        <f t="shared" si="10"/>
        <v>0</v>
      </c>
      <c r="H707" s="499" t="s">
        <v>2263</v>
      </c>
      <c r="I707" s="499">
        <v>227</v>
      </c>
      <c r="J707" s="499">
        <v>3308</v>
      </c>
      <c r="K707" s="499">
        <v>868</v>
      </c>
      <c r="L707" s="499">
        <v>868</v>
      </c>
      <c r="M707" s="499">
        <v>77</v>
      </c>
      <c r="N707" s="499">
        <v>0</v>
      </c>
      <c r="O707" s="500">
        <v>12</v>
      </c>
      <c r="P707" s="500">
        <v>24</v>
      </c>
      <c r="Q707" s="500">
        <v>201.9243030486775</v>
      </c>
    </row>
    <row r="708" spans="1:17" ht="12.75" x14ac:dyDescent="0.2">
      <c r="A708" s="496" t="s">
        <v>1100</v>
      </c>
      <c r="B708" s="497" t="s">
        <v>2263</v>
      </c>
      <c r="C708" s="497">
        <v>10165.080746721571</v>
      </c>
      <c r="D708" s="497">
        <v>10165.080746721571</v>
      </c>
      <c r="E708" s="497">
        <v>8756.3895249456509</v>
      </c>
      <c r="F708" s="498">
        <v>0</v>
      </c>
      <c r="G708" s="499">
        <f t="shared" si="10"/>
        <v>0</v>
      </c>
      <c r="H708" s="499" t="s">
        <v>2263</v>
      </c>
      <c r="I708" s="499">
        <v>5</v>
      </c>
      <c r="J708" s="499">
        <v>99</v>
      </c>
      <c r="K708" s="499">
        <v>161</v>
      </c>
      <c r="L708" s="499">
        <v>161</v>
      </c>
      <c r="M708" s="499">
        <v>0</v>
      </c>
      <c r="N708" s="499">
        <v>0</v>
      </c>
      <c r="O708" s="500">
        <v>37</v>
      </c>
      <c r="P708" s="500">
        <v>38</v>
      </c>
      <c r="Q708" s="500">
        <v>251.82797596565604</v>
      </c>
    </row>
    <row r="709" spans="1:17" ht="12.75" x14ac:dyDescent="0.2">
      <c r="A709" s="496" t="s">
        <v>1101</v>
      </c>
      <c r="B709" s="497" t="s">
        <v>2263</v>
      </c>
      <c r="C709" s="497">
        <v>4053.2648473024137</v>
      </c>
      <c r="D709" s="497">
        <v>4053.2648473024137</v>
      </c>
      <c r="E709" s="497">
        <v>4625.5190070506214</v>
      </c>
      <c r="F709" s="498">
        <v>0</v>
      </c>
      <c r="G709" s="499">
        <f t="shared" si="10"/>
        <v>0</v>
      </c>
      <c r="H709" s="499" t="s">
        <v>2263</v>
      </c>
      <c r="I709" s="499">
        <v>33</v>
      </c>
      <c r="J709" s="499">
        <v>199</v>
      </c>
      <c r="K709" s="499">
        <v>257</v>
      </c>
      <c r="L709" s="499">
        <v>257</v>
      </c>
      <c r="M709" s="499">
        <v>0</v>
      </c>
      <c r="N709" s="499">
        <v>0</v>
      </c>
      <c r="O709" s="500">
        <v>14</v>
      </c>
      <c r="P709" s="500">
        <v>17</v>
      </c>
      <c r="Q709" s="500">
        <v>251.82797596565604</v>
      </c>
    </row>
    <row r="710" spans="1:17" ht="12.75" x14ac:dyDescent="0.2">
      <c r="A710" s="496" t="s">
        <v>1102</v>
      </c>
      <c r="B710" s="497" t="s">
        <v>2263</v>
      </c>
      <c r="C710" s="497">
        <v>13749.037191903106</v>
      </c>
      <c r="D710" s="497">
        <v>13749.037191903106</v>
      </c>
      <c r="E710" s="497">
        <v>13749.037191903106</v>
      </c>
      <c r="F710" s="498">
        <v>0</v>
      </c>
      <c r="G710" s="499">
        <f t="shared" si="10"/>
        <v>0</v>
      </c>
      <c r="H710" s="499" t="s">
        <v>2263</v>
      </c>
      <c r="I710" s="499">
        <v>0</v>
      </c>
      <c r="J710" s="499">
        <v>23</v>
      </c>
      <c r="K710" s="499">
        <v>147</v>
      </c>
      <c r="L710" s="499">
        <v>147</v>
      </c>
      <c r="M710" s="499">
        <v>0</v>
      </c>
      <c r="N710" s="499">
        <v>0</v>
      </c>
      <c r="O710" s="500">
        <v>136</v>
      </c>
      <c r="P710" s="500">
        <v>136</v>
      </c>
      <c r="Q710" s="500">
        <v>251.82797596565604</v>
      </c>
    </row>
    <row r="711" spans="1:17" ht="12.75" x14ac:dyDescent="0.2">
      <c r="A711" s="496" t="s">
        <v>1103</v>
      </c>
      <c r="B711" s="497" t="s">
        <v>2263</v>
      </c>
      <c r="C711" s="497">
        <v>5932.5291548307432</v>
      </c>
      <c r="D711" s="497">
        <v>5932.5291548307432</v>
      </c>
      <c r="E711" s="497">
        <v>7887.4991065424692</v>
      </c>
      <c r="F711" s="498">
        <v>0</v>
      </c>
      <c r="G711" s="499">
        <f t="shared" ref="G711:G774" si="11">IFERROR(F711*E711,"")</f>
        <v>0</v>
      </c>
      <c r="H711" s="499" t="s">
        <v>2263</v>
      </c>
      <c r="I711" s="499">
        <v>1</v>
      </c>
      <c r="J711" s="499">
        <v>80</v>
      </c>
      <c r="K711" s="499">
        <v>177</v>
      </c>
      <c r="L711" s="499">
        <v>177</v>
      </c>
      <c r="M711" s="499">
        <v>0</v>
      </c>
      <c r="N711" s="499">
        <v>0</v>
      </c>
      <c r="O711" s="500">
        <v>16</v>
      </c>
      <c r="P711" s="500">
        <v>55</v>
      </c>
      <c r="Q711" s="500">
        <v>251.82797596565604</v>
      </c>
    </row>
    <row r="712" spans="1:17" ht="12.75" x14ac:dyDescent="0.2">
      <c r="A712" s="496" t="s">
        <v>1104</v>
      </c>
      <c r="B712" s="497" t="s">
        <v>2263</v>
      </c>
      <c r="C712" s="497">
        <v>4909.5513305308259</v>
      </c>
      <c r="D712" s="497">
        <v>4909.5513305308259</v>
      </c>
      <c r="E712" s="497">
        <v>4674.2446794043299</v>
      </c>
      <c r="F712" s="498">
        <v>0</v>
      </c>
      <c r="G712" s="499">
        <f t="shared" si="11"/>
        <v>0</v>
      </c>
      <c r="H712" s="499" t="s">
        <v>2263</v>
      </c>
      <c r="I712" s="499">
        <v>5</v>
      </c>
      <c r="J712" s="499">
        <v>85</v>
      </c>
      <c r="K712" s="499">
        <v>274</v>
      </c>
      <c r="L712" s="499">
        <v>274</v>
      </c>
      <c r="M712" s="499">
        <v>0</v>
      </c>
      <c r="N712" s="499">
        <v>0</v>
      </c>
      <c r="O712" s="500">
        <v>13</v>
      </c>
      <c r="P712" s="500">
        <v>26</v>
      </c>
      <c r="Q712" s="500">
        <v>251.82797596565604</v>
      </c>
    </row>
    <row r="713" spans="1:17" ht="12.75" x14ac:dyDescent="0.2">
      <c r="A713" s="496" t="s">
        <v>1105</v>
      </c>
      <c r="B713" s="497" t="s">
        <v>2263</v>
      </c>
      <c r="C713" s="497">
        <v>21126.065658917429</v>
      </c>
      <c r="D713" s="497">
        <v>21126.065658917429</v>
      </c>
      <c r="E713" s="497">
        <v>21126.065658917429</v>
      </c>
      <c r="F713" s="498">
        <v>0</v>
      </c>
      <c r="G713" s="499">
        <f t="shared" si="11"/>
        <v>0</v>
      </c>
      <c r="H713" s="499" t="s">
        <v>2263</v>
      </c>
      <c r="I713" s="499">
        <v>0</v>
      </c>
      <c r="J713" s="499">
        <v>36</v>
      </c>
      <c r="K713" s="499">
        <v>188</v>
      </c>
      <c r="L713" s="499">
        <v>188</v>
      </c>
      <c r="M713" s="499">
        <v>0</v>
      </c>
      <c r="N713" s="499">
        <v>0</v>
      </c>
      <c r="O713" s="500">
        <v>202</v>
      </c>
      <c r="P713" s="500">
        <v>202</v>
      </c>
      <c r="Q713" s="500">
        <v>251.82797596565604</v>
      </c>
    </row>
    <row r="714" spans="1:17" ht="12.75" x14ac:dyDescent="0.2">
      <c r="A714" s="496" t="s">
        <v>1106</v>
      </c>
      <c r="B714" s="497" t="s">
        <v>2263</v>
      </c>
      <c r="C714" s="497">
        <v>17705.339989349795</v>
      </c>
      <c r="D714" s="497">
        <v>17705.339989349795</v>
      </c>
      <c r="E714" s="497">
        <v>17705.339989349795</v>
      </c>
      <c r="F714" s="498">
        <v>0</v>
      </c>
      <c r="G714" s="499">
        <f t="shared" si="11"/>
        <v>0</v>
      </c>
      <c r="H714" s="499" t="s">
        <v>2263</v>
      </c>
      <c r="I714" s="499">
        <v>0</v>
      </c>
      <c r="J714" s="499">
        <v>181</v>
      </c>
      <c r="K714" s="499">
        <v>573</v>
      </c>
      <c r="L714" s="499">
        <v>573</v>
      </c>
      <c r="M714" s="499">
        <v>7</v>
      </c>
      <c r="N714" s="499">
        <v>0</v>
      </c>
      <c r="O714" s="500">
        <v>137</v>
      </c>
      <c r="P714" s="500">
        <v>137</v>
      </c>
      <c r="Q714" s="500">
        <v>201.9243030486775</v>
      </c>
    </row>
    <row r="715" spans="1:17" ht="12.75" x14ac:dyDescent="0.2">
      <c r="A715" s="496" t="s">
        <v>1107</v>
      </c>
      <c r="B715" s="497" t="s">
        <v>2263</v>
      </c>
      <c r="C715" s="497">
        <v>10684.984109384608</v>
      </c>
      <c r="D715" s="497">
        <v>10684.984109384608</v>
      </c>
      <c r="E715" s="497">
        <v>10855.193663337421</v>
      </c>
      <c r="F715" s="498">
        <v>0</v>
      </c>
      <c r="G715" s="499">
        <f t="shared" si="11"/>
        <v>0</v>
      </c>
      <c r="H715" s="499" t="s">
        <v>2263</v>
      </c>
      <c r="I715" s="499">
        <v>0</v>
      </c>
      <c r="J715" s="499">
        <v>256</v>
      </c>
      <c r="K715" s="499">
        <v>370</v>
      </c>
      <c r="L715" s="499">
        <v>370</v>
      </c>
      <c r="M715" s="499">
        <v>9</v>
      </c>
      <c r="N715" s="499">
        <v>0</v>
      </c>
      <c r="O715" s="500">
        <v>57</v>
      </c>
      <c r="P715" s="500">
        <v>73</v>
      </c>
      <c r="Q715" s="500">
        <v>201.9243030486775</v>
      </c>
    </row>
    <row r="716" spans="1:17" ht="12.75" x14ac:dyDescent="0.2">
      <c r="A716" s="496" t="s">
        <v>1108</v>
      </c>
      <c r="B716" s="497" t="s">
        <v>2263</v>
      </c>
      <c r="C716" s="497">
        <v>6376.7316544075111</v>
      </c>
      <c r="D716" s="497">
        <v>6376.7316544075111</v>
      </c>
      <c r="E716" s="497">
        <v>8187.6486502931693</v>
      </c>
      <c r="F716" s="498">
        <v>0</v>
      </c>
      <c r="G716" s="499">
        <f t="shared" si="11"/>
        <v>0</v>
      </c>
      <c r="H716" s="499" t="s">
        <v>2263</v>
      </c>
      <c r="I716" s="499">
        <v>1</v>
      </c>
      <c r="J716" s="499">
        <v>263</v>
      </c>
      <c r="K716" s="499">
        <v>212</v>
      </c>
      <c r="L716" s="499">
        <v>212</v>
      </c>
      <c r="M716" s="499">
        <v>5</v>
      </c>
      <c r="N716" s="499">
        <v>0</v>
      </c>
      <c r="O716" s="500">
        <v>20</v>
      </c>
      <c r="P716" s="500">
        <v>44</v>
      </c>
      <c r="Q716" s="500">
        <v>201.9243030486775</v>
      </c>
    </row>
    <row r="717" spans="1:17" ht="12.75" x14ac:dyDescent="0.2">
      <c r="A717" s="496" t="s">
        <v>1109</v>
      </c>
      <c r="B717" s="497" t="s">
        <v>2263</v>
      </c>
      <c r="C717" s="497">
        <v>506.37327790193899</v>
      </c>
      <c r="D717" s="497">
        <v>506.37327790193899</v>
      </c>
      <c r="E717" s="497">
        <v>1110.3590148819624</v>
      </c>
      <c r="F717" s="498">
        <v>0</v>
      </c>
      <c r="G717" s="499">
        <f t="shared" si="11"/>
        <v>0</v>
      </c>
      <c r="H717" s="499" t="s">
        <v>2263</v>
      </c>
      <c r="I717" s="499">
        <v>16021</v>
      </c>
      <c r="J717" s="499">
        <v>1018</v>
      </c>
      <c r="K717" s="499">
        <v>709</v>
      </c>
      <c r="L717" s="499">
        <v>709</v>
      </c>
      <c r="M717" s="499">
        <v>562</v>
      </c>
      <c r="N717" s="499">
        <v>0</v>
      </c>
      <c r="O717" s="500">
        <v>5</v>
      </c>
      <c r="P717" s="500">
        <v>5</v>
      </c>
      <c r="Q717" s="500">
        <v>201.9243030486775</v>
      </c>
    </row>
    <row r="718" spans="1:17" ht="12.75" x14ac:dyDescent="0.2">
      <c r="A718" s="496" t="s">
        <v>1110</v>
      </c>
      <c r="B718" s="497" t="s">
        <v>2263</v>
      </c>
      <c r="C718" s="497">
        <v>7140.3068283296307</v>
      </c>
      <c r="D718" s="497">
        <v>7140.3068283296307</v>
      </c>
      <c r="E718" s="497">
        <v>8204.6781810373395</v>
      </c>
      <c r="F718" s="498">
        <v>0</v>
      </c>
      <c r="G718" s="499">
        <f t="shared" si="11"/>
        <v>0</v>
      </c>
      <c r="H718" s="499" t="s">
        <v>2263</v>
      </c>
      <c r="I718" s="499">
        <v>7</v>
      </c>
      <c r="J718" s="499">
        <v>82</v>
      </c>
      <c r="K718" s="499">
        <v>877</v>
      </c>
      <c r="L718" s="499">
        <v>877</v>
      </c>
      <c r="M718" s="499">
        <v>0</v>
      </c>
      <c r="N718" s="499">
        <v>0</v>
      </c>
      <c r="O718" s="500">
        <v>45</v>
      </c>
      <c r="P718" s="500">
        <v>57</v>
      </c>
      <c r="Q718" s="500">
        <v>201.9243030486775</v>
      </c>
    </row>
    <row r="719" spans="1:17" ht="12.75" x14ac:dyDescent="0.2">
      <c r="A719" s="496" t="s">
        <v>1111</v>
      </c>
      <c r="B719" s="497" t="s">
        <v>2263</v>
      </c>
      <c r="C719" s="497">
        <v>2984.0121014286742</v>
      </c>
      <c r="D719" s="497">
        <v>2984.0121014286742</v>
      </c>
      <c r="E719" s="497">
        <v>5242.009527297354</v>
      </c>
      <c r="F719" s="498">
        <v>0</v>
      </c>
      <c r="G719" s="499">
        <f t="shared" si="11"/>
        <v>0</v>
      </c>
      <c r="H719" s="499" t="s">
        <v>2263</v>
      </c>
      <c r="I719" s="499">
        <v>75</v>
      </c>
      <c r="J719" s="499">
        <v>280</v>
      </c>
      <c r="K719" s="499">
        <v>1050</v>
      </c>
      <c r="L719" s="499">
        <v>1050</v>
      </c>
      <c r="M719" s="499">
        <v>24</v>
      </c>
      <c r="N719" s="499">
        <v>0</v>
      </c>
      <c r="O719" s="500">
        <v>19</v>
      </c>
      <c r="P719" s="500">
        <v>41</v>
      </c>
      <c r="Q719" s="500">
        <v>201.9243030486775</v>
      </c>
    </row>
    <row r="720" spans="1:17" ht="12.75" x14ac:dyDescent="0.2">
      <c r="A720" s="496" t="s">
        <v>1112</v>
      </c>
      <c r="B720" s="497" t="s">
        <v>2263</v>
      </c>
      <c r="C720" s="497">
        <v>1505.5197673625214</v>
      </c>
      <c r="D720" s="497">
        <v>1505.5197673625214</v>
      </c>
      <c r="E720" s="497">
        <v>3704.8762673628917</v>
      </c>
      <c r="F720" s="498">
        <v>0</v>
      </c>
      <c r="G720" s="499">
        <f t="shared" si="11"/>
        <v>0</v>
      </c>
      <c r="H720" s="499" t="s">
        <v>2263</v>
      </c>
      <c r="I720" s="499">
        <v>624</v>
      </c>
      <c r="J720" s="499">
        <v>937</v>
      </c>
      <c r="K720" s="499">
        <v>1244</v>
      </c>
      <c r="L720" s="499">
        <v>1244</v>
      </c>
      <c r="M720" s="499">
        <v>101</v>
      </c>
      <c r="N720" s="499">
        <v>0</v>
      </c>
      <c r="O720" s="500">
        <v>5</v>
      </c>
      <c r="P720" s="500">
        <v>24</v>
      </c>
      <c r="Q720" s="500">
        <v>201.9243030486775</v>
      </c>
    </row>
    <row r="721" spans="1:17" ht="12.75" x14ac:dyDescent="0.2">
      <c r="A721" s="496" t="s">
        <v>1113</v>
      </c>
      <c r="B721" s="497" t="s">
        <v>2263</v>
      </c>
      <c r="C721" s="497">
        <v>1085.8815697692899</v>
      </c>
      <c r="D721" s="497">
        <v>1085.8815697692899</v>
      </c>
      <c r="E721" s="497">
        <v>2664.9034282095363</v>
      </c>
      <c r="F721" s="498">
        <v>0</v>
      </c>
      <c r="G721" s="499">
        <f t="shared" si="11"/>
        <v>0</v>
      </c>
      <c r="H721" s="499" t="s">
        <v>2263</v>
      </c>
      <c r="I721" s="499">
        <v>896</v>
      </c>
      <c r="J721" s="499">
        <v>630</v>
      </c>
      <c r="K721" s="499">
        <v>352</v>
      </c>
      <c r="L721" s="499">
        <v>352</v>
      </c>
      <c r="M721" s="499">
        <v>54</v>
      </c>
      <c r="N721" s="499">
        <v>0</v>
      </c>
      <c r="O721" s="500">
        <v>5</v>
      </c>
      <c r="P721" s="500">
        <v>17</v>
      </c>
      <c r="Q721" s="500">
        <v>201.9243030486775</v>
      </c>
    </row>
    <row r="722" spans="1:17" ht="12.75" x14ac:dyDescent="0.2">
      <c r="A722" s="496" t="s">
        <v>1114</v>
      </c>
      <c r="B722" s="497" t="s">
        <v>2263</v>
      </c>
      <c r="C722" s="497">
        <v>1767.4845970282045</v>
      </c>
      <c r="D722" s="497">
        <v>1767.4845970282045</v>
      </c>
      <c r="E722" s="497">
        <v>1767.4845970282045</v>
      </c>
      <c r="F722" s="498">
        <v>0</v>
      </c>
      <c r="G722" s="499">
        <f t="shared" si="11"/>
        <v>0</v>
      </c>
      <c r="H722" s="499" t="s">
        <v>2263</v>
      </c>
      <c r="I722" s="499">
        <v>35</v>
      </c>
      <c r="J722" s="499">
        <v>15</v>
      </c>
      <c r="K722" s="499">
        <v>1</v>
      </c>
      <c r="L722" s="499">
        <v>1</v>
      </c>
      <c r="M722" s="499">
        <v>0</v>
      </c>
      <c r="N722" s="499">
        <v>0</v>
      </c>
      <c r="O722" s="500">
        <v>5</v>
      </c>
      <c r="P722" s="500">
        <v>5</v>
      </c>
      <c r="Q722" s="500">
        <v>201.9243030486775</v>
      </c>
    </row>
    <row r="723" spans="1:17" ht="12.75" x14ac:dyDescent="0.2">
      <c r="A723" s="496" t="s">
        <v>1115</v>
      </c>
      <c r="B723" s="497" t="s">
        <v>2263</v>
      </c>
      <c r="C723" s="497">
        <v>18773.804418736756</v>
      </c>
      <c r="D723" s="497">
        <v>18773.804418736756</v>
      </c>
      <c r="E723" s="497">
        <v>16717.580558497386</v>
      </c>
      <c r="F723" s="498">
        <v>0</v>
      </c>
      <c r="G723" s="499">
        <f t="shared" si="11"/>
        <v>0</v>
      </c>
      <c r="H723" s="499" t="s">
        <v>2263</v>
      </c>
      <c r="I723" s="499">
        <v>0</v>
      </c>
      <c r="J723" s="499">
        <v>322</v>
      </c>
      <c r="K723" s="499">
        <v>564</v>
      </c>
      <c r="L723" s="499">
        <v>564</v>
      </c>
      <c r="M723" s="499">
        <v>4</v>
      </c>
      <c r="N723" s="499">
        <v>0</v>
      </c>
      <c r="O723" s="500">
        <v>105</v>
      </c>
      <c r="P723" s="500">
        <v>128</v>
      </c>
      <c r="Q723" s="500">
        <v>201.9243030486775</v>
      </c>
    </row>
    <row r="724" spans="1:17" ht="12.75" x14ac:dyDescent="0.2">
      <c r="A724" s="496" t="s">
        <v>1116</v>
      </c>
      <c r="B724" s="497" t="s">
        <v>2263</v>
      </c>
      <c r="C724" s="497">
        <v>15113.54892729898</v>
      </c>
      <c r="D724" s="497">
        <v>15113.54892729898</v>
      </c>
      <c r="E724" s="497">
        <v>11869.21323014988</v>
      </c>
      <c r="F724" s="498">
        <v>0</v>
      </c>
      <c r="G724" s="499">
        <f t="shared" si="11"/>
        <v>0</v>
      </c>
      <c r="H724" s="499" t="s">
        <v>2263</v>
      </c>
      <c r="I724" s="499">
        <v>0</v>
      </c>
      <c r="J724" s="499">
        <v>326</v>
      </c>
      <c r="K724" s="499">
        <v>359</v>
      </c>
      <c r="L724" s="499">
        <v>359</v>
      </c>
      <c r="M724" s="499">
        <v>3</v>
      </c>
      <c r="N724" s="499">
        <v>0</v>
      </c>
      <c r="O724" s="500">
        <v>69</v>
      </c>
      <c r="P724" s="500">
        <v>83</v>
      </c>
      <c r="Q724" s="500">
        <v>201.9243030486775</v>
      </c>
    </row>
    <row r="725" spans="1:17" ht="12.75" x14ac:dyDescent="0.2">
      <c r="A725" s="496" t="s">
        <v>1117</v>
      </c>
      <c r="B725" s="497" t="s">
        <v>2263</v>
      </c>
      <c r="C725" s="497">
        <v>10877.162415546658</v>
      </c>
      <c r="D725" s="497">
        <v>10877.162415546658</v>
      </c>
      <c r="E725" s="497">
        <v>9353.9307886903534</v>
      </c>
      <c r="F725" s="498">
        <v>0</v>
      </c>
      <c r="G725" s="499">
        <f t="shared" si="11"/>
        <v>0</v>
      </c>
      <c r="H725" s="499" t="s">
        <v>2263</v>
      </c>
      <c r="I725" s="499">
        <v>0</v>
      </c>
      <c r="J725" s="499">
        <v>763</v>
      </c>
      <c r="K725" s="499">
        <v>434</v>
      </c>
      <c r="L725" s="499">
        <v>434</v>
      </c>
      <c r="M725" s="499">
        <v>6</v>
      </c>
      <c r="N725" s="499">
        <v>0</v>
      </c>
      <c r="O725" s="500">
        <v>44</v>
      </c>
      <c r="P725" s="500">
        <v>60</v>
      </c>
      <c r="Q725" s="500">
        <v>201.9243030486775</v>
      </c>
    </row>
    <row r="726" spans="1:17" ht="12.75" x14ac:dyDescent="0.2">
      <c r="A726" s="496" t="s">
        <v>1118</v>
      </c>
      <c r="B726" s="497" t="s">
        <v>2263</v>
      </c>
      <c r="C726" s="497">
        <v>8035.8876908361199</v>
      </c>
      <c r="D726" s="497">
        <v>8035.8876908361199</v>
      </c>
      <c r="E726" s="497">
        <v>7837.2140337517521</v>
      </c>
      <c r="F726" s="498">
        <v>0</v>
      </c>
      <c r="G726" s="499">
        <f t="shared" si="11"/>
        <v>0</v>
      </c>
      <c r="H726" s="499" t="s">
        <v>2263</v>
      </c>
      <c r="I726" s="499">
        <v>2</v>
      </c>
      <c r="J726" s="499">
        <v>1076</v>
      </c>
      <c r="K726" s="499">
        <v>322</v>
      </c>
      <c r="L726" s="499">
        <v>322</v>
      </c>
      <c r="M726" s="499">
        <v>10</v>
      </c>
      <c r="N726" s="499">
        <v>0</v>
      </c>
      <c r="O726" s="500">
        <v>26</v>
      </c>
      <c r="P726" s="500">
        <v>45</v>
      </c>
      <c r="Q726" s="500">
        <v>201.9243030486775</v>
      </c>
    </row>
    <row r="727" spans="1:17" ht="12.75" x14ac:dyDescent="0.2">
      <c r="A727" s="496" t="s">
        <v>1119</v>
      </c>
      <c r="B727" s="497" t="s">
        <v>2263</v>
      </c>
      <c r="C727" s="497">
        <v>13470.747047376297</v>
      </c>
      <c r="D727" s="497">
        <v>13470.747047376297</v>
      </c>
      <c r="E727" s="497">
        <v>11591.293171704474</v>
      </c>
      <c r="F727" s="498">
        <v>0</v>
      </c>
      <c r="G727" s="499">
        <f t="shared" si="11"/>
        <v>0</v>
      </c>
      <c r="H727" s="499" t="s">
        <v>2263</v>
      </c>
      <c r="I727" s="499">
        <v>0</v>
      </c>
      <c r="J727" s="499">
        <v>357</v>
      </c>
      <c r="K727" s="499">
        <v>1342</v>
      </c>
      <c r="L727" s="499">
        <v>1342</v>
      </c>
      <c r="M727" s="499">
        <v>19</v>
      </c>
      <c r="N727" s="499">
        <v>0</v>
      </c>
      <c r="O727" s="500">
        <v>82</v>
      </c>
      <c r="P727" s="500">
        <v>100</v>
      </c>
      <c r="Q727" s="500">
        <v>201.9243030486775</v>
      </c>
    </row>
    <row r="728" spans="1:17" ht="12.75" x14ac:dyDescent="0.2">
      <c r="A728" s="496" t="s">
        <v>1120</v>
      </c>
      <c r="B728" s="497" t="s">
        <v>2263</v>
      </c>
      <c r="C728" s="497">
        <v>9597.3314805223017</v>
      </c>
      <c r="D728" s="497">
        <v>9597.3314805223017</v>
      </c>
      <c r="E728" s="497">
        <v>8955.6825553536837</v>
      </c>
      <c r="F728" s="498">
        <v>0</v>
      </c>
      <c r="G728" s="499">
        <f t="shared" si="11"/>
        <v>0</v>
      </c>
      <c r="H728" s="499" t="s">
        <v>2263</v>
      </c>
      <c r="I728" s="499">
        <v>0</v>
      </c>
      <c r="J728" s="499">
        <v>702</v>
      </c>
      <c r="K728" s="499">
        <v>1288</v>
      </c>
      <c r="L728" s="499">
        <v>1288</v>
      </c>
      <c r="M728" s="499">
        <v>32</v>
      </c>
      <c r="N728" s="499">
        <v>0</v>
      </c>
      <c r="O728" s="500">
        <v>48</v>
      </c>
      <c r="P728" s="500">
        <v>67</v>
      </c>
      <c r="Q728" s="500">
        <v>201.9243030486775</v>
      </c>
    </row>
    <row r="729" spans="1:17" ht="12.75" x14ac:dyDescent="0.2">
      <c r="A729" s="496" t="s">
        <v>1121</v>
      </c>
      <c r="B729" s="497" t="s">
        <v>2263</v>
      </c>
      <c r="C729" s="497">
        <v>7312.6631169102966</v>
      </c>
      <c r="D729" s="497">
        <v>7312.6631169102966</v>
      </c>
      <c r="E729" s="497">
        <v>7405.0398975342086</v>
      </c>
      <c r="F729" s="498">
        <v>0</v>
      </c>
      <c r="G729" s="499">
        <f t="shared" si="11"/>
        <v>0</v>
      </c>
      <c r="H729" s="499" t="s">
        <v>2263</v>
      </c>
      <c r="I729" s="499">
        <v>7</v>
      </c>
      <c r="J729" s="499">
        <v>2635</v>
      </c>
      <c r="K729" s="499">
        <v>2216</v>
      </c>
      <c r="L729" s="499">
        <v>2216</v>
      </c>
      <c r="M729" s="499">
        <v>43</v>
      </c>
      <c r="N729" s="499">
        <v>0</v>
      </c>
      <c r="O729" s="500">
        <v>30</v>
      </c>
      <c r="P729" s="500">
        <v>46</v>
      </c>
      <c r="Q729" s="500">
        <v>201.9243030486775</v>
      </c>
    </row>
    <row r="730" spans="1:17" ht="12.75" x14ac:dyDescent="0.2">
      <c r="A730" s="496" t="s">
        <v>1122</v>
      </c>
      <c r="B730" s="497" t="s">
        <v>2263</v>
      </c>
      <c r="C730" s="497">
        <v>5749.0574434479668</v>
      </c>
      <c r="D730" s="497">
        <v>5749.0574434479668</v>
      </c>
      <c r="E730" s="497">
        <v>6055.0361259095152</v>
      </c>
      <c r="F730" s="498">
        <v>0</v>
      </c>
      <c r="G730" s="499">
        <f t="shared" si="11"/>
        <v>0</v>
      </c>
      <c r="H730" s="499" t="s">
        <v>2263</v>
      </c>
      <c r="I730" s="499">
        <v>86</v>
      </c>
      <c r="J730" s="499">
        <v>10212</v>
      </c>
      <c r="K730" s="499">
        <v>2882</v>
      </c>
      <c r="L730" s="499">
        <v>2882</v>
      </c>
      <c r="M730" s="499">
        <v>47</v>
      </c>
      <c r="N730" s="499">
        <v>0</v>
      </c>
      <c r="O730" s="500">
        <v>15</v>
      </c>
      <c r="P730" s="500">
        <v>32</v>
      </c>
      <c r="Q730" s="500">
        <v>201.9243030486775</v>
      </c>
    </row>
    <row r="731" spans="1:17" ht="12.75" x14ac:dyDescent="0.2">
      <c r="A731" s="496" t="s">
        <v>1123</v>
      </c>
      <c r="B731" s="497" t="s">
        <v>2263</v>
      </c>
      <c r="C731" s="497">
        <v>8057.9774749752223</v>
      </c>
      <c r="D731" s="497">
        <v>8057.9774749752223</v>
      </c>
      <c r="E731" s="497">
        <v>8782.2876627520309</v>
      </c>
      <c r="F731" s="498">
        <v>0</v>
      </c>
      <c r="G731" s="499">
        <f t="shared" si="11"/>
        <v>0</v>
      </c>
      <c r="H731" s="499" t="s">
        <v>2263</v>
      </c>
      <c r="I731" s="499">
        <v>0</v>
      </c>
      <c r="J731" s="499">
        <v>457</v>
      </c>
      <c r="K731" s="499">
        <v>487</v>
      </c>
      <c r="L731" s="499">
        <v>487</v>
      </c>
      <c r="M731" s="499">
        <v>5</v>
      </c>
      <c r="N731" s="499">
        <v>0</v>
      </c>
      <c r="O731" s="500">
        <v>39</v>
      </c>
      <c r="P731" s="500">
        <v>60</v>
      </c>
      <c r="Q731" s="500">
        <v>201.9243030486775</v>
      </c>
    </row>
    <row r="732" spans="1:17" ht="12.75" x14ac:dyDescent="0.2">
      <c r="A732" s="496" t="s">
        <v>1124</v>
      </c>
      <c r="B732" s="497" t="s">
        <v>2263</v>
      </c>
      <c r="C732" s="497">
        <v>5681.7629748577529</v>
      </c>
      <c r="D732" s="497">
        <v>5681.7629748577529</v>
      </c>
      <c r="E732" s="497">
        <v>6223.0289579935852</v>
      </c>
      <c r="F732" s="498">
        <v>0</v>
      </c>
      <c r="G732" s="499">
        <f t="shared" si="11"/>
        <v>0</v>
      </c>
      <c r="H732" s="499" t="s">
        <v>2263</v>
      </c>
      <c r="I732" s="499">
        <v>1</v>
      </c>
      <c r="J732" s="499">
        <v>1375</v>
      </c>
      <c r="K732" s="499">
        <v>696</v>
      </c>
      <c r="L732" s="499">
        <v>696</v>
      </c>
      <c r="M732" s="499">
        <v>3</v>
      </c>
      <c r="N732" s="499">
        <v>0</v>
      </c>
      <c r="O732" s="500">
        <v>19</v>
      </c>
      <c r="P732" s="500">
        <v>32</v>
      </c>
      <c r="Q732" s="500">
        <v>201.9243030486775</v>
      </c>
    </row>
    <row r="733" spans="1:17" ht="12.75" x14ac:dyDescent="0.2">
      <c r="A733" s="496" t="s">
        <v>1125</v>
      </c>
      <c r="B733" s="497" t="s">
        <v>2263</v>
      </c>
      <c r="C733" s="497">
        <v>4712.3270046291927</v>
      </c>
      <c r="D733" s="497">
        <v>4712.3270046291927</v>
      </c>
      <c r="E733" s="497">
        <v>5036.7127034043915</v>
      </c>
      <c r="F733" s="498">
        <v>0</v>
      </c>
      <c r="G733" s="499">
        <f t="shared" si="11"/>
        <v>0</v>
      </c>
      <c r="H733" s="499" t="s">
        <v>2263</v>
      </c>
      <c r="I733" s="499">
        <v>4</v>
      </c>
      <c r="J733" s="499">
        <v>5101</v>
      </c>
      <c r="K733" s="499">
        <v>1694</v>
      </c>
      <c r="L733" s="499">
        <v>1694</v>
      </c>
      <c r="M733" s="499">
        <v>14</v>
      </c>
      <c r="N733" s="499">
        <v>0</v>
      </c>
      <c r="O733" s="500">
        <v>12</v>
      </c>
      <c r="P733" s="500">
        <v>20</v>
      </c>
      <c r="Q733" s="500">
        <v>201.9243030486775</v>
      </c>
    </row>
    <row r="734" spans="1:17" ht="12.75" x14ac:dyDescent="0.2">
      <c r="A734" s="496" t="s">
        <v>1126</v>
      </c>
      <c r="B734" s="497" t="s">
        <v>2263</v>
      </c>
      <c r="C734" s="497">
        <v>6206.4768568387062</v>
      </c>
      <c r="D734" s="497">
        <v>6206.4768568387062</v>
      </c>
      <c r="E734" s="497">
        <v>7654.87958572146</v>
      </c>
      <c r="F734" s="498">
        <v>0</v>
      </c>
      <c r="G734" s="499">
        <f t="shared" si="11"/>
        <v>0</v>
      </c>
      <c r="H734" s="499" t="s">
        <v>2263</v>
      </c>
      <c r="I734" s="499">
        <v>5</v>
      </c>
      <c r="J734" s="499">
        <v>564</v>
      </c>
      <c r="K734" s="499">
        <v>205</v>
      </c>
      <c r="L734" s="499">
        <v>205</v>
      </c>
      <c r="M734" s="499">
        <v>5</v>
      </c>
      <c r="N734" s="499">
        <v>0</v>
      </c>
      <c r="O734" s="500">
        <v>23</v>
      </c>
      <c r="P734" s="500">
        <v>51</v>
      </c>
      <c r="Q734" s="500">
        <v>201.9243030486775</v>
      </c>
    </row>
    <row r="735" spans="1:17" ht="12.75" x14ac:dyDescent="0.2">
      <c r="A735" s="496" t="s">
        <v>1127</v>
      </c>
      <c r="B735" s="497" t="s">
        <v>2263</v>
      </c>
      <c r="C735" s="497">
        <v>4182.2350038631448</v>
      </c>
      <c r="D735" s="497">
        <v>4182.2350038631448</v>
      </c>
      <c r="E735" s="497">
        <v>5423.9274358175016</v>
      </c>
      <c r="F735" s="498">
        <v>0</v>
      </c>
      <c r="G735" s="499">
        <f t="shared" si="11"/>
        <v>0</v>
      </c>
      <c r="H735" s="499" t="s">
        <v>2263</v>
      </c>
      <c r="I735" s="499">
        <v>298</v>
      </c>
      <c r="J735" s="499">
        <v>2231</v>
      </c>
      <c r="K735" s="499">
        <v>268</v>
      </c>
      <c r="L735" s="499">
        <v>268</v>
      </c>
      <c r="M735" s="499">
        <v>5</v>
      </c>
      <c r="N735" s="499">
        <v>0</v>
      </c>
      <c r="O735" s="500">
        <v>13</v>
      </c>
      <c r="P735" s="500">
        <v>25</v>
      </c>
      <c r="Q735" s="500">
        <v>201.9243030486775</v>
      </c>
    </row>
    <row r="736" spans="1:17" ht="12.75" x14ac:dyDescent="0.2">
      <c r="A736" s="496" t="s">
        <v>1128</v>
      </c>
      <c r="B736" s="497" t="s">
        <v>2263</v>
      </c>
      <c r="C736" s="497">
        <v>4164.221116018497</v>
      </c>
      <c r="D736" s="497">
        <v>4164.221116018497</v>
      </c>
      <c r="E736" s="497">
        <v>6111.4739882538743</v>
      </c>
      <c r="F736" s="498">
        <v>0</v>
      </c>
      <c r="G736" s="499">
        <f t="shared" si="11"/>
        <v>0</v>
      </c>
      <c r="H736" s="499" t="s">
        <v>2263</v>
      </c>
      <c r="I736" s="499">
        <v>17</v>
      </c>
      <c r="J736" s="499">
        <v>292</v>
      </c>
      <c r="K736" s="499">
        <v>290</v>
      </c>
      <c r="L736" s="499">
        <v>290</v>
      </c>
      <c r="M736" s="499">
        <v>16</v>
      </c>
      <c r="N736" s="499">
        <v>0</v>
      </c>
      <c r="O736" s="500">
        <v>22</v>
      </c>
      <c r="P736" s="500">
        <v>48</v>
      </c>
      <c r="Q736" s="500">
        <v>201.9243030486775</v>
      </c>
    </row>
    <row r="737" spans="1:17" ht="12.75" x14ac:dyDescent="0.2">
      <c r="A737" s="496" t="s">
        <v>1129</v>
      </c>
      <c r="B737" s="497" t="s">
        <v>2263</v>
      </c>
      <c r="C737" s="497">
        <v>3190.9690726752137</v>
      </c>
      <c r="D737" s="497">
        <v>3190.9690726752137</v>
      </c>
      <c r="E737" s="497">
        <v>4005.1385343494867</v>
      </c>
      <c r="F737" s="498">
        <v>0</v>
      </c>
      <c r="G737" s="499">
        <f t="shared" si="11"/>
        <v>0</v>
      </c>
      <c r="H737" s="499" t="s">
        <v>2263</v>
      </c>
      <c r="I737" s="499">
        <v>78</v>
      </c>
      <c r="J737" s="499">
        <v>828</v>
      </c>
      <c r="K737" s="499">
        <v>212</v>
      </c>
      <c r="L737" s="499">
        <v>212</v>
      </c>
      <c r="M737" s="499">
        <v>15</v>
      </c>
      <c r="N737" s="499">
        <v>0</v>
      </c>
      <c r="O737" s="500">
        <v>11</v>
      </c>
      <c r="P737" s="500">
        <v>24</v>
      </c>
      <c r="Q737" s="500">
        <v>201.9243030486775</v>
      </c>
    </row>
    <row r="738" spans="1:17" ht="12.75" x14ac:dyDescent="0.2">
      <c r="A738" s="496" t="s">
        <v>1130</v>
      </c>
      <c r="B738" s="497" t="s">
        <v>2263</v>
      </c>
      <c r="C738" s="497">
        <v>2460.1396975534421</v>
      </c>
      <c r="D738" s="497">
        <v>2460.1396975534421</v>
      </c>
      <c r="E738" s="497">
        <v>3297.4670272782723</v>
      </c>
      <c r="F738" s="498">
        <v>0</v>
      </c>
      <c r="G738" s="499">
        <f t="shared" si="11"/>
        <v>0</v>
      </c>
      <c r="H738" s="499" t="s">
        <v>2263</v>
      </c>
      <c r="I738" s="499">
        <v>305</v>
      </c>
      <c r="J738" s="499">
        <v>1261</v>
      </c>
      <c r="K738" s="499">
        <v>201</v>
      </c>
      <c r="L738" s="499">
        <v>201</v>
      </c>
      <c r="M738" s="499">
        <v>31</v>
      </c>
      <c r="N738" s="499">
        <v>0</v>
      </c>
      <c r="O738" s="500">
        <v>6</v>
      </c>
      <c r="P738" s="500">
        <v>17</v>
      </c>
      <c r="Q738" s="500">
        <v>201.9243030486775</v>
      </c>
    </row>
    <row r="739" spans="1:17" ht="12.75" x14ac:dyDescent="0.2">
      <c r="A739" s="496" t="s">
        <v>1131</v>
      </c>
      <c r="B739" s="497" t="s">
        <v>2263</v>
      </c>
      <c r="C739" s="497">
        <v>6989.2857399700943</v>
      </c>
      <c r="D739" s="497">
        <v>6989.2857399700943</v>
      </c>
      <c r="E739" s="497">
        <v>8534.5571496232697</v>
      </c>
      <c r="F739" s="498">
        <v>0</v>
      </c>
      <c r="G739" s="499">
        <f t="shared" si="11"/>
        <v>0</v>
      </c>
      <c r="H739" s="499" t="s">
        <v>2263</v>
      </c>
      <c r="I739" s="499">
        <v>6</v>
      </c>
      <c r="J739" s="499">
        <v>150</v>
      </c>
      <c r="K739" s="499">
        <v>148</v>
      </c>
      <c r="L739" s="499">
        <v>148</v>
      </c>
      <c r="M739" s="499">
        <v>0</v>
      </c>
      <c r="N739" s="499">
        <v>0</v>
      </c>
      <c r="O739" s="500">
        <v>20</v>
      </c>
      <c r="P739" s="500">
        <v>36</v>
      </c>
      <c r="Q739" s="500">
        <v>201.9243030486775</v>
      </c>
    </row>
    <row r="740" spans="1:17" ht="12.75" x14ac:dyDescent="0.2">
      <c r="A740" s="496" t="s">
        <v>1132</v>
      </c>
      <c r="B740" s="497" t="s">
        <v>2263</v>
      </c>
      <c r="C740" s="497">
        <v>4624.7148967709973</v>
      </c>
      <c r="D740" s="497">
        <v>4624.7148967709973</v>
      </c>
      <c r="E740" s="497">
        <v>5289.4152597894781</v>
      </c>
      <c r="F740" s="498">
        <v>0</v>
      </c>
      <c r="G740" s="499">
        <f t="shared" si="11"/>
        <v>0</v>
      </c>
      <c r="H740" s="499" t="s">
        <v>2263</v>
      </c>
      <c r="I740" s="499">
        <v>18</v>
      </c>
      <c r="J740" s="499">
        <v>153</v>
      </c>
      <c r="K740" s="499">
        <v>102</v>
      </c>
      <c r="L740" s="499">
        <v>102</v>
      </c>
      <c r="M740" s="499">
        <v>0</v>
      </c>
      <c r="N740" s="499">
        <v>0</v>
      </c>
      <c r="O740" s="500">
        <v>13</v>
      </c>
      <c r="P740" s="500">
        <v>17</v>
      </c>
      <c r="Q740" s="500">
        <v>251.82797596565604</v>
      </c>
    </row>
    <row r="741" spans="1:17" ht="12.75" x14ac:dyDescent="0.2">
      <c r="A741" s="496" t="s">
        <v>1133</v>
      </c>
      <c r="B741" s="497" t="s">
        <v>2263</v>
      </c>
      <c r="C741" s="497">
        <v>5915.2673623652308</v>
      </c>
      <c r="D741" s="497">
        <v>5915.2673623652308</v>
      </c>
      <c r="E741" s="497">
        <v>9798.427524998091</v>
      </c>
      <c r="F741" s="498">
        <v>0</v>
      </c>
      <c r="G741" s="499">
        <f t="shared" si="11"/>
        <v>0</v>
      </c>
      <c r="H741" s="499" t="s">
        <v>2263</v>
      </c>
      <c r="I741" s="499">
        <v>1</v>
      </c>
      <c r="J741" s="499">
        <v>73</v>
      </c>
      <c r="K741" s="499">
        <v>141</v>
      </c>
      <c r="L741" s="499">
        <v>141</v>
      </c>
      <c r="M741" s="499">
        <v>0</v>
      </c>
      <c r="N741" s="499">
        <v>0</v>
      </c>
      <c r="O741" s="500">
        <v>16</v>
      </c>
      <c r="P741" s="500">
        <v>73</v>
      </c>
      <c r="Q741" s="500">
        <v>251.82797596565604</v>
      </c>
    </row>
    <row r="742" spans="1:17" ht="12.75" x14ac:dyDescent="0.2">
      <c r="A742" s="496" t="s">
        <v>1134</v>
      </c>
      <c r="B742" s="497" t="s">
        <v>2263</v>
      </c>
      <c r="C742" s="497">
        <v>5313.9690378413161</v>
      </c>
      <c r="D742" s="497">
        <v>5313.9690378413161</v>
      </c>
      <c r="E742" s="497">
        <v>5009.650538468276</v>
      </c>
      <c r="F742" s="498">
        <v>0</v>
      </c>
      <c r="G742" s="499">
        <f t="shared" si="11"/>
        <v>0</v>
      </c>
      <c r="H742" s="499" t="s">
        <v>2263</v>
      </c>
      <c r="I742" s="499">
        <v>0</v>
      </c>
      <c r="J742" s="499">
        <v>97</v>
      </c>
      <c r="K742" s="499">
        <v>150</v>
      </c>
      <c r="L742" s="499">
        <v>150</v>
      </c>
      <c r="M742" s="499">
        <v>0</v>
      </c>
      <c r="N742" s="499">
        <v>0</v>
      </c>
      <c r="O742" s="500">
        <v>11</v>
      </c>
      <c r="P742" s="500">
        <v>23</v>
      </c>
      <c r="Q742" s="500">
        <v>251.82797596565604</v>
      </c>
    </row>
    <row r="743" spans="1:17" ht="12.75" x14ac:dyDescent="0.2">
      <c r="A743" s="496" t="s">
        <v>1135</v>
      </c>
      <c r="B743" s="497" t="s">
        <v>2263</v>
      </c>
      <c r="C743" s="497">
        <v>13955.265608435147</v>
      </c>
      <c r="D743" s="497">
        <v>13955.265608435147</v>
      </c>
      <c r="E743" s="497">
        <v>14179.399105662758</v>
      </c>
      <c r="F743" s="498">
        <v>0</v>
      </c>
      <c r="G743" s="499">
        <f t="shared" si="11"/>
        <v>0</v>
      </c>
      <c r="H743" s="499" t="s">
        <v>2263</v>
      </c>
      <c r="I743" s="499">
        <v>0</v>
      </c>
      <c r="J743" s="499">
        <v>26</v>
      </c>
      <c r="K743" s="499">
        <v>234</v>
      </c>
      <c r="L743" s="499">
        <v>234</v>
      </c>
      <c r="M743" s="499">
        <v>1</v>
      </c>
      <c r="N743" s="499">
        <v>0</v>
      </c>
      <c r="O743" s="500">
        <v>165</v>
      </c>
      <c r="P743" s="500">
        <v>112</v>
      </c>
      <c r="Q743" s="500">
        <v>201.9243030486775</v>
      </c>
    </row>
    <row r="744" spans="1:17" ht="12.75" x14ac:dyDescent="0.2">
      <c r="A744" s="496" t="s">
        <v>1136</v>
      </c>
      <c r="B744" s="497" t="s">
        <v>2263</v>
      </c>
      <c r="C744" s="497">
        <v>7466.6073937452056</v>
      </c>
      <c r="D744" s="497">
        <v>7466.6073937452056</v>
      </c>
      <c r="E744" s="497">
        <v>8561.4331291969556</v>
      </c>
      <c r="F744" s="498">
        <v>0</v>
      </c>
      <c r="G744" s="499">
        <f t="shared" si="11"/>
        <v>0</v>
      </c>
      <c r="H744" s="499" t="s">
        <v>2263</v>
      </c>
      <c r="I744" s="499">
        <v>2</v>
      </c>
      <c r="J744" s="499">
        <v>41</v>
      </c>
      <c r="K744" s="499">
        <v>160</v>
      </c>
      <c r="L744" s="499">
        <v>160</v>
      </c>
      <c r="M744" s="499">
        <v>1</v>
      </c>
      <c r="N744" s="499">
        <v>0</v>
      </c>
      <c r="O744" s="500">
        <v>50</v>
      </c>
      <c r="P744" s="500">
        <v>61</v>
      </c>
      <c r="Q744" s="500">
        <v>201.9243030486775</v>
      </c>
    </row>
    <row r="745" spans="1:17" ht="12.75" x14ac:dyDescent="0.2">
      <c r="A745" s="496" t="s">
        <v>1137</v>
      </c>
      <c r="B745" s="497" t="s">
        <v>2263</v>
      </c>
      <c r="C745" s="497">
        <v>4338.679416230736</v>
      </c>
      <c r="D745" s="497">
        <v>4338.679416230736</v>
      </c>
      <c r="E745" s="497">
        <v>6328.0646311295941</v>
      </c>
      <c r="F745" s="498">
        <v>0</v>
      </c>
      <c r="G745" s="499">
        <f t="shared" si="11"/>
        <v>0</v>
      </c>
      <c r="H745" s="499" t="s">
        <v>2263</v>
      </c>
      <c r="I745" s="499">
        <v>20</v>
      </c>
      <c r="J745" s="499">
        <v>220</v>
      </c>
      <c r="K745" s="499">
        <v>324</v>
      </c>
      <c r="L745" s="499">
        <v>324</v>
      </c>
      <c r="M745" s="499">
        <v>7</v>
      </c>
      <c r="N745" s="499">
        <v>0</v>
      </c>
      <c r="O745" s="500">
        <v>15</v>
      </c>
      <c r="P745" s="500">
        <v>40</v>
      </c>
      <c r="Q745" s="500">
        <v>201.9243030486775</v>
      </c>
    </row>
    <row r="746" spans="1:17" ht="12.75" x14ac:dyDescent="0.2">
      <c r="A746" s="496" t="s">
        <v>1138</v>
      </c>
      <c r="B746" s="497" t="s">
        <v>2263</v>
      </c>
      <c r="C746" s="497">
        <v>16919.93807448092</v>
      </c>
      <c r="D746" s="497">
        <v>16919.93807448092</v>
      </c>
      <c r="E746" s="497">
        <v>15798.262703633305</v>
      </c>
      <c r="F746" s="498">
        <v>0</v>
      </c>
      <c r="G746" s="499">
        <f t="shared" si="11"/>
        <v>0</v>
      </c>
      <c r="H746" s="499" t="s">
        <v>2263</v>
      </c>
      <c r="I746" s="499">
        <v>0</v>
      </c>
      <c r="J746" s="499">
        <v>349</v>
      </c>
      <c r="K746" s="499">
        <v>228</v>
      </c>
      <c r="L746" s="499">
        <v>228</v>
      </c>
      <c r="M746" s="499">
        <v>1</v>
      </c>
      <c r="N746" s="499">
        <v>0</v>
      </c>
      <c r="O746" s="500">
        <v>101</v>
      </c>
      <c r="P746" s="500">
        <v>121</v>
      </c>
      <c r="Q746" s="500">
        <v>201.9243030486775</v>
      </c>
    </row>
    <row r="747" spans="1:17" ht="12.75" x14ac:dyDescent="0.2">
      <c r="A747" s="496" t="s">
        <v>1139</v>
      </c>
      <c r="B747" s="497" t="s">
        <v>2263</v>
      </c>
      <c r="C747" s="497">
        <v>10849.858324306995</v>
      </c>
      <c r="D747" s="497">
        <v>10849.858324306995</v>
      </c>
      <c r="E747" s="497">
        <v>10513.033747568081</v>
      </c>
      <c r="F747" s="498">
        <v>0</v>
      </c>
      <c r="G747" s="499">
        <f t="shared" si="11"/>
        <v>0</v>
      </c>
      <c r="H747" s="499" t="s">
        <v>2263</v>
      </c>
      <c r="I747" s="499">
        <v>0</v>
      </c>
      <c r="J747" s="499">
        <v>373</v>
      </c>
      <c r="K747" s="499">
        <v>99</v>
      </c>
      <c r="L747" s="499">
        <v>99</v>
      </c>
      <c r="M747" s="499">
        <v>4</v>
      </c>
      <c r="N747" s="499">
        <v>0</v>
      </c>
      <c r="O747" s="500">
        <v>40</v>
      </c>
      <c r="P747" s="500">
        <v>64</v>
      </c>
      <c r="Q747" s="500">
        <v>201.9243030486775</v>
      </c>
    </row>
    <row r="748" spans="1:17" ht="12.75" x14ac:dyDescent="0.2">
      <c r="A748" s="496" t="s">
        <v>1140</v>
      </c>
      <c r="B748" s="497" t="s">
        <v>2263</v>
      </c>
      <c r="C748" s="497">
        <v>7888.5673819123367</v>
      </c>
      <c r="D748" s="497">
        <v>7888.5673819123367</v>
      </c>
      <c r="E748" s="497">
        <v>8177.1458797231271</v>
      </c>
      <c r="F748" s="498">
        <v>0</v>
      </c>
      <c r="G748" s="499">
        <f t="shared" si="11"/>
        <v>0</v>
      </c>
      <c r="H748" s="499" t="s">
        <v>2263</v>
      </c>
      <c r="I748" s="499">
        <v>1</v>
      </c>
      <c r="J748" s="499">
        <v>691</v>
      </c>
      <c r="K748" s="499">
        <v>96</v>
      </c>
      <c r="L748" s="499">
        <v>96</v>
      </c>
      <c r="M748" s="499">
        <v>1</v>
      </c>
      <c r="N748" s="499">
        <v>0</v>
      </c>
      <c r="O748" s="500">
        <v>25</v>
      </c>
      <c r="P748" s="500">
        <v>43</v>
      </c>
      <c r="Q748" s="500">
        <v>201.9243030486775</v>
      </c>
    </row>
    <row r="749" spans="1:17" ht="12.75" x14ac:dyDescent="0.2">
      <c r="A749" s="496" t="s">
        <v>1141</v>
      </c>
      <c r="B749" s="497" t="s">
        <v>2263</v>
      </c>
      <c r="C749" s="497">
        <v>10639.462473634963</v>
      </c>
      <c r="D749" s="497">
        <v>10639.462473634963</v>
      </c>
      <c r="E749" s="497">
        <v>10428.051843019257</v>
      </c>
      <c r="F749" s="498">
        <v>0</v>
      </c>
      <c r="G749" s="499">
        <f t="shared" si="11"/>
        <v>0</v>
      </c>
      <c r="H749" s="499" t="s">
        <v>2263</v>
      </c>
      <c r="I749" s="499">
        <v>0</v>
      </c>
      <c r="J749" s="499">
        <v>636</v>
      </c>
      <c r="K749" s="499">
        <v>616</v>
      </c>
      <c r="L749" s="499">
        <v>616</v>
      </c>
      <c r="M749" s="499">
        <v>9</v>
      </c>
      <c r="N749" s="499">
        <v>0</v>
      </c>
      <c r="O749" s="500">
        <v>50</v>
      </c>
      <c r="P749" s="500">
        <v>72</v>
      </c>
      <c r="Q749" s="500">
        <v>201.9243030486775</v>
      </c>
    </row>
    <row r="750" spans="1:17" ht="12.75" x14ac:dyDescent="0.2">
      <c r="A750" s="496" t="s">
        <v>1142</v>
      </c>
      <c r="B750" s="497" t="s">
        <v>2263</v>
      </c>
      <c r="C750" s="497">
        <v>6976.7108003543035</v>
      </c>
      <c r="D750" s="497">
        <v>6976.7108003543035</v>
      </c>
      <c r="E750" s="497">
        <v>7122.8215121222593</v>
      </c>
      <c r="F750" s="498">
        <v>0</v>
      </c>
      <c r="G750" s="499">
        <f t="shared" si="11"/>
        <v>0</v>
      </c>
      <c r="H750" s="499" t="s">
        <v>2263</v>
      </c>
      <c r="I750" s="499">
        <v>4</v>
      </c>
      <c r="J750" s="499">
        <v>724</v>
      </c>
      <c r="K750" s="499">
        <v>263</v>
      </c>
      <c r="L750" s="499">
        <v>263</v>
      </c>
      <c r="M750" s="499">
        <v>4</v>
      </c>
      <c r="N750" s="499">
        <v>0</v>
      </c>
      <c r="O750" s="500">
        <v>25</v>
      </c>
      <c r="P750" s="500">
        <v>38</v>
      </c>
      <c r="Q750" s="500">
        <v>201.9243030486775</v>
      </c>
    </row>
    <row r="751" spans="1:17" ht="12.75" x14ac:dyDescent="0.2">
      <c r="A751" s="496" t="s">
        <v>1143</v>
      </c>
      <c r="B751" s="497" t="s">
        <v>2263</v>
      </c>
      <c r="C751" s="497">
        <v>4537.7195857115948</v>
      </c>
      <c r="D751" s="497">
        <v>4537.7195857115948</v>
      </c>
      <c r="E751" s="497">
        <v>5623.4325401883025</v>
      </c>
      <c r="F751" s="498">
        <v>0</v>
      </c>
      <c r="G751" s="499">
        <f t="shared" si="11"/>
        <v>0</v>
      </c>
      <c r="H751" s="499" t="s">
        <v>2263</v>
      </c>
      <c r="I751" s="499">
        <v>71</v>
      </c>
      <c r="J751" s="499">
        <v>2153</v>
      </c>
      <c r="K751" s="499">
        <v>311</v>
      </c>
      <c r="L751" s="499">
        <v>311</v>
      </c>
      <c r="M751" s="499">
        <v>2</v>
      </c>
      <c r="N751" s="499">
        <v>0</v>
      </c>
      <c r="O751" s="500">
        <v>19</v>
      </c>
      <c r="P751" s="500">
        <v>26</v>
      </c>
      <c r="Q751" s="500">
        <v>201.9243030486775</v>
      </c>
    </row>
    <row r="752" spans="1:17" ht="12.75" x14ac:dyDescent="0.2">
      <c r="A752" s="496" t="s">
        <v>1144</v>
      </c>
      <c r="B752" s="497" t="s">
        <v>2263</v>
      </c>
      <c r="C752" s="497">
        <v>15359.710819218595</v>
      </c>
      <c r="D752" s="497">
        <v>15359.710819218595</v>
      </c>
      <c r="E752" s="497">
        <v>12604.8208400155</v>
      </c>
      <c r="F752" s="498">
        <v>0</v>
      </c>
      <c r="G752" s="499">
        <f t="shared" si="11"/>
        <v>0</v>
      </c>
      <c r="H752" s="499" t="s">
        <v>2263</v>
      </c>
      <c r="I752" s="499">
        <v>0</v>
      </c>
      <c r="J752" s="499">
        <v>35</v>
      </c>
      <c r="K752" s="499">
        <v>130</v>
      </c>
      <c r="L752" s="499">
        <v>130</v>
      </c>
      <c r="M752" s="499">
        <v>0</v>
      </c>
      <c r="N752" s="499">
        <v>0</v>
      </c>
      <c r="O752" s="500">
        <v>47</v>
      </c>
      <c r="P752" s="500">
        <v>102</v>
      </c>
      <c r="Q752" s="500">
        <v>251.82797596565604</v>
      </c>
    </row>
    <row r="753" spans="1:17" ht="12.75" x14ac:dyDescent="0.2">
      <c r="A753" s="496" t="s">
        <v>1145</v>
      </c>
      <c r="B753" s="497" t="s">
        <v>2263</v>
      </c>
      <c r="C753" s="497">
        <v>5753.0053156762106</v>
      </c>
      <c r="D753" s="497">
        <v>5753.0053156762106</v>
      </c>
      <c r="E753" s="497">
        <v>8529.6690987979982</v>
      </c>
      <c r="F753" s="498">
        <v>0</v>
      </c>
      <c r="G753" s="499">
        <f t="shared" si="11"/>
        <v>0</v>
      </c>
      <c r="H753" s="499" t="s">
        <v>2263</v>
      </c>
      <c r="I753" s="499">
        <v>4</v>
      </c>
      <c r="J753" s="499">
        <v>91</v>
      </c>
      <c r="K753" s="499">
        <v>139</v>
      </c>
      <c r="L753" s="499">
        <v>139</v>
      </c>
      <c r="M753" s="499">
        <v>0</v>
      </c>
      <c r="N753" s="499">
        <v>0</v>
      </c>
      <c r="O753" s="500">
        <v>17</v>
      </c>
      <c r="P753" s="500">
        <v>42</v>
      </c>
      <c r="Q753" s="500">
        <v>251.82797596565604</v>
      </c>
    </row>
    <row r="754" spans="1:17" ht="12.75" x14ac:dyDescent="0.2">
      <c r="A754" s="496" t="s">
        <v>1146</v>
      </c>
      <c r="B754" s="497" t="s">
        <v>2263</v>
      </c>
      <c r="C754" s="497">
        <v>5933.4776946253223</v>
      </c>
      <c r="D754" s="497">
        <v>5933.4776946253223</v>
      </c>
      <c r="E754" s="497">
        <v>9612.4474270681658</v>
      </c>
      <c r="F754" s="498">
        <v>0</v>
      </c>
      <c r="G754" s="499">
        <f t="shared" si="11"/>
        <v>0</v>
      </c>
      <c r="H754" s="499" t="s">
        <v>2263</v>
      </c>
      <c r="I754" s="499">
        <v>4</v>
      </c>
      <c r="J754" s="499">
        <v>158</v>
      </c>
      <c r="K754" s="499">
        <v>51</v>
      </c>
      <c r="L754" s="499">
        <v>51</v>
      </c>
      <c r="M754" s="499">
        <v>0</v>
      </c>
      <c r="N754" s="499">
        <v>0</v>
      </c>
      <c r="O754" s="500">
        <v>13</v>
      </c>
      <c r="P754" s="500">
        <v>49</v>
      </c>
      <c r="Q754" s="500">
        <v>251.82797596565604</v>
      </c>
    </row>
    <row r="755" spans="1:17" ht="12.75" x14ac:dyDescent="0.2">
      <c r="A755" s="496" t="s">
        <v>1147</v>
      </c>
      <c r="B755" s="497" t="s">
        <v>2263</v>
      </c>
      <c r="C755" s="497">
        <v>3991.9504047707301</v>
      </c>
      <c r="D755" s="497">
        <v>3991.9504047707301</v>
      </c>
      <c r="E755" s="497">
        <v>4282.3230111876837</v>
      </c>
      <c r="F755" s="498">
        <v>0</v>
      </c>
      <c r="G755" s="499">
        <f t="shared" si="11"/>
        <v>0</v>
      </c>
      <c r="H755" s="499" t="s">
        <v>2263</v>
      </c>
      <c r="I755" s="499">
        <v>9</v>
      </c>
      <c r="J755" s="499">
        <v>159</v>
      </c>
      <c r="K755" s="499">
        <v>30</v>
      </c>
      <c r="L755" s="499">
        <v>30</v>
      </c>
      <c r="M755" s="499">
        <v>0</v>
      </c>
      <c r="N755" s="499">
        <v>0</v>
      </c>
      <c r="O755" s="500">
        <v>10</v>
      </c>
      <c r="P755" s="500">
        <v>17</v>
      </c>
      <c r="Q755" s="500">
        <v>251.82797596565604</v>
      </c>
    </row>
    <row r="756" spans="1:17" ht="12.75" x14ac:dyDescent="0.2">
      <c r="A756" s="496" t="s">
        <v>1148</v>
      </c>
      <c r="B756" s="497" t="s">
        <v>2263</v>
      </c>
      <c r="C756" s="497">
        <v>8634.9102500011795</v>
      </c>
      <c r="D756" s="497">
        <v>8634.9102500011795</v>
      </c>
      <c r="E756" s="497">
        <v>8153.1783718342758</v>
      </c>
      <c r="F756" s="498">
        <v>0</v>
      </c>
      <c r="G756" s="499">
        <f t="shared" si="11"/>
        <v>0</v>
      </c>
      <c r="H756" s="499" t="s">
        <v>2263</v>
      </c>
      <c r="I756" s="499">
        <v>0</v>
      </c>
      <c r="J756" s="499">
        <v>86</v>
      </c>
      <c r="K756" s="499">
        <v>264</v>
      </c>
      <c r="L756" s="499">
        <v>264</v>
      </c>
      <c r="M756" s="499">
        <v>0</v>
      </c>
      <c r="N756" s="499">
        <v>0</v>
      </c>
      <c r="O756" s="500">
        <v>32</v>
      </c>
      <c r="P756" s="500">
        <v>68</v>
      </c>
      <c r="Q756" s="500">
        <v>251.82797596565604</v>
      </c>
    </row>
    <row r="757" spans="1:17" ht="12.75" x14ac:dyDescent="0.2">
      <c r="A757" s="496" t="s">
        <v>1149</v>
      </c>
      <c r="B757" s="497" t="s">
        <v>2263</v>
      </c>
      <c r="C757" s="497">
        <v>5010.4864259323067</v>
      </c>
      <c r="D757" s="497">
        <v>5010.4864259323067</v>
      </c>
      <c r="E757" s="497">
        <v>2976.1985623069691</v>
      </c>
      <c r="F757" s="498">
        <v>0</v>
      </c>
      <c r="G757" s="499">
        <f t="shared" si="11"/>
        <v>0</v>
      </c>
      <c r="H757" s="499" t="s">
        <v>2263</v>
      </c>
      <c r="I757" s="499">
        <v>2</v>
      </c>
      <c r="J757" s="499">
        <v>99</v>
      </c>
      <c r="K757" s="499">
        <v>925</v>
      </c>
      <c r="L757" s="499">
        <v>925</v>
      </c>
      <c r="M757" s="499">
        <v>0</v>
      </c>
      <c r="N757" s="499">
        <v>0</v>
      </c>
      <c r="O757" s="500">
        <v>11</v>
      </c>
      <c r="P757" s="500">
        <v>11</v>
      </c>
      <c r="Q757" s="500">
        <v>251.82797596565604</v>
      </c>
    </row>
    <row r="758" spans="1:17" ht="12.75" x14ac:dyDescent="0.2">
      <c r="A758" s="496" t="s">
        <v>1150</v>
      </c>
      <c r="B758" s="497" t="s">
        <v>2263</v>
      </c>
      <c r="C758" s="497">
        <v>9088.947079180065</v>
      </c>
      <c r="D758" s="497">
        <v>9088.947079180065</v>
      </c>
      <c r="E758" s="497">
        <v>8055.8280561706579</v>
      </c>
      <c r="F758" s="498">
        <v>0</v>
      </c>
      <c r="G758" s="499">
        <f t="shared" si="11"/>
        <v>0</v>
      </c>
      <c r="H758" s="499" t="s">
        <v>2263</v>
      </c>
      <c r="I758" s="499">
        <v>0</v>
      </c>
      <c r="J758" s="499">
        <v>36</v>
      </c>
      <c r="K758" s="499">
        <v>549</v>
      </c>
      <c r="L758" s="499">
        <v>549</v>
      </c>
      <c r="M758" s="499">
        <v>18</v>
      </c>
      <c r="N758" s="499">
        <v>0</v>
      </c>
      <c r="O758" s="500">
        <v>45</v>
      </c>
      <c r="P758" s="500">
        <v>61</v>
      </c>
      <c r="Q758" s="500">
        <v>201.9243030486775</v>
      </c>
    </row>
    <row r="759" spans="1:17" ht="12.75" x14ac:dyDescent="0.2">
      <c r="A759" s="496" t="s">
        <v>1151</v>
      </c>
      <c r="B759" s="497" t="s">
        <v>2263</v>
      </c>
      <c r="C759" s="497">
        <v>5308.3668448357776</v>
      </c>
      <c r="D759" s="497">
        <v>5308.3668448357776</v>
      </c>
      <c r="E759" s="497">
        <v>4664.1335759252788</v>
      </c>
      <c r="F759" s="498">
        <v>0</v>
      </c>
      <c r="G759" s="499">
        <f t="shared" si="11"/>
        <v>0</v>
      </c>
      <c r="H759" s="499" t="s">
        <v>2263</v>
      </c>
      <c r="I759" s="499">
        <v>4</v>
      </c>
      <c r="J759" s="499">
        <v>144</v>
      </c>
      <c r="K759" s="499">
        <v>523</v>
      </c>
      <c r="L759" s="499">
        <v>523</v>
      </c>
      <c r="M759" s="499">
        <v>21</v>
      </c>
      <c r="N759" s="499">
        <v>0</v>
      </c>
      <c r="O759" s="500">
        <v>21</v>
      </c>
      <c r="P759" s="500">
        <v>29</v>
      </c>
      <c r="Q759" s="500">
        <v>201.9243030486775</v>
      </c>
    </row>
    <row r="760" spans="1:17" ht="12.75" x14ac:dyDescent="0.2">
      <c r="A760" s="496" t="s">
        <v>1152</v>
      </c>
      <c r="B760" s="497" t="s">
        <v>2263</v>
      </c>
      <c r="C760" s="497">
        <v>3295.600470899943</v>
      </c>
      <c r="D760" s="497">
        <v>3295.600470899943</v>
      </c>
      <c r="E760" s="497">
        <v>3523.1874626981671</v>
      </c>
      <c r="F760" s="498">
        <v>0</v>
      </c>
      <c r="G760" s="499">
        <f t="shared" si="11"/>
        <v>0</v>
      </c>
      <c r="H760" s="499" t="s">
        <v>2263</v>
      </c>
      <c r="I760" s="499">
        <v>58</v>
      </c>
      <c r="J760" s="499">
        <v>476</v>
      </c>
      <c r="K760" s="499">
        <v>920</v>
      </c>
      <c r="L760" s="499">
        <v>920</v>
      </c>
      <c r="M760" s="499">
        <v>52</v>
      </c>
      <c r="N760" s="499">
        <v>0</v>
      </c>
      <c r="O760" s="500">
        <v>11</v>
      </c>
      <c r="P760" s="500">
        <v>14</v>
      </c>
      <c r="Q760" s="500">
        <v>201.9243030486775</v>
      </c>
    </row>
    <row r="761" spans="1:17" ht="12.75" x14ac:dyDescent="0.2">
      <c r="A761" s="496" t="s">
        <v>1153</v>
      </c>
      <c r="B761" s="497" t="s">
        <v>2263</v>
      </c>
      <c r="C761" s="497">
        <v>2420.2888575173615</v>
      </c>
      <c r="D761" s="497">
        <v>2420.2888575173615</v>
      </c>
      <c r="E761" s="497">
        <v>2255.0045976848451</v>
      </c>
      <c r="F761" s="498">
        <v>0</v>
      </c>
      <c r="G761" s="499">
        <f t="shared" si="11"/>
        <v>0</v>
      </c>
      <c r="H761" s="499" t="s">
        <v>2263</v>
      </c>
      <c r="I761" s="499">
        <v>591</v>
      </c>
      <c r="J761" s="499">
        <v>2933</v>
      </c>
      <c r="K761" s="499">
        <v>627</v>
      </c>
      <c r="L761" s="499">
        <v>627</v>
      </c>
      <c r="M761" s="499">
        <v>228</v>
      </c>
      <c r="N761" s="499">
        <v>0</v>
      </c>
      <c r="O761" s="500">
        <v>5</v>
      </c>
      <c r="P761" s="500">
        <v>11</v>
      </c>
      <c r="Q761" s="500">
        <v>201.9243030486775</v>
      </c>
    </row>
    <row r="762" spans="1:17" ht="12.75" x14ac:dyDescent="0.2">
      <c r="A762" s="496" t="s">
        <v>1154</v>
      </c>
      <c r="B762" s="497" t="s">
        <v>2263</v>
      </c>
      <c r="C762" s="497">
        <v>6950.8376673389848</v>
      </c>
      <c r="D762" s="497">
        <v>6950.8376673389848</v>
      </c>
      <c r="E762" s="497">
        <v>6950.8376673389848</v>
      </c>
      <c r="F762" s="498">
        <v>0</v>
      </c>
      <c r="G762" s="499">
        <f t="shared" si="11"/>
        <v>0</v>
      </c>
      <c r="H762" s="499" t="s">
        <v>2263</v>
      </c>
      <c r="I762" s="499">
        <v>0</v>
      </c>
      <c r="J762" s="499">
        <v>3461</v>
      </c>
      <c r="K762" s="499">
        <v>10</v>
      </c>
      <c r="L762" s="499">
        <v>10</v>
      </c>
      <c r="M762" s="499">
        <v>0</v>
      </c>
      <c r="N762" s="499">
        <v>0</v>
      </c>
      <c r="O762" s="500">
        <v>34</v>
      </c>
      <c r="P762" s="500">
        <v>34</v>
      </c>
      <c r="Q762" s="500">
        <v>201.9243030486775</v>
      </c>
    </row>
    <row r="763" spans="1:17" ht="12.75" x14ac:dyDescent="0.2">
      <c r="A763" s="496" t="s">
        <v>1155</v>
      </c>
      <c r="B763" s="497" t="s">
        <v>2263</v>
      </c>
      <c r="C763" s="497">
        <v>7958.4359904934181</v>
      </c>
      <c r="D763" s="497">
        <v>3175.4689862421105</v>
      </c>
      <c r="E763" s="497">
        <v>2436.8919744164573</v>
      </c>
      <c r="F763" s="498">
        <v>0</v>
      </c>
      <c r="G763" s="499">
        <f t="shared" si="11"/>
        <v>0</v>
      </c>
      <c r="H763" s="499" t="s">
        <v>2263</v>
      </c>
      <c r="I763" s="499">
        <v>108</v>
      </c>
      <c r="J763" s="499">
        <v>1688</v>
      </c>
      <c r="K763" s="499">
        <v>6</v>
      </c>
      <c r="L763" s="499">
        <v>6</v>
      </c>
      <c r="M763" s="499">
        <v>0</v>
      </c>
      <c r="N763" s="499">
        <v>0</v>
      </c>
      <c r="O763" s="500">
        <v>35</v>
      </c>
      <c r="P763" s="500">
        <v>73</v>
      </c>
      <c r="Q763" s="500">
        <v>201.9243030486775</v>
      </c>
    </row>
    <row r="764" spans="1:17" ht="12.75" x14ac:dyDescent="0.2">
      <c r="A764" s="496" t="s">
        <v>1156</v>
      </c>
      <c r="B764" s="497" t="s">
        <v>2263</v>
      </c>
      <c r="C764" s="497">
        <v>1083.3137833344674</v>
      </c>
      <c r="D764" s="497">
        <v>1083.3137833344674</v>
      </c>
      <c r="E764" s="497">
        <v>2248.27682109021</v>
      </c>
      <c r="F764" s="498">
        <v>0</v>
      </c>
      <c r="G764" s="499">
        <f t="shared" si="11"/>
        <v>0</v>
      </c>
      <c r="H764" s="499" t="s">
        <v>2263</v>
      </c>
      <c r="I764" s="499">
        <v>127</v>
      </c>
      <c r="J764" s="499">
        <v>86</v>
      </c>
      <c r="K764" s="499">
        <v>5</v>
      </c>
      <c r="L764" s="499">
        <v>5</v>
      </c>
      <c r="M764" s="499">
        <v>2</v>
      </c>
      <c r="N764" s="499">
        <v>0</v>
      </c>
      <c r="O764" s="500">
        <v>5</v>
      </c>
      <c r="P764" s="500">
        <v>7</v>
      </c>
      <c r="Q764" s="500">
        <v>201.9243030486775</v>
      </c>
    </row>
    <row r="765" spans="1:17" ht="12.75" x14ac:dyDescent="0.2">
      <c r="A765" s="496" t="s">
        <v>1157</v>
      </c>
      <c r="B765" s="497" t="s">
        <v>2263</v>
      </c>
      <c r="C765" s="497">
        <v>6030.4252839048395</v>
      </c>
      <c r="D765" s="497">
        <v>6030.4252839048395</v>
      </c>
      <c r="E765" s="497">
        <v>6123.1883847435993</v>
      </c>
      <c r="F765" s="498">
        <v>0</v>
      </c>
      <c r="G765" s="499">
        <f t="shared" si="11"/>
        <v>0</v>
      </c>
      <c r="H765" s="499" t="s">
        <v>2263</v>
      </c>
      <c r="I765" s="499">
        <v>4</v>
      </c>
      <c r="J765" s="499">
        <v>269</v>
      </c>
      <c r="K765" s="499">
        <v>501</v>
      </c>
      <c r="L765" s="499">
        <v>501</v>
      </c>
      <c r="M765" s="499">
        <v>15</v>
      </c>
      <c r="N765" s="499">
        <v>0</v>
      </c>
      <c r="O765" s="500">
        <v>26</v>
      </c>
      <c r="P765" s="500">
        <v>45</v>
      </c>
      <c r="Q765" s="500">
        <v>201.9243030486775</v>
      </c>
    </row>
    <row r="766" spans="1:17" ht="12.75" x14ac:dyDescent="0.2">
      <c r="A766" s="496" t="s">
        <v>1158</v>
      </c>
      <c r="B766" s="497" t="s">
        <v>2263</v>
      </c>
      <c r="C766" s="497">
        <v>3893.4826754657665</v>
      </c>
      <c r="D766" s="497">
        <v>3893.4826754657665</v>
      </c>
      <c r="E766" s="497">
        <v>3796.3168879619416</v>
      </c>
      <c r="F766" s="498">
        <v>0</v>
      </c>
      <c r="G766" s="499">
        <f t="shared" si="11"/>
        <v>0</v>
      </c>
      <c r="H766" s="499" t="s">
        <v>2263</v>
      </c>
      <c r="I766" s="499">
        <v>59</v>
      </c>
      <c r="J766" s="499">
        <v>547</v>
      </c>
      <c r="K766" s="499">
        <v>444</v>
      </c>
      <c r="L766" s="499">
        <v>444</v>
      </c>
      <c r="M766" s="499">
        <v>54</v>
      </c>
      <c r="N766" s="499">
        <v>0</v>
      </c>
      <c r="O766" s="500">
        <v>16</v>
      </c>
      <c r="P766" s="500">
        <v>21</v>
      </c>
      <c r="Q766" s="500">
        <v>201.9243030486775</v>
      </c>
    </row>
    <row r="767" spans="1:17" ht="12.75" x14ac:dyDescent="0.2">
      <c r="A767" s="496" t="s">
        <v>1159</v>
      </c>
      <c r="B767" s="497" t="s">
        <v>2263</v>
      </c>
      <c r="C767" s="497">
        <v>2664.5157131024566</v>
      </c>
      <c r="D767" s="497">
        <v>2664.5157131024566</v>
      </c>
      <c r="E767" s="497">
        <v>2945.7534519216542</v>
      </c>
      <c r="F767" s="498">
        <v>0</v>
      </c>
      <c r="G767" s="499">
        <f t="shared" si="11"/>
        <v>0</v>
      </c>
      <c r="H767" s="499" t="s">
        <v>2263</v>
      </c>
      <c r="I767" s="499">
        <v>488</v>
      </c>
      <c r="J767" s="499">
        <v>1529</v>
      </c>
      <c r="K767" s="499">
        <v>462</v>
      </c>
      <c r="L767" s="499">
        <v>462</v>
      </c>
      <c r="M767" s="499">
        <v>87</v>
      </c>
      <c r="N767" s="499">
        <v>0</v>
      </c>
      <c r="O767" s="500">
        <v>10</v>
      </c>
      <c r="P767" s="500">
        <v>15</v>
      </c>
      <c r="Q767" s="500">
        <v>201.9243030486775</v>
      </c>
    </row>
    <row r="768" spans="1:17" ht="12.75" x14ac:dyDescent="0.2">
      <c r="A768" s="496" t="s">
        <v>1160</v>
      </c>
      <c r="B768" s="497" t="s">
        <v>2263</v>
      </c>
      <c r="C768" s="497">
        <v>1465.4296447516381</v>
      </c>
      <c r="D768" s="497">
        <v>1465.4296447516381</v>
      </c>
      <c r="E768" s="497">
        <v>2502.1130599933517</v>
      </c>
      <c r="F768" s="498">
        <v>0</v>
      </c>
      <c r="G768" s="499">
        <f t="shared" si="11"/>
        <v>0</v>
      </c>
      <c r="H768" s="499" t="s">
        <v>2263</v>
      </c>
      <c r="I768" s="499">
        <v>1011</v>
      </c>
      <c r="J768" s="499">
        <v>784</v>
      </c>
      <c r="K768" s="499">
        <v>159</v>
      </c>
      <c r="L768" s="499">
        <v>159</v>
      </c>
      <c r="M768" s="499">
        <v>23</v>
      </c>
      <c r="N768" s="499">
        <v>0</v>
      </c>
      <c r="O768" s="500">
        <v>5</v>
      </c>
      <c r="P768" s="500">
        <v>12</v>
      </c>
      <c r="Q768" s="500">
        <v>201.9243030486775</v>
      </c>
    </row>
    <row r="769" spans="1:17" ht="12.75" x14ac:dyDescent="0.2">
      <c r="A769" s="496" t="s">
        <v>1161</v>
      </c>
      <c r="B769" s="497" t="s">
        <v>2263</v>
      </c>
      <c r="C769" s="497">
        <v>883.75914191754555</v>
      </c>
      <c r="D769" s="497">
        <v>883.75914191754555</v>
      </c>
      <c r="E769" s="497">
        <v>883.75914191754555</v>
      </c>
      <c r="F769" s="498">
        <v>0</v>
      </c>
      <c r="G769" s="499">
        <f t="shared" si="11"/>
        <v>0</v>
      </c>
      <c r="H769" s="499" t="s">
        <v>2263</v>
      </c>
      <c r="I769" s="499">
        <v>1253</v>
      </c>
      <c r="J769" s="499">
        <v>1176</v>
      </c>
      <c r="K769" s="499">
        <v>279</v>
      </c>
      <c r="L769" s="499">
        <v>279</v>
      </c>
      <c r="M769" s="499">
        <v>219</v>
      </c>
      <c r="N769" s="499">
        <v>0</v>
      </c>
      <c r="O769" s="500">
        <v>5</v>
      </c>
      <c r="P769" s="500">
        <v>5</v>
      </c>
      <c r="Q769" s="500">
        <v>201.9243030486775</v>
      </c>
    </row>
    <row r="770" spans="1:17" ht="12.75" x14ac:dyDescent="0.2">
      <c r="A770" s="496" t="s">
        <v>1162</v>
      </c>
      <c r="B770" s="497" t="s">
        <v>2263</v>
      </c>
      <c r="C770" s="497">
        <v>1601.1259785321965</v>
      </c>
      <c r="D770" s="497">
        <v>1601.1259785321965</v>
      </c>
      <c r="E770" s="497">
        <v>1601.1259785321965</v>
      </c>
      <c r="F770" s="498">
        <v>0</v>
      </c>
      <c r="G770" s="499">
        <f t="shared" si="11"/>
        <v>0</v>
      </c>
      <c r="H770" s="499" t="s">
        <v>2263</v>
      </c>
      <c r="I770" s="499">
        <v>62</v>
      </c>
      <c r="J770" s="499">
        <v>242</v>
      </c>
      <c r="K770" s="499">
        <v>29</v>
      </c>
      <c r="L770" s="499">
        <v>29</v>
      </c>
      <c r="M770" s="499">
        <v>0</v>
      </c>
      <c r="N770" s="499">
        <v>0</v>
      </c>
      <c r="O770" s="500">
        <v>5</v>
      </c>
      <c r="P770" s="500">
        <v>5</v>
      </c>
      <c r="Q770" s="500">
        <v>251.82797596565604</v>
      </c>
    </row>
    <row r="771" spans="1:17" ht="12.75" x14ac:dyDescent="0.2">
      <c r="A771" s="496" t="s">
        <v>1163</v>
      </c>
      <c r="B771" s="497" t="s">
        <v>2263</v>
      </c>
      <c r="C771" s="497">
        <v>815.53478197767276</v>
      </c>
      <c r="D771" s="497">
        <v>815.53478197767276</v>
      </c>
      <c r="E771" s="497">
        <v>5883.6853576582462</v>
      </c>
      <c r="F771" s="498">
        <v>0</v>
      </c>
      <c r="G771" s="499">
        <f t="shared" si="11"/>
        <v>0</v>
      </c>
      <c r="H771" s="499" t="s">
        <v>2263</v>
      </c>
      <c r="I771" s="499">
        <v>1063</v>
      </c>
      <c r="J771" s="499">
        <v>129</v>
      </c>
      <c r="K771" s="499">
        <v>190</v>
      </c>
      <c r="L771" s="499">
        <v>190</v>
      </c>
      <c r="M771" s="499">
        <v>27</v>
      </c>
      <c r="N771" s="499">
        <v>0</v>
      </c>
      <c r="O771" s="500">
        <v>5</v>
      </c>
      <c r="P771" s="500">
        <v>60</v>
      </c>
      <c r="Q771" s="500">
        <v>201.9243030486775</v>
      </c>
    </row>
    <row r="772" spans="1:17" ht="12.75" x14ac:dyDescent="0.2">
      <c r="A772" s="496" t="s">
        <v>1164</v>
      </c>
      <c r="B772" s="497" t="s">
        <v>2263</v>
      </c>
      <c r="C772" s="497">
        <v>2039.7459394615444</v>
      </c>
      <c r="D772" s="497">
        <v>2039.7459394615444</v>
      </c>
      <c r="E772" s="497">
        <v>2094.1839388905901</v>
      </c>
      <c r="F772" s="498">
        <v>0.30000000000000004</v>
      </c>
      <c r="G772" s="499">
        <f t="shared" si="11"/>
        <v>628.25518166717711</v>
      </c>
      <c r="H772" s="499" t="s">
        <v>2263</v>
      </c>
      <c r="I772" s="499">
        <v>9</v>
      </c>
      <c r="J772" s="499">
        <v>308</v>
      </c>
      <c r="K772" s="499">
        <v>6895</v>
      </c>
      <c r="L772" s="499">
        <v>6863</v>
      </c>
      <c r="M772" s="499">
        <v>32</v>
      </c>
      <c r="N772" s="499">
        <v>1</v>
      </c>
      <c r="O772" s="500">
        <v>7</v>
      </c>
      <c r="P772" s="500">
        <v>13</v>
      </c>
      <c r="Q772" s="500">
        <v>201.9243030486775</v>
      </c>
    </row>
    <row r="773" spans="1:17" ht="12.75" x14ac:dyDescent="0.2">
      <c r="A773" s="496" t="s">
        <v>1165</v>
      </c>
      <c r="B773" s="497" t="s">
        <v>2263</v>
      </c>
      <c r="C773" s="497">
        <v>435.01560330010273</v>
      </c>
      <c r="D773" s="497">
        <v>435.01560330010273</v>
      </c>
      <c r="E773" s="497">
        <v>646.78139045027376</v>
      </c>
      <c r="F773" s="498">
        <v>1</v>
      </c>
      <c r="G773" s="499">
        <f t="shared" si="11"/>
        <v>646.78139045027376</v>
      </c>
      <c r="H773" s="499" t="s">
        <v>2263</v>
      </c>
      <c r="I773" s="499">
        <v>2186</v>
      </c>
      <c r="J773" s="499">
        <v>859</v>
      </c>
      <c r="K773" s="499">
        <v>156317</v>
      </c>
      <c r="L773" s="499">
        <v>50675</v>
      </c>
      <c r="M773" s="499">
        <v>105642</v>
      </c>
      <c r="N773" s="499">
        <v>1</v>
      </c>
      <c r="O773" s="500">
        <v>5</v>
      </c>
      <c r="P773" s="500">
        <v>5</v>
      </c>
      <c r="Q773" s="500">
        <v>201.9243030486775</v>
      </c>
    </row>
    <row r="774" spans="1:17" ht="12.75" x14ac:dyDescent="0.2">
      <c r="A774" s="496" t="s">
        <v>1166</v>
      </c>
      <c r="B774" s="497" t="s">
        <v>2263</v>
      </c>
      <c r="C774" s="497">
        <v>11735.549263351832</v>
      </c>
      <c r="D774" s="497">
        <v>11735.549263351832</v>
      </c>
      <c r="E774" s="497">
        <v>9242.9781699396262</v>
      </c>
      <c r="F774" s="498">
        <v>0.30000000000000004</v>
      </c>
      <c r="G774" s="499">
        <f t="shared" si="11"/>
        <v>2772.8934509818882</v>
      </c>
      <c r="H774" s="499" t="s">
        <v>2263</v>
      </c>
      <c r="I774" s="499">
        <v>0</v>
      </c>
      <c r="J774" s="499">
        <v>87</v>
      </c>
      <c r="K774" s="499">
        <v>2395</v>
      </c>
      <c r="L774" s="499">
        <v>2390</v>
      </c>
      <c r="M774" s="499">
        <v>5</v>
      </c>
      <c r="N774" s="499">
        <v>1</v>
      </c>
      <c r="O774" s="500">
        <v>94</v>
      </c>
      <c r="P774" s="500">
        <v>87</v>
      </c>
      <c r="Q774" s="500">
        <v>201.9243030486775</v>
      </c>
    </row>
    <row r="775" spans="1:17" ht="12.75" x14ac:dyDescent="0.2">
      <c r="A775" s="496" t="s">
        <v>1167</v>
      </c>
      <c r="B775" s="497" t="s">
        <v>2263</v>
      </c>
      <c r="C775" s="497">
        <v>6045.5849204612077</v>
      </c>
      <c r="D775" s="497">
        <v>6045.5849204612077</v>
      </c>
      <c r="E775" s="497">
        <v>6033.5552725612433</v>
      </c>
      <c r="F775" s="498">
        <v>0.30000000000000004</v>
      </c>
      <c r="G775" s="499">
        <f t="shared" ref="G775:G838" si="12">IFERROR(F775*E775,"")</f>
        <v>1810.0665817683732</v>
      </c>
      <c r="H775" s="499" t="s">
        <v>2263</v>
      </c>
      <c r="I775" s="499">
        <v>0</v>
      </c>
      <c r="J775" s="499">
        <v>228</v>
      </c>
      <c r="K775" s="499">
        <v>2441</v>
      </c>
      <c r="L775" s="499">
        <v>2438</v>
      </c>
      <c r="M775" s="499">
        <v>3</v>
      </c>
      <c r="N775" s="499">
        <v>1</v>
      </c>
      <c r="O775" s="500">
        <v>36</v>
      </c>
      <c r="P775" s="500">
        <v>51</v>
      </c>
      <c r="Q775" s="500">
        <v>201.9243030486775</v>
      </c>
    </row>
    <row r="776" spans="1:17" ht="12.75" x14ac:dyDescent="0.2">
      <c r="A776" s="496" t="s">
        <v>1168</v>
      </c>
      <c r="B776" s="497" t="s">
        <v>2263</v>
      </c>
      <c r="C776" s="497">
        <v>3450.601753303562</v>
      </c>
      <c r="D776" s="497">
        <v>3450.601753303562</v>
      </c>
      <c r="E776" s="497">
        <v>4379.2983785560982</v>
      </c>
      <c r="F776" s="498">
        <v>0.30000000000000004</v>
      </c>
      <c r="G776" s="499">
        <f t="shared" si="12"/>
        <v>1313.7895135668296</v>
      </c>
      <c r="H776" s="499" t="s">
        <v>2263</v>
      </c>
      <c r="I776" s="499">
        <v>0</v>
      </c>
      <c r="J776" s="499">
        <v>412</v>
      </c>
      <c r="K776" s="499">
        <v>2525</v>
      </c>
      <c r="L776" s="499">
        <v>2517</v>
      </c>
      <c r="M776" s="499">
        <v>8</v>
      </c>
      <c r="N776" s="499">
        <v>1</v>
      </c>
      <c r="O776" s="500">
        <v>17</v>
      </c>
      <c r="P776" s="500">
        <v>34</v>
      </c>
      <c r="Q776" s="500">
        <v>201.9243030486775</v>
      </c>
    </row>
    <row r="777" spans="1:17" ht="12.75" x14ac:dyDescent="0.2">
      <c r="A777" s="496" t="s">
        <v>1169</v>
      </c>
      <c r="B777" s="497" t="s">
        <v>2263</v>
      </c>
      <c r="C777" s="497">
        <v>2698.3955902488474</v>
      </c>
      <c r="D777" s="497">
        <v>2698.3955902488474</v>
      </c>
      <c r="E777" s="497">
        <v>3297.1883684963127</v>
      </c>
      <c r="F777" s="498">
        <v>0.30000000000000004</v>
      </c>
      <c r="G777" s="499">
        <f t="shared" si="12"/>
        <v>989.15651054889395</v>
      </c>
      <c r="H777" s="499" t="s">
        <v>2263</v>
      </c>
      <c r="I777" s="499">
        <v>2</v>
      </c>
      <c r="J777" s="499">
        <v>1065</v>
      </c>
      <c r="K777" s="499">
        <v>3783</v>
      </c>
      <c r="L777" s="499">
        <v>3759</v>
      </c>
      <c r="M777" s="499">
        <v>24</v>
      </c>
      <c r="N777" s="499">
        <v>1</v>
      </c>
      <c r="O777" s="500">
        <v>12</v>
      </c>
      <c r="P777" s="500">
        <v>24</v>
      </c>
      <c r="Q777" s="500">
        <v>201.9243030486775</v>
      </c>
    </row>
    <row r="778" spans="1:17" ht="12.75" x14ac:dyDescent="0.2">
      <c r="A778" s="496" t="s">
        <v>1170</v>
      </c>
      <c r="B778" s="497" t="s">
        <v>2263</v>
      </c>
      <c r="C778" s="497">
        <v>7473.3172799764388</v>
      </c>
      <c r="D778" s="497">
        <v>7473.3172799764388</v>
      </c>
      <c r="E778" s="497">
        <v>6717.2838272225272</v>
      </c>
      <c r="F778" s="498">
        <v>0.30000000000000004</v>
      </c>
      <c r="G778" s="499">
        <f t="shared" si="12"/>
        <v>2015.1851481667584</v>
      </c>
      <c r="H778" s="499" t="s">
        <v>2263</v>
      </c>
      <c r="I778" s="499">
        <v>0</v>
      </c>
      <c r="J778" s="499">
        <v>73</v>
      </c>
      <c r="K778" s="499">
        <v>2867</v>
      </c>
      <c r="L778" s="499">
        <v>2865</v>
      </c>
      <c r="M778" s="499">
        <v>2</v>
      </c>
      <c r="N778" s="499">
        <v>1</v>
      </c>
      <c r="O778" s="500">
        <v>47</v>
      </c>
      <c r="P778" s="500">
        <v>62</v>
      </c>
      <c r="Q778" s="500">
        <v>201.9243030486775</v>
      </c>
    </row>
    <row r="779" spans="1:17" ht="12.75" x14ac:dyDescent="0.2">
      <c r="A779" s="496" t="s">
        <v>1171</v>
      </c>
      <c r="B779" s="497" t="s">
        <v>2263</v>
      </c>
      <c r="C779" s="497">
        <v>3538.2436930468143</v>
      </c>
      <c r="D779" s="497">
        <v>3538.2436930468143</v>
      </c>
      <c r="E779" s="497">
        <v>4051.9703795243681</v>
      </c>
      <c r="F779" s="498">
        <v>0.30000000000000004</v>
      </c>
      <c r="G779" s="499">
        <f t="shared" si="12"/>
        <v>1215.5911138573106</v>
      </c>
      <c r="H779" s="499" t="s">
        <v>2263</v>
      </c>
      <c r="I779" s="499">
        <v>0</v>
      </c>
      <c r="J779" s="499">
        <v>515</v>
      </c>
      <c r="K779" s="499">
        <v>8239</v>
      </c>
      <c r="L779" s="499">
        <v>8221</v>
      </c>
      <c r="M779" s="499">
        <v>18</v>
      </c>
      <c r="N779" s="499">
        <v>1</v>
      </c>
      <c r="O779" s="500">
        <v>20</v>
      </c>
      <c r="P779" s="500">
        <v>33</v>
      </c>
      <c r="Q779" s="500">
        <v>201.9243030486775</v>
      </c>
    </row>
    <row r="780" spans="1:17" ht="12.75" x14ac:dyDescent="0.2">
      <c r="A780" s="496" t="s">
        <v>1172</v>
      </c>
      <c r="B780" s="497" t="s">
        <v>2263</v>
      </c>
      <c r="C780" s="497">
        <v>2624.1366492369389</v>
      </c>
      <c r="D780" s="497">
        <v>2624.1366492369389</v>
      </c>
      <c r="E780" s="497">
        <v>2968.4137712911088</v>
      </c>
      <c r="F780" s="498">
        <v>0.30000000000000004</v>
      </c>
      <c r="G780" s="499">
        <f t="shared" si="12"/>
        <v>890.52413138733277</v>
      </c>
      <c r="H780" s="499" t="s">
        <v>2263</v>
      </c>
      <c r="I780" s="499">
        <v>1</v>
      </c>
      <c r="J780" s="499">
        <v>1179</v>
      </c>
      <c r="K780" s="499">
        <v>9004</v>
      </c>
      <c r="L780" s="499">
        <v>8969</v>
      </c>
      <c r="M780" s="499">
        <v>35</v>
      </c>
      <c r="N780" s="499">
        <v>1</v>
      </c>
      <c r="O780" s="500">
        <v>12</v>
      </c>
      <c r="P780" s="500">
        <v>23</v>
      </c>
      <c r="Q780" s="500">
        <v>201.9243030486775</v>
      </c>
    </row>
    <row r="781" spans="1:17" ht="12.75" x14ac:dyDescent="0.2">
      <c r="A781" s="496" t="s">
        <v>1173</v>
      </c>
      <c r="B781" s="497" t="s">
        <v>2263</v>
      </c>
      <c r="C781" s="497">
        <v>2278.7562531623385</v>
      </c>
      <c r="D781" s="497">
        <v>2278.7562531623385</v>
      </c>
      <c r="E781" s="497">
        <v>2124.6409486819971</v>
      </c>
      <c r="F781" s="498">
        <v>0.30000000000000004</v>
      </c>
      <c r="G781" s="499">
        <f t="shared" si="12"/>
        <v>637.39228460459924</v>
      </c>
      <c r="H781" s="499" t="s">
        <v>2263</v>
      </c>
      <c r="I781" s="499">
        <v>4</v>
      </c>
      <c r="J781" s="499">
        <v>4832</v>
      </c>
      <c r="K781" s="499">
        <v>19222</v>
      </c>
      <c r="L781" s="499">
        <v>19105</v>
      </c>
      <c r="M781" s="499">
        <v>117</v>
      </c>
      <c r="N781" s="499">
        <v>1</v>
      </c>
      <c r="O781" s="500">
        <v>7</v>
      </c>
      <c r="P781" s="500">
        <v>13</v>
      </c>
      <c r="Q781" s="500">
        <v>201.9243030486775</v>
      </c>
    </row>
    <row r="782" spans="1:17" ht="12.75" x14ac:dyDescent="0.2">
      <c r="A782" s="496" t="s">
        <v>1174</v>
      </c>
      <c r="B782" s="497" t="s">
        <v>2263</v>
      </c>
      <c r="C782" s="497">
        <v>4317.6848963001048</v>
      </c>
      <c r="D782" s="497">
        <v>4317.6848963001048</v>
      </c>
      <c r="E782" s="497">
        <v>4317.6848963001048</v>
      </c>
      <c r="F782" s="498">
        <v>0.30000000000000004</v>
      </c>
      <c r="G782" s="499">
        <f t="shared" si="12"/>
        <v>1295.3054688900315</v>
      </c>
      <c r="H782" s="499" t="s">
        <v>2263</v>
      </c>
      <c r="I782" s="499">
        <v>1</v>
      </c>
      <c r="J782" s="499">
        <v>11</v>
      </c>
      <c r="K782" s="499">
        <v>946</v>
      </c>
      <c r="L782" s="499">
        <v>864</v>
      </c>
      <c r="M782" s="499">
        <v>82</v>
      </c>
      <c r="N782" s="499">
        <v>1</v>
      </c>
      <c r="O782" s="500">
        <v>42</v>
      </c>
      <c r="P782" s="500">
        <v>42</v>
      </c>
      <c r="Q782" s="500">
        <v>201.9243030486775</v>
      </c>
    </row>
    <row r="783" spans="1:17" ht="12.75" x14ac:dyDescent="0.2">
      <c r="A783" s="496" t="s">
        <v>1175</v>
      </c>
      <c r="B783" s="497" t="s">
        <v>2263</v>
      </c>
      <c r="C783" s="497">
        <v>1794.4785352708971</v>
      </c>
      <c r="D783" s="497">
        <v>1794.4785352708971</v>
      </c>
      <c r="E783" s="497">
        <v>2828.1328580727341</v>
      </c>
      <c r="F783" s="498">
        <v>0.30000000000000004</v>
      </c>
      <c r="G783" s="499">
        <f t="shared" si="12"/>
        <v>848.43985742182031</v>
      </c>
      <c r="H783" s="499" t="s">
        <v>2263</v>
      </c>
      <c r="I783" s="499">
        <v>89</v>
      </c>
      <c r="J783" s="499">
        <v>220</v>
      </c>
      <c r="K783" s="499">
        <v>9481</v>
      </c>
      <c r="L783" s="499">
        <v>7430</v>
      </c>
      <c r="M783" s="499">
        <v>2051</v>
      </c>
      <c r="N783" s="499">
        <v>1</v>
      </c>
      <c r="O783" s="500">
        <v>16</v>
      </c>
      <c r="P783" s="500">
        <v>25</v>
      </c>
      <c r="Q783" s="500">
        <v>201.9243030486775</v>
      </c>
    </row>
    <row r="784" spans="1:17" ht="12.75" x14ac:dyDescent="0.2">
      <c r="A784" s="496" t="s">
        <v>1176</v>
      </c>
      <c r="B784" s="497" t="s">
        <v>2263</v>
      </c>
      <c r="C784" s="497">
        <v>750.83207605979692</v>
      </c>
      <c r="D784" s="497">
        <v>750.83207605979692</v>
      </c>
      <c r="E784" s="497">
        <v>1980.3217052484204</v>
      </c>
      <c r="F784" s="498">
        <v>0.30000000000000004</v>
      </c>
      <c r="G784" s="499">
        <f t="shared" si="12"/>
        <v>594.09651157452618</v>
      </c>
      <c r="H784" s="499" t="s">
        <v>2263</v>
      </c>
      <c r="I784" s="499">
        <v>774</v>
      </c>
      <c r="J784" s="499">
        <v>639</v>
      </c>
      <c r="K784" s="499">
        <v>29999</v>
      </c>
      <c r="L784" s="499">
        <v>18941</v>
      </c>
      <c r="M784" s="499">
        <v>11058</v>
      </c>
      <c r="N784" s="499">
        <v>1</v>
      </c>
      <c r="O784" s="500">
        <v>5</v>
      </c>
      <c r="P784" s="500">
        <v>14</v>
      </c>
      <c r="Q784" s="500">
        <v>201.9243030486775</v>
      </c>
    </row>
    <row r="785" spans="1:17" ht="12.75" x14ac:dyDescent="0.2">
      <c r="A785" s="496" t="s">
        <v>1177</v>
      </c>
      <c r="B785" s="497" t="s">
        <v>2263</v>
      </c>
      <c r="C785" s="497">
        <v>417.05567017303719</v>
      </c>
      <c r="D785" s="497">
        <v>417.05567017303719</v>
      </c>
      <c r="E785" s="497">
        <v>1009.3849419375154</v>
      </c>
      <c r="F785" s="498">
        <v>0.65</v>
      </c>
      <c r="G785" s="499">
        <f t="shared" si="12"/>
        <v>656.10021225938499</v>
      </c>
      <c r="H785" s="499" t="s">
        <v>2263</v>
      </c>
      <c r="I785" s="499">
        <v>7702</v>
      </c>
      <c r="J785" s="499">
        <v>2098</v>
      </c>
      <c r="K785" s="499">
        <v>122485</v>
      </c>
      <c r="L785" s="499">
        <v>48251</v>
      </c>
      <c r="M785" s="499">
        <v>74234</v>
      </c>
      <c r="N785" s="499">
        <v>1</v>
      </c>
      <c r="O785" s="500">
        <v>5</v>
      </c>
      <c r="P785" s="500">
        <v>8</v>
      </c>
      <c r="Q785" s="500">
        <v>201.9243030486775</v>
      </c>
    </row>
    <row r="786" spans="1:17" ht="12.75" x14ac:dyDescent="0.2">
      <c r="A786" s="496" t="s">
        <v>1178</v>
      </c>
      <c r="B786" s="497" t="s">
        <v>2263</v>
      </c>
      <c r="C786" s="497">
        <v>8930.630935306328</v>
      </c>
      <c r="D786" s="497">
        <v>8930.630935306328</v>
      </c>
      <c r="E786" s="497">
        <v>7949.0860032545143</v>
      </c>
      <c r="F786" s="498">
        <v>0.30000000000000004</v>
      </c>
      <c r="G786" s="499">
        <f t="shared" si="12"/>
        <v>2384.7258009763545</v>
      </c>
      <c r="H786" s="499" t="s">
        <v>2263</v>
      </c>
      <c r="I786" s="499">
        <v>0</v>
      </c>
      <c r="J786" s="499">
        <v>65</v>
      </c>
      <c r="K786" s="499">
        <v>706</v>
      </c>
      <c r="L786" s="499">
        <v>705</v>
      </c>
      <c r="M786" s="499">
        <v>1</v>
      </c>
      <c r="N786" s="499">
        <v>1</v>
      </c>
      <c r="O786" s="500">
        <v>82</v>
      </c>
      <c r="P786" s="500">
        <v>60</v>
      </c>
      <c r="Q786" s="500">
        <v>201.9243030486775</v>
      </c>
    </row>
    <row r="787" spans="1:17" ht="12.75" x14ac:dyDescent="0.2">
      <c r="A787" s="496" t="s">
        <v>1179</v>
      </c>
      <c r="B787" s="497" t="s">
        <v>2263</v>
      </c>
      <c r="C787" s="497">
        <v>4324.6184519453673</v>
      </c>
      <c r="D787" s="497">
        <v>4324.6184519453673</v>
      </c>
      <c r="E787" s="497">
        <v>5381.582661155554</v>
      </c>
      <c r="F787" s="498">
        <v>0.30000000000000004</v>
      </c>
      <c r="G787" s="499">
        <f t="shared" si="12"/>
        <v>1614.4747983466664</v>
      </c>
      <c r="H787" s="499" t="s">
        <v>2263</v>
      </c>
      <c r="I787" s="499">
        <v>3</v>
      </c>
      <c r="J787" s="499">
        <v>212</v>
      </c>
      <c r="K787" s="499">
        <v>789</v>
      </c>
      <c r="L787" s="499">
        <v>789</v>
      </c>
      <c r="M787" s="499">
        <v>0</v>
      </c>
      <c r="N787" s="499">
        <v>1</v>
      </c>
      <c r="O787" s="500">
        <v>27</v>
      </c>
      <c r="P787" s="500">
        <v>43</v>
      </c>
      <c r="Q787" s="500">
        <v>201.9243030486775</v>
      </c>
    </row>
    <row r="788" spans="1:17" ht="12.75" x14ac:dyDescent="0.2">
      <c r="A788" s="496" t="s">
        <v>1180</v>
      </c>
      <c r="B788" s="497" t="s">
        <v>2263</v>
      </c>
      <c r="C788" s="497">
        <v>2813.21981143632</v>
      </c>
      <c r="D788" s="497">
        <v>2813.21981143632</v>
      </c>
      <c r="E788" s="497">
        <v>4076.9244164266347</v>
      </c>
      <c r="F788" s="498">
        <v>0.30000000000000004</v>
      </c>
      <c r="G788" s="499">
        <f t="shared" si="12"/>
        <v>1223.0773249279905</v>
      </c>
      <c r="H788" s="499" t="s">
        <v>2263</v>
      </c>
      <c r="I788" s="499">
        <v>1</v>
      </c>
      <c r="J788" s="499">
        <v>297</v>
      </c>
      <c r="K788" s="499">
        <v>400</v>
      </c>
      <c r="L788" s="499">
        <v>399</v>
      </c>
      <c r="M788" s="499">
        <v>1</v>
      </c>
      <c r="N788" s="499">
        <v>1</v>
      </c>
      <c r="O788" s="500">
        <v>12</v>
      </c>
      <c r="P788" s="500">
        <v>28</v>
      </c>
      <c r="Q788" s="500">
        <v>201.9243030486775</v>
      </c>
    </row>
    <row r="789" spans="1:17" ht="12.75" x14ac:dyDescent="0.2">
      <c r="A789" s="496" t="s">
        <v>1181</v>
      </c>
      <c r="B789" s="497" t="s">
        <v>2263</v>
      </c>
      <c r="C789" s="497">
        <v>5015.4586505370844</v>
      </c>
      <c r="D789" s="497">
        <v>5015.4586505370844</v>
      </c>
      <c r="E789" s="497">
        <v>5231.667763539991</v>
      </c>
      <c r="F789" s="498">
        <v>0.30000000000000004</v>
      </c>
      <c r="G789" s="499">
        <f t="shared" si="12"/>
        <v>1569.5003290619975</v>
      </c>
      <c r="H789" s="499" t="s">
        <v>2263</v>
      </c>
      <c r="I789" s="499">
        <v>0</v>
      </c>
      <c r="J789" s="499">
        <v>147</v>
      </c>
      <c r="K789" s="499">
        <v>1958</v>
      </c>
      <c r="L789" s="499">
        <v>1951</v>
      </c>
      <c r="M789" s="499">
        <v>7</v>
      </c>
      <c r="N789" s="499">
        <v>1</v>
      </c>
      <c r="O789" s="500">
        <v>32</v>
      </c>
      <c r="P789" s="500">
        <v>40</v>
      </c>
      <c r="Q789" s="500">
        <v>201.9243030486775</v>
      </c>
    </row>
    <row r="790" spans="1:17" ht="12.75" x14ac:dyDescent="0.2">
      <c r="A790" s="496" t="s">
        <v>1182</v>
      </c>
      <c r="B790" s="497" t="s">
        <v>2263</v>
      </c>
      <c r="C790" s="497">
        <v>2888.3501065292276</v>
      </c>
      <c r="D790" s="497">
        <v>2888.3501065292276</v>
      </c>
      <c r="E790" s="497">
        <v>3649.4964909537957</v>
      </c>
      <c r="F790" s="498">
        <v>0.30000000000000004</v>
      </c>
      <c r="G790" s="499">
        <f t="shared" si="12"/>
        <v>1094.8489472861388</v>
      </c>
      <c r="H790" s="499" t="s">
        <v>2263</v>
      </c>
      <c r="I790" s="499">
        <v>5</v>
      </c>
      <c r="J790" s="499">
        <v>450</v>
      </c>
      <c r="K790" s="499">
        <v>1951</v>
      </c>
      <c r="L790" s="499">
        <v>1948</v>
      </c>
      <c r="M790" s="499">
        <v>3</v>
      </c>
      <c r="N790" s="499">
        <v>1</v>
      </c>
      <c r="O790" s="500">
        <v>15</v>
      </c>
      <c r="P790" s="500">
        <v>27</v>
      </c>
      <c r="Q790" s="500">
        <v>201.9243030486775</v>
      </c>
    </row>
    <row r="791" spans="1:17" ht="12.75" x14ac:dyDescent="0.2">
      <c r="A791" s="496" t="s">
        <v>1183</v>
      </c>
      <c r="B791" s="497" t="s">
        <v>2263</v>
      </c>
      <c r="C791" s="497">
        <v>2106.3646490210849</v>
      </c>
      <c r="D791" s="497">
        <v>2106.3646490210849</v>
      </c>
      <c r="E791" s="497">
        <v>2555.9210773370328</v>
      </c>
      <c r="F791" s="498">
        <v>0.30000000000000004</v>
      </c>
      <c r="G791" s="499">
        <f t="shared" si="12"/>
        <v>766.7763232011099</v>
      </c>
      <c r="H791" s="499" t="s">
        <v>2263</v>
      </c>
      <c r="I791" s="499">
        <v>29</v>
      </c>
      <c r="J791" s="499">
        <v>1118</v>
      </c>
      <c r="K791" s="499">
        <v>1884</v>
      </c>
      <c r="L791" s="499">
        <v>1876</v>
      </c>
      <c r="M791" s="499">
        <v>8</v>
      </c>
      <c r="N791" s="499">
        <v>1</v>
      </c>
      <c r="O791" s="500">
        <v>7</v>
      </c>
      <c r="P791" s="500">
        <v>16</v>
      </c>
      <c r="Q791" s="500">
        <v>201.9243030486775</v>
      </c>
    </row>
    <row r="792" spans="1:17" ht="12.75" x14ac:dyDescent="0.2">
      <c r="A792" s="496" t="s">
        <v>1184</v>
      </c>
      <c r="B792" s="497" t="s">
        <v>2263</v>
      </c>
      <c r="C792" s="497">
        <v>3556.4744449367781</v>
      </c>
      <c r="D792" s="497">
        <v>3556.4744449367781</v>
      </c>
      <c r="E792" s="497">
        <v>4310.6965221128221</v>
      </c>
      <c r="F792" s="498">
        <v>0.30000000000000004</v>
      </c>
      <c r="G792" s="499">
        <f t="shared" si="12"/>
        <v>1293.2089566338468</v>
      </c>
      <c r="H792" s="499" t="s">
        <v>2263</v>
      </c>
      <c r="I792" s="499">
        <v>17</v>
      </c>
      <c r="J792" s="499">
        <v>57</v>
      </c>
      <c r="K792" s="499">
        <v>1325</v>
      </c>
      <c r="L792" s="499">
        <v>1258</v>
      </c>
      <c r="M792" s="499">
        <v>67</v>
      </c>
      <c r="N792" s="499">
        <v>1</v>
      </c>
      <c r="O792" s="500">
        <v>41</v>
      </c>
      <c r="P792" s="500">
        <v>40</v>
      </c>
      <c r="Q792" s="500">
        <v>201.9243030486775</v>
      </c>
    </row>
    <row r="793" spans="1:17" ht="12.75" x14ac:dyDescent="0.2">
      <c r="A793" s="496" t="s">
        <v>1185</v>
      </c>
      <c r="B793" s="497" t="s">
        <v>2263</v>
      </c>
      <c r="C793" s="497">
        <v>1920.8110948170383</v>
      </c>
      <c r="D793" s="497">
        <v>1920.8110948170383</v>
      </c>
      <c r="E793" s="497">
        <v>3049.2266469968163</v>
      </c>
      <c r="F793" s="498">
        <v>0.30000000000000004</v>
      </c>
      <c r="G793" s="499">
        <f t="shared" si="12"/>
        <v>914.76799409904504</v>
      </c>
      <c r="H793" s="499" t="s">
        <v>2263</v>
      </c>
      <c r="I793" s="499">
        <v>163</v>
      </c>
      <c r="J793" s="499">
        <v>468</v>
      </c>
      <c r="K793" s="499">
        <v>3891</v>
      </c>
      <c r="L793" s="499">
        <v>3382</v>
      </c>
      <c r="M793" s="499">
        <v>509</v>
      </c>
      <c r="N793" s="499">
        <v>1</v>
      </c>
      <c r="O793" s="500">
        <v>15</v>
      </c>
      <c r="P793" s="500">
        <v>28</v>
      </c>
      <c r="Q793" s="500">
        <v>201.9243030486775</v>
      </c>
    </row>
    <row r="794" spans="1:17" ht="12.75" x14ac:dyDescent="0.2">
      <c r="A794" s="496" t="s">
        <v>1186</v>
      </c>
      <c r="B794" s="497" t="s">
        <v>2263</v>
      </c>
      <c r="C794" s="497">
        <v>845.72542191819127</v>
      </c>
      <c r="D794" s="497">
        <v>845.72542191819127</v>
      </c>
      <c r="E794" s="497">
        <v>2333.9764383135521</v>
      </c>
      <c r="F794" s="498">
        <v>0.30000000000000004</v>
      </c>
      <c r="G794" s="499">
        <f t="shared" si="12"/>
        <v>700.19293149406576</v>
      </c>
      <c r="H794" s="499" t="s">
        <v>2263</v>
      </c>
      <c r="I794" s="499">
        <v>1215</v>
      </c>
      <c r="J794" s="499">
        <v>942</v>
      </c>
      <c r="K794" s="499">
        <v>3113</v>
      </c>
      <c r="L794" s="499">
        <v>2372</v>
      </c>
      <c r="M794" s="499">
        <v>741</v>
      </c>
      <c r="N794" s="499">
        <v>1</v>
      </c>
      <c r="O794" s="500">
        <v>5</v>
      </c>
      <c r="P794" s="500">
        <v>20</v>
      </c>
      <c r="Q794" s="500">
        <v>201.9243030486775</v>
      </c>
    </row>
    <row r="795" spans="1:17" ht="12.75" x14ac:dyDescent="0.2">
      <c r="A795" s="496" t="s">
        <v>1187</v>
      </c>
      <c r="B795" s="497" t="s">
        <v>2263</v>
      </c>
      <c r="C795" s="497">
        <v>645.0121698016909</v>
      </c>
      <c r="D795" s="497">
        <v>645.0121698016909</v>
      </c>
      <c r="E795" s="497">
        <v>1937.6343164240002</v>
      </c>
      <c r="F795" s="498">
        <v>0.30000000000000004</v>
      </c>
      <c r="G795" s="499">
        <f t="shared" si="12"/>
        <v>581.29029492720019</v>
      </c>
      <c r="H795" s="499" t="s">
        <v>2263</v>
      </c>
      <c r="I795" s="499">
        <v>6965</v>
      </c>
      <c r="J795" s="499">
        <v>3730</v>
      </c>
      <c r="K795" s="499">
        <v>4070</v>
      </c>
      <c r="L795" s="499">
        <v>2344</v>
      </c>
      <c r="M795" s="499">
        <v>1726</v>
      </c>
      <c r="N795" s="499">
        <v>1</v>
      </c>
      <c r="O795" s="500">
        <v>5</v>
      </c>
      <c r="P795" s="500">
        <v>11</v>
      </c>
      <c r="Q795" s="500">
        <v>201.9243030486775</v>
      </c>
    </row>
    <row r="796" spans="1:17" ht="12.75" x14ac:dyDescent="0.2">
      <c r="A796" s="496" t="s">
        <v>1188</v>
      </c>
      <c r="B796" s="497" t="s">
        <v>2263</v>
      </c>
      <c r="C796" s="497" t="s">
        <v>2263</v>
      </c>
      <c r="D796" s="497" t="s">
        <v>2263</v>
      </c>
      <c r="E796" s="497" t="s">
        <v>2263</v>
      </c>
      <c r="F796" s="498" t="s">
        <v>2263</v>
      </c>
      <c r="G796" s="499" t="str">
        <f t="shared" si="12"/>
        <v/>
      </c>
      <c r="H796" s="499" t="s">
        <v>2263</v>
      </c>
      <c r="I796" s="499">
        <v>0</v>
      </c>
      <c r="J796" s="499">
        <v>0</v>
      </c>
      <c r="K796" s="499">
        <v>0</v>
      </c>
      <c r="L796" s="499" t="s">
        <v>2263</v>
      </c>
      <c r="M796" s="499">
        <v>0</v>
      </c>
      <c r="N796" s="499" t="s">
        <v>2263</v>
      </c>
      <c r="O796" s="500" t="s">
        <v>2263</v>
      </c>
      <c r="P796" s="500" t="s">
        <v>2263</v>
      </c>
      <c r="Q796" s="500">
        <v>201.9243030486775</v>
      </c>
    </row>
    <row r="797" spans="1:17" ht="12.75" x14ac:dyDescent="0.2">
      <c r="A797" s="496" t="s">
        <v>1189</v>
      </c>
      <c r="B797" s="497" t="s">
        <v>2263</v>
      </c>
      <c r="C797" s="497">
        <v>13646.788946359997</v>
      </c>
      <c r="D797" s="497">
        <v>13646.788946359997</v>
      </c>
      <c r="E797" s="497">
        <v>11201.739145760026</v>
      </c>
      <c r="F797" s="498">
        <v>0</v>
      </c>
      <c r="G797" s="499">
        <f t="shared" si="12"/>
        <v>0</v>
      </c>
      <c r="H797" s="499" t="s">
        <v>2263</v>
      </c>
      <c r="I797" s="499">
        <v>0</v>
      </c>
      <c r="J797" s="499">
        <v>446</v>
      </c>
      <c r="K797" s="499">
        <v>288</v>
      </c>
      <c r="L797" s="499">
        <v>288</v>
      </c>
      <c r="M797" s="499">
        <v>2</v>
      </c>
      <c r="N797" s="499">
        <v>0</v>
      </c>
      <c r="O797" s="500">
        <v>56</v>
      </c>
      <c r="P797" s="500">
        <v>71</v>
      </c>
      <c r="Q797" s="500">
        <v>208.71036717891857</v>
      </c>
    </row>
    <row r="798" spans="1:17" s="501" customFormat="1" ht="12.75" x14ac:dyDescent="0.2">
      <c r="A798" s="496" t="s">
        <v>1190</v>
      </c>
      <c r="B798" s="497" t="s">
        <v>2263</v>
      </c>
      <c r="C798" s="497">
        <v>9251.8015859750267</v>
      </c>
      <c r="D798" s="497">
        <v>9251.8015859750267</v>
      </c>
      <c r="E798" s="497">
        <v>9116.2295097752158</v>
      </c>
      <c r="F798" s="498">
        <v>0</v>
      </c>
      <c r="G798" s="499">
        <f t="shared" si="12"/>
        <v>0</v>
      </c>
      <c r="H798" s="499" t="s">
        <v>2263</v>
      </c>
      <c r="I798" s="499">
        <v>2</v>
      </c>
      <c r="J798" s="499">
        <v>447</v>
      </c>
      <c r="K798" s="499">
        <v>123</v>
      </c>
      <c r="L798" s="499">
        <v>123</v>
      </c>
      <c r="M798" s="499">
        <v>7</v>
      </c>
      <c r="N798" s="499">
        <v>0</v>
      </c>
      <c r="O798" s="500">
        <v>28</v>
      </c>
      <c r="P798" s="500">
        <v>49</v>
      </c>
      <c r="Q798" s="500">
        <v>208.71036717891857</v>
      </c>
    </row>
    <row r="799" spans="1:17" ht="12.75" x14ac:dyDescent="0.2">
      <c r="A799" s="496" t="s">
        <v>1191</v>
      </c>
      <c r="B799" s="497" t="s">
        <v>2263</v>
      </c>
      <c r="C799" s="497">
        <v>7560.9741526022981</v>
      </c>
      <c r="D799" s="497">
        <v>7560.9741526022981</v>
      </c>
      <c r="E799" s="497">
        <v>6766.2700217065194</v>
      </c>
      <c r="F799" s="498">
        <v>0</v>
      </c>
      <c r="G799" s="499">
        <f t="shared" si="12"/>
        <v>0</v>
      </c>
      <c r="H799" s="499" t="s">
        <v>2263</v>
      </c>
      <c r="I799" s="499">
        <v>21</v>
      </c>
      <c r="J799" s="499">
        <v>693</v>
      </c>
      <c r="K799" s="499">
        <v>115</v>
      </c>
      <c r="L799" s="499">
        <v>115</v>
      </c>
      <c r="M799" s="499">
        <v>5</v>
      </c>
      <c r="N799" s="499">
        <v>0</v>
      </c>
      <c r="O799" s="500">
        <v>21</v>
      </c>
      <c r="P799" s="500">
        <v>36</v>
      </c>
      <c r="Q799" s="500">
        <v>208.71036717891857</v>
      </c>
    </row>
    <row r="800" spans="1:17" ht="12.75" x14ac:dyDescent="0.2">
      <c r="A800" s="496" t="s">
        <v>1192</v>
      </c>
      <c r="B800" s="497" t="s">
        <v>2263</v>
      </c>
      <c r="C800" s="497">
        <v>9507.1898838459165</v>
      </c>
      <c r="D800" s="497">
        <v>9507.1898838459165</v>
      </c>
      <c r="E800" s="497">
        <v>15546.265623886404</v>
      </c>
      <c r="F800" s="498">
        <v>0</v>
      </c>
      <c r="G800" s="499">
        <f t="shared" si="12"/>
        <v>0</v>
      </c>
      <c r="H800" s="499" t="s">
        <v>2263</v>
      </c>
      <c r="I800" s="499">
        <v>0</v>
      </c>
      <c r="J800" s="499">
        <v>312</v>
      </c>
      <c r="K800" s="499">
        <v>35</v>
      </c>
      <c r="L800" s="499">
        <v>35</v>
      </c>
      <c r="M800" s="499">
        <v>1</v>
      </c>
      <c r="N800" s="499">
        <v>0</v>
      </c>
      <c r="O800" s="500">
        <v>33</v>
      </c>
      <c r="P800" s="500">
        <v>86</v>
      </c>
      <c r="Q800" s="500">
        <v>208.71036717891857</v>
      </c>
    </row>
    <row r="801" spans="1:17" ht="12.75" x14ac:dyDescent="0.2">
      <c r="A801" s="496" t="s">
        <v>1193</v>
      </c>
      <c r="B801" s="497" t="s">
        <v>2263</v>
      </c>
      <c r="C801" s="497">
        <v>6783.1445989146368</v>
      </c>
      <c r="D801" s="497">
        <v>6783.1445989146368</v>
      </c>
      <c r="E801" s="497">
        <v>7529.4336095687722</v>
      </c>
      <c r="F801" s="498">
        <v>0</v>
      </c>
      <c r="G801" s="499">
        <f t="shared" si="12"/>
        <v>0</v>
      </c>
      <c r="H801" s="499" t="s">
        <v>2263</v>
      </c>
      <c r="I801" s="499">
        <v>7</v>
      </c>
      <c r="J801" s="499">
        <v>833</v>
      </c>
      <c r="K801" s="499">
        <v>37</v>
      </c>
      <c r="L801" s="499">
        <v>37</v>
      </c>
      <c r="M801" s="499">
        <v>0</v>
      </c>
      <c r="N801" s="499">
        <v>0</v>
      </c>
      <c r="O801" s="500">
        <v>15</v>
      </c>
      <c r="P801" s="500">
        <v>36</v>
      </c>
      <c r="Q801" s="500">
        <v>208.71036717891857</v>
      </c>
    </row>
    <row r="802" spans="1:17" ht="12.75" x14ac:dyDescent="0.2">
      <c r="A802" s="496" t="s">
        <v>1194</v>
      </c>
      <c r="B802" s="497" t="s">
        <v>2263</v>
      </c>
      <c r="C802" s="497">
        <v>8095.715489889948</v>
      </c>
      <c r="D802" s="497">
        <v>8095.715489889948</v>
      </c>
      <c r="E802" s="497">
        <v>10493.882174406877</v>
      </c>
      <c r="F802" s="498">
        <v>0</v>
      </c>
      <c r="G802" s="499">
        <f t="shared" si="12"/>
        <v>0</v>
      </c>
      <c r="H802" s="499" t="s">
        <v>2263</v>
      </c>
      <c r="I802" s="499">
        <v>6</v>
      </c>
      <c r="J802" s="499">
        <v>481</v>
      </c>
      <c r="K802" s="499">
        <v>185</v>
      </c>
      <c r="L802" s="499">
        <v>185</v>
      </c>
      <c r="M802" s="499">
        <v>1</v>
      </c>
      <c r="N802" s="499">
        <v>0</v>
      </c>
      <c r="O802" s="500">
        <v>30</v>
      </c>
      <c r="P802" s="500">
        <v>54</v>
      </c>
      <c r="Q802" s="500">
        <v>208.71036717891857</v>
      </c>
    </row>
    <row r="803" spans="1:17" ht="12.75" x14ac:dyDescent="0.2">
      <c r="A803" s="496" t="s">
        <v>1195</v>
      </c>
      <c r="B803" s="497" t="s">
        <v>2263</v>
      </c>
      <c r="C803" s="497">
        <v>5717.993376267641</v>
      </c>
      <c r="D803" s="497">
        <v>5717.993376267641</v>
      </c>
      <c r="E803" s="497">
        <v>5711.327359499448</v>
      </c>
      <c r="F803" s="498">
        <v>0</v>
      </c>
      <c r="G803" s="499">
        <f t="shared" si="12"/>
        <v>0</v>
      </c>
      <c r="H803" s="499" t="s">
        <v>2263</v>
      </c>
      <c r="I803" s="499">
        <v>56</v>
      </c>
      <c r="J803" s="499">
        <v>1380</v>
      </c>
      <c r="K803" s="499">
        <v>189</v>
      </c>
      <c r="L803" s="499">
        <v>189</v>
      </c>
      <c r="M803" s="499">
        <v>11</v>
      </c>
      <c r="N803" s="499">
        <v>0</v>
      </c>
      <c r="O803" s="500">
        <v>14</v>
      </c>
      <c r="P803" s="500">
        <v>23</v>
      </c>
      <c r="Q803" s="500">
        <v>208.71036717891857</v>
      </c>
    </row>
    <row r="804" spans="1:17" ht="12.75" x14ac:dyDescent="0.2">
      <c r="A804" s="496" t="s">
        <v>1196</v>
      </c>
      <c r="B804" s="497" t="s">
        <v>2263</v>
      </c>
      <c r="C804" s="497">
        <v>5963.1677808093264</v>
      </c>
      <c r="D804" s="497">
        <v>5963.1677808093264</v>
      </c>
      <c r="E804" s="497">
        <v>7804.7578097400219</v>
      </c>
      <c r="F804" s="498">
        <v>0</v>
      </c>
      <c r="G804" s="499">
        <f t="shared" si="12"/>
        <v>0</v>
      </c>
      <c r="H804" s="499" t="s">
        <v>2263</v>
      </c>
      <c r="I804" s="499">
        <v>37</v>
      </c>
      <c r="J804" s="499">
        <v>233</v>
      </c>
      <c r="K804" s="499">
        <v>223</v>
      </c>
      <c r="L804" s="499">
        <v>223</v>
      </c>
      <c r="M804" s="499">
        <v>3</v>
      </c>
      <c r="N804" s="499">
        <v>0</v>
      </c>
      <c r="O804" s="500">
        <v>27</v>
      </c>
      <c r="P804" s="500">
        <v>54</v>
      </c>
      <c r="Q804" s="500">
        <v>208.71036717891857</v>
      </c>
    </row>
    <row r="805" spans="1:17" ht="12.75" x14ac:dyDescent="0.2">
      <c r="A805" s="496" t="s">
        <v>1197</v>
      </c>
      <c r="B805" s="497" t="s">
        <v>2263</v>
      </c>
      <c r="C805" s="497">
        <v>3463.7294304392626</v>
      </c>
      <c r="D805" s="497">
        <v>3463.7294304392626</v>
      </c>
      <c r="E805" s="497">
        <v>4342.276979954695</v>
      </c>
      <c r="F805" s="498">
        <v>0</v>
      </c>
      <c r="G805" s="499">
        <f t="shared" si="12"/>
        <v>0</v>
      </c>
      <c r="H805" s="499" t="s">
        <v>2263</v>
      </c>
      <c r="I805" s="499">
        <v>144</v>
      </c>
      <c r="J805" s="499">
        <v>360</v>
      </c>
      <c r="K805" s="499">
        <v>122</v>
      </c>
      <c r="L805" s="499">
        <v>122</v>
      </c>
      <c r="M805" s="499">
        <v>3</v>
      </c>
      <c r="N805" s="499">
        <v>0</v>
      </c>
      <c r="O805" s="500">
        <v>15</v>
      </c>
      <c r="P805" s="500">
        <v>20</v>
      </c>
      <c r="Q805" s="500">
        <v>208.71036717891857</v>
      </c>
    </row>
    <row r="806" spans="1:17" ht="12.75" x14ac:dyDescent="0.2">
      <c r="A806" s="496" t="s">
        <v>1198</v>
      </c>
      <c r="B806" s="497" t="s">
        <v>2263</v>
      </c>
      <c r="C806" s="497">
        <v>5503.8160472936925</v>
      </c>
      <c r="D806" s="497">
        <v>5503.8160472936925</v>
      </c>
      <c r="E806" s="497">
        <v>6835.4607835229599</v>
      </c>
      <c r="F806" s="498">
        <v>0</v>
      </c>
      <c r="G806" s="499">
        <f t="shared" si="12"/>
        <v>0</v>
      </c>
      <c r="H806" s="499" t="s">
        <v>2263</v>
      </c>
      <c r="I806" s="499">
        <v>25</v>
      </c>
      <c r="J806" s="499">
        <v>375</v>
      </c>
      <c r="K806" s="499">
        <v>443</v>
      </c>
      <c r="L806" s="499">
        <v>443</v>
      </c>
      <c r="M806" s="499">
        <v>8</v>
      </c>
      <c r="N806" s="499">
        <v>0</v>
      </c>
      <c r="O806" s="500">
        <v>23</v>
      </c>
      <c r="P806" s="500">
        <v>43</v>
      </c>
      <c r="Q806" s="500">
        <v>208.71036717891857</v>
      </c>
    </row>
    <row r="807" spans="1:17" ht="12.75" x14ac:dyDescent="0.2">
      <c r="A807" s="496" t="s">
        <v>1199</v>
      </c>
      <c r="B807" s="497" t="s">
        <v>2263</v>
      </c>
      <c r="C807" s="497">
        <v>3435.5011102780386</v>
      </c>
      <c r="D807" s="497">
        <v>3435.5011102780386</v>
      </c>
      <c r="E807" s="497">
        <v>4618.3668891877278</v>
      </c>
      <c r="F807" s="498">
        <v>0</v>
      </c>
      <c r="G807" s="499">
        <f t="shared" si="12"/>
        <v>0</v>
      </c>
      <c r="H807" s="499" t="s">
        <v>2263</v>
      </c>
      <c r="I807" s="499">
        <v>133</v>
      </c>
      <c r="J807" s="499">
        <v>798</v>
      </c>
      <c r="K807" s="499">
        <v>412</v>
      </c>
      <c r="L807" s="499">
        <v>412</v>
      </c>
      <c r="M807" s="499">
        <v>11</v>
      </c>
      <c r="N807" s="499">
        <v>0</v>
      </c>
      <c r="O807" s="500">
        <v>14</v>
      </c>
      <c r="P807" s="500">
        <v>20</v>
      </c>
      <c r="Q807" s="500">
        <v>208.71036717891857</v>
      </c>
    </row>
    <row r="808" spans="1:17" ht="12.75" x14ac:dyDescent="0.2">
      <c r="A808" s="496" t="s">
        <v>1200</v>
      </c>
      <c r="B808" s="497" t="s">
        <v>2263</v>
      </c>
      <c r="C808" s="497">
        <v>2883.7649719045648</v>
      </c>
      <c r="D808" s="497">
        <v>2883.7649719045648</v>
      </c>
      <c r="E808" s="497">
        <v>3893.7504614174923</v>
      </c>
      <c r="F808" s="498">
        <v>0</v>
      </c>
      <c r="G808" s="499">
        <f t="shared" si="12"/>
        <v>0</v>
      </c>
      <c r="H808" s="499" t="s">
        <v>2263</v>
      </c>
      <c r="I808" s="499">
        <v>305</v>
      </c>
      <c r="J808" s="499">
        <v>1069</v>
      </c>
      <c r="K808" s="499">
        <v>347</v>
      </c>
      <c r="L808" s="499">
        <v>347</v>
      </c>
      <c r="M808" s="499">
        <v>14</v>
      </c>
      <c r="N808" s="499">
        <v>0</v>
      </c>
      <c r="O808" s="500">
        <v>10</v>
      </c>
      <c r="P808" s="500">
        <v>17</v>
      </c>
      <c r="Q808" s="500">
        <v>208.71036717891857</v>
      </c>
    </row>
    <row r="809" spans="1:17" ht="12.75" x14ac:dyDescent="0.2">
      <c r="A809" s="496" t="s">
        <v>1201</v>
      </c>
      <c r="B809" s="497" t="s">
        <v>2263</v>
      </c>
      <c r="C809" s="497">
        <v>2395.0240517402667</v>
      </c>
      <c r="D809" s="497">
        <v>2395.0240517402667</v>
      </c>
      <c r="E809" s="497">
        <v>3532.1729233710666</v>
      </c>
      <c r="F809" s="498">
        <v>0</v>
      </c>
      <c r="G809" s="499">
        <f t="shared" si="12"/>
        <v>0</v>
      </c>
      <c r="H809" s="499" t="s">
        <v>2263</v>
      </c>
      <c r="I809" s="499">
        <v>213</v>
      </c>
      <c r="J809" s="499">
        <v>300</v>
      </c>
      <c r="K809" s="499">
        <v>119</v>
      </c>
      <c r="L809" s="499">
        <v>119</v>
      </c>
      <c r="M809" s="499">
        <v>0</v>
      </c>
      <c r="N809" s="499">
        <v>0</v>
      </c>
      <c r="O809" s="500">
        <v>5</v>
      </c>
      <c r="P809" s="500">
        <v>11</v>
      </c>
      <c r="Q809" s="500">
        <v>273.73909227644072</v>
      </c>
    </row>
    <row r="810" spans="1:17" ht="12.75" x14ac:dyDescent="0.2">
      <c r="A810" s="496" t="s">
        <v>1202</v>
      </c>
      <c r="B810" s="497" t="s">
        <v>2263</v>
      </c>
      <c r="C810" s="497">
        <v>3161.8657193776562</v>
      </c>
      <c r="D810" s="497">
        <v>3161.8657193776562</v>
      </c>
      <c r="E810" s="497">
        <v>5689.3177783285091</v>
      </c>
      <c r="F810" s="498">
        <v>0</v>
      </c>
      <c r="G810" s="499">
        <f t="shared" si="12"/>
        <v>0</v>
      </c>
      <c r="H810" s="499" t="s">
        <v>2263</v>
      </c>
      <c r="I810" s="499">
        <v>96</v>
      </c>
      <c r="J810" s="499">
        <v>777</v>
      </c>
      <c r="K810" s="499">
        <v>620</v>
      </c>
      <c r="L810" s="499">
        <v>620</v>
      </c>
      <c r="M810" s="499">
        <v>6</v>
      </c>
      <c r="N810" s="499">
        <v>0</v>
      </c>
      <c r="O810" s="500">
        <v>11</v>
      </c>
      <c r="P810" s="500">
        <v>27</v>
      </c>
      <c r="Q810" s="500">
        <v>208.71036717891857</v>
      </c>
    </row>
    <row r="811" spans="1:17" ht="12.75" x14ac:dyDescent="0.2">
      <c r="A811" s="496" t="s">
        <v>1203</v>
      </c>
      <c r="B811" s="497" t="s">
        <v>2263</v>
      </c>
      <c r="C811" s="497">
        <v>2099.2071819554658</v>
      </c>
      <c r="D811" s="497">
        <v>2099.2071819554658</v>
      </c>
      <c r="E811" s="497">
        <v>3841.4500711752776</v>
      </c>
      <c r="F811" s="498">
        <v>0</v>
      </c>
      <c r="G811" s="499">
        <f t="shared" si="12"/>
        <v>0</v>
      </c>
      <c r="H811" s="499" t="s">
        <v>2263</v>
      </c>
      <c r="I811" s="499">
        <v>3465</v>
      </c>
      <c r="J811" s="499">
        <v>7310</v>
      </c>
      <c r="K811" s="499">
        <v>2792</v>
      </c>
      <c r="L811" s="499">
        <v>2792</v>
      </c>
      <c r="M811" s="499">
        <v>101</v>
      </c>
      <c r="N811" s="499">
        <v>0</v>
      </c>
      <c r="O811" s="500">
        <v>5</v>
      </c>
      <c r="P811" s="500">
        <v>14</v>
      </c>
      <c r="Q811" s="500">
        <v>208.71036717891857</v>
      </c>
    </row>
    <row r="812" spans="1:17" s="501" customFormat="1" ht="12.75" x14ac:dyDescent="0.2">
      <c r="A812" s="496" t="s">
        <v>1204</v>
      </c>
      <c r="B812" s="497" t="s">
        <v>2263</v>
      </c>
      <c r="C812" s="497">
        <v>1783.3480382930861</v>
      </c>
      <c r="D812" s="497">
        <v>1783.3480382930861</v>
      </c>
      <c r="E812" s="497">
        <v>3070.5967328910747</v>
      </c>
      <c r="F812" s="498">
        <v>0</v>
      </c>
      <c r="G812" s="499">
        <f t="shared" si="12"/>
        <v>0</v>
      </c>
      <c r="H812" s="499" t="s">
        <v>2263</v>
      </c>
      <c r="I812" s="499">
        <v>21252</v>
      </c>
      <c r="J812" s="499">
        <v>18572</v>
      </c>
      <c r="K812" s="499">
        <v>3746</v>
      </c>
      <c r="L812" s="499">
        <v>3746</v>
      </c>
      <c r="M812" s="499">
        <v>334</v>
      </c>
      <c r="N812" s="499">
        <v>0</v>
      </c>
      <c r="O812" s="500">
        <v>5</v>
      </c>
      <c r="P812" s="500">
        <v>12</v>
      </c>
      <c r="Q812" s="500">
        <v>208.71036717891857</v>
      </c>
    </row>
    <row r="813" spans="1:17" ht="12.75" x14ac:dyDescent="0.2">
      <c r="A813" s="496" t="s">
        <v>1205</v>
      </c>
      <c r="B813" s="497" t="s">
        <v>2263</v>
      </c>
      <c r="C813" s="497">
        <v>5654.1369269411807</v>
      </c>
      <c r="D813" s="497">
        <v>5654.1369269411807</v>
      </c>
      <c r="E813" s="497">
        <v>7040.5350343928203</v>
      </c>
      <c r="F813" s="498">
        <v>0</v>
      </c>
      <c r="G813" s="499">
        <f t="shared" si="12"/>
        <v>0</v>
      </c>
      <c r="H813" s="499" t="s">
        <v>2263</v>
      </c>
      <c r="I813" s="499">
        <v>11</v>
      </c>
      <c r="J813" s="499">
        <v>347</v>
      </c>
      <c r="K813" s="499">
        <v>341</v>
      </c>
      <c r="L813" s="499">
        <v>341</v>
      </c>
      <c r="M813" s="499">
        <v>2</v>
      </c>
      <c r="N813" s="499">
        <v>0</v>
      </c>
      <c r="O813" s="500">
        <v>24</v>
      </c>
      <c r="P813" s="500">
        <v>42</v>
      </c>
      <c r="Q813" s="500">
        <v>208.71036717891857</v>
      </c>
    </row>
    <row r="814" spans="1:17" ht="12.75" x14ac:dyDescent="0.2">
      <c r="A814" s="496" t="s">
        <v>1206</v>
      </c>
      <c r="B814" s="497" t="s">
        <v>2263</v>
      </c>
      <c r="C814" s="497">
        <v>3467.7512403612877</v>
      </c>
      <c r="D814" s="497">
        <v>3467.7512403612877</v>
      </c>
      <c r="E814" s="497">
        <v>4775.7724347363974</v>
      </c>
      <c r="F814" s="498">
        <v>0</v>
      </c>
      <c r="G814" s="499">
        <f t="shared" si="12"/>
        <v>0</v>
      </c>
      <c r="H814" s="499" t="s">
        <v>2263</v>
      </c>
      <c r="I814" s="499">
        <v>112</v>
      </c>
      <c r="J814" s="499">
        <v>753</v>
      </c>
      <c r="K814" s="499">
        <v>280</v>
      </c>
      <c r="L814" s="499">
        <v>280</v>
      </c>
      <c r="M814" s="499">
        <v>5</v>
      </c>
      <c r="N814" s="499">
        <v>0</v>
      </c>
      <c r="O814" s="500">
        <v>14</v>
      </c>
      <c r="P814" s="500">
        <v>19</v>
      </c>
      <c r="Q814" s="500">
        <v>208.71036717891857</v>
      </c>
    </row>
    <row r="815" spans="1:17" ht="12.75" x14ac:dyDescent="0.2">
      <c r="A815" s="496" t="s">
        <v>1207</v>
      </c>
      <c r="B815" s="497" t="s">
        <v>2263</v>
      </c>
      <c r="C815" s="497">
        <v>2636.4127872053414</v>
      </c>
      <c r="D815" s="497">
        <v>2636.4127872053414</v>
      </c>
      <c r="E815" s="497">
        <v>4252.4781075045512</v>
      </c>
      <c r="F815" s="498">
        <v>0</v>
      </c>
      <c r="G815" s="499">
        <f t="shared" si="12"/>
        <v>0</v>
      </c>
      <c r="H815" s="499" t="s">
        <v>2263</v>
      </c>
      <c r="I815" s="499">
        <v>476</v>
      </c>
      <c r="J815" s="499">
        <v>1109</v>
      </c>
      <c r="K815" s="499">
        <v>281</v>
      </c>
      <c r="L815" s="499">
        <v>281</v>
      </c>
      <c r="M815" s="499">
        <v>7</v>
      </c>
      <c r="N815" s="499">
        <v>0</v>
      </c>
      <c r="O815" s="500">
        <v>8</v>
      </c>
      <c r="P815" s="500">
        <v>17</v>
      </c>
      <c r="Q815" s="500">
        <v>208.71036717891857</v>
      </c>
    </row>
    <row r="816" spans="1:17" ht="12.75" x14ac:dyDescent="0.2">
      <c r="A816" s="496" t="s">
        <v>1208</v>
      </c>
      <c r="B816" s="497" t="s">
        <v>2263</v>
      </c>
      <c r="C816" s="497">
        <v>8399.0389011459974</v>
      </c>
      <c r="D816" s="497">
        <v>8399.0389011459974</v>
      </c>
      <c r="E816" s="497">
        <v>17628.598645460133</v>
      </c>
      <c r="F816" s="498">
        <v>0</v>
      </c>
      <c r="G816" s="499">
        <f t="shared" si="12"/>
        <v>0</v>
      </c>
      <c r="H816" s="499" t="s">
        <v>2263</v>
      </c>
      <c r="I816" s="499">
        <v>4</v>
      </c>
      <c r="J816" s="499">
        <v>31</v>
      </c>
      <c r="K816" s="499">
        <v>176</v>
      </c>
      <c r="L816" s="499">
        <v>176</v>
      </c>
      <c r="M816" s="499">
        <v>0</v>
      </c>
      <c r="N816" s="499">
        <v>0</v>
      </c>
      <c r="O816" s="500">
        <v>94</v>
      </c>
      <c r="P816" s="500">
        <v>161</v>
      </c>
      <c r="Q816" s="500">
        <v>208.71036717891857</v>
      </c>
    </row>
    <row r="817" spans="1:17" ht="12.75" x14ac:dyDescent="0.2">
      <c r="A817" s="496" t="s">
        <v>1209</v>
      </c>
      <c r="B817" s="497" t="s">
        <v>2263</v>
      </c>
      <c r="C817" s="497">
        <v>2413.4299031071532</v>
      </c>
      <c r="D817" s="497">
        <v>2413.4299031071532</v>
      </c>
      <c r="E817" s="497">
        <v>4688.9259706303164</v>
      </c>
      <c r="F817" s="498">
        <v>0</v>
      </c>
      <c r="G817" s="499">
        <f t="shared" si="12"/>
        <v>0</v>
      </c>
      <c r="H817" s="499" t="s">
        <v>2263</v>
      </c>
      <c r="I817" s="499">
        <v>107</v>
      </c>
      <c r="J817" s="499">
        <v>295</v>
      </c>
      <c r="K817" s="499">
        <v>120</v>
      </c>
      <c r="L817" s="499">
        <v>120</v>
      </c>
      <c r="M817" s="499">
        <v>11</v>
      </c>
      <c r="N817" s="499">
        <v>0</v>
      </c>
      <c r="O817" s="500">
        <v>8</v>
      </c>
      <c r="P817" s="500">
        <v>37</v>
      </c>
      <c r="Q817" s="500">
        <v>208.71036717891857</v>
      </c>
    </row>
    <row r="818" spans="1:17" ht="12.75" x14ac:dyDescent="0.2">
      <c r="A818" s="496" t="s">
        <v>321</v>
      </c>
      <c r="B818" s="497" t="s">
        <v>2263</v>
      </c>
      <c r="C818" s="497">
        <v>1690.9289373509721</v>
      </c>
      <c r="D818" s="497">
        <v>1690.9289373509721</v>
      </c>
      <c r="E818" s="497">
        <v>2957.4275094762138</v>
      </c>
      <c r="F818" s="498">
        <v>0</v>
      </c>
      <c r="G818" s="499">
        <f t="shared" si="12"/>
        <v>0</v>
      </c>
      <c r="H818" s="499" t="s">
        <v>2263</v>
      </c>
      <c r="I818" s="499">
        <v>270</v>
      </c>
      <c r="J818" s="499">
        <v>241</v>
      </c>
      <c r="K818" s="499">
        <v>52</v>
      </c>
      <c r="L818" s="499">
        <v>52</v>
      </c>
      <c r="M818" s="499">
        <v>5</v>
      </c>
      <c r="N818" s="499">
        <v>0</v>
      </c>
      <c r="O818" s="500">
        <v>5</v>
      </c>
      <c r="P818" s="500">
        <v>15</v>
      </c>
      <c r="Q818" s="500">
        <v>208.71036717891857</v>
      </c>
    </row>
    <row r="819" spans="1:17" ht="12.75" x14ac:dyDescent="0.2">
      <c r="A819" s="496" t="s">
        <v>1210</v>
      </c>
      <c r="B819" s="497" t="s">
        <v>2263</v>
      </c>
      <c r="C819" s="497">
        <v>9808.7434621132907</v>
      </c>
      <c r="D819" s="497">
        <v>9808.7434621132907</v>
      </c>
      <c r="E819" s="497">
        <v>9808.7434621132907</v>
      </c>
      <c r="F819" s="498">
        <v>0</v>
      </c>
      <c r="G819" s="499">
        <f t="shared" si="12"/>
        <v>0</v>
      </c>
      <c r="H819" s="499" t="s">
        <v>2263</v>
      </c>
      <c r="I819" s="499">
        <v>2</v>
      </c>
      <c r="J819" s="499">
        <v>49</v>
      </c>
      <c r="K819" s="499">
        <v>564</v>
      </c>
      <c r="L819" s="499">
        <v>564</v>
      </c>
      <c r="M819" s="499">
        <v>3</v>
      </c>
      <c r="N819" s="499">
        <v>0</v>
      </c>
      <c r="O819" s="500">
        <v>75</v>
      </c>
      <c r="P819" s="500">
        <v>75</v>
      </c>
      <c r="Q819" s="500">
        <v>208.71036717891857</v>
      </c>
    </row>
    <row r="820" spans="1:17" ht="12.75" x14ac:dyDescent="0.2">
      <c r="A820" s="496" t="s">
        <v>1211</v>
      </c>
      <c r="B820" s="497" t="s">
        <v>2263</v>
      </c>
      <c r="C820" s="497">
        <v>4973.4330694268056</v>
      </c>
      <c r="D820" s="497">
        <v>4973.4330694268056</v>
      </c>
      <c r="E820" s="497">
        <v>6739.8676084788503</v>
      </c>
      <c r="F820" s="498">
        <v>0</v>
      </c>
      <c r="G820" s="499">
        <f t="shared" si="12"/>
        <v>0</v>
      </c>
      <c r="H820" s="499" t="s">
        <v>2263</v>
      </c>
      <c r="I820" s="499">
        <v>5</v>
      </c>
      <c r="J820" s="499">
        <v>106</v>
      </c>
      <c r="K820" s="499">
        <v>431</v>
      </c>
      <c r="L820" s="499">
        <v>431</v>
      </c>
      <c r="M820" s="499">
        <v>2</v>
      </c>
      <c r="N820" s="499">
        <v>0</v>
      </c>
      <c r="O820" s="500">
        <v>32</v>
      </c>
      <c r="P820" s="500">
        <v>48</v>
      </c>
      <c r="Q820" s="500">
        <v>208.71036717891857</v>
      </c>
    </row>
    <row r="821" spans="1:17" ht="12.75" x14ac:dyDescent="0.2">
      <c r="A821" s="496" t="s">
        <v>1212</v>
      </c>
      <c r="B821" s="497" t="s">
        <v>2263</v>
      </c>
      <c r="C821" s="497">
        <v>3205.8802130470167</v>
      </c>
      <c r="D821" s="497">
        <v>3205.8802130470167</v>
      </c>
      <c r="E821" s="497">
        <v>5193.0621943731894</v>
      </c>
      <c r="F821" s="498">
        <v>0</v>
      </c>
      <c r="G821" s="499">
        <f t="shared" si="12"/>
        <v>0</v>
      </c>
      <c r="H821" s="499" t="s">
        <v>2263</v>
      </c>
      <c r="I821" s="499">
        <v>19</v>
      </c>
      <c r="J821" s="499">
        <v>253</v>
      </c>
      <c r="K821" s="499">
        <v>391</v>
      </c>
      <c r="L821" s="499">
        <v>391</v>
      </c>
      <c r="M821" s="499">
        <v>7</v>
      </c>
      <c r="N821" s="499">
        <v>0</v>
      </c>
      <c r="O821" s="500">
        <v>9</v>
      </c>
      <c r="P821" s="500">
        <v>35</v>
      </c>
      <c r="Q821" s="500">
        <v>208.71036717891857</v>
      </c>
    </row>
    <row r="822" spans="1:17" ht="12.75" x14ac:dyDescent="0.2">
      <c r="A822" s="496" t="s">
        <v>1213</v>
      </c>
      <c r="B822" s="497" t="s">
        <v>2263</v>
      </c>
      <c r="C822" s="497">
        <v>2253.2480357255376</v>
      </c>
      <c r="D822" s="497">
        <v>2253.2480357255376</v>
      </c>
      <c r="E822" s="497">
        <v>3822.0715267022924</v>
      </c>
      <c r="F822" s="498">
        <v>0</v>
      </c>
      <c r="G822" s="499">
        <f t="shared" si="12"/>
        <v>0</v>
      </c>
      <c r="H822" s="499" t="s">
        <v>2263</v>
      </c>
      <c r="I822" s="499">
        <v>86</v>
      </c>
      <c r="J822" s="499">
        <v>531</v>
      </c>
      <c r="K822" s="499">
        <v>391</v>
      </c>
      <c r="L822" s="499">
        <v>391</v>
      </c>
      <c r="M822" s="499">
        <v>14</v>
      </c>
      <c r="N822" s="499">
        <v>0</v>
      </c>
      <c r="O822" s="500">
        <v>5</v>
      </c>
      <c r="P822" s="500">
        <v>26</v>
      </c>
      <c r="Q822" s="500">
        <v>208.71036717891857</v>
      </c>
    </row>
    <row r="823" spans="1:17" ht="12.75" x14ac:dyDescent="0.2">
      <c r="A823" s="496" t="s">
        <v>1214</v>
      </c>
      <c r="B823" s="497" t="s">
        <v>2263</v>
      </c>
      <c r="C823" s="497">
        <v>4615.6172167625409</v>
      </c>
      <c r="D823" s="497">
        <v>4615.6172167625409</v>
      </c>
      <c r="E823" s="497">
        <v>7553.2920359356922</v>
      </c>
      <c r="F823" s="498">
        <v>0</v>
      </c>
      <c r="G823" s="499">
        <f t="shared" si="12"/>
        <v>0</v>
      </c>
      <c r="H823" s="499" t="s">
        <v>2263</v>
      </c>
      <c r="I823" s="499">
        <v>14</v>
      </c>
      <c r="J823" s="499">
        <v>90</v>
      </c>
      <c r="K823" s="499">
        <v>502</v>
      </c>
      <c r="L823" s="499">
        <v>502</v>
      </c>
      <c r="M823" s="499">
        <v>6</v>
      </c>
      <c r="N823" s="499">
        <v>0</v>
      </c>
      <c r="O823" s="500">
        <v>20</v>
      </c>
      <c r="P823" s="500">
        <v>59</v>
      </c>
      <c r="Q823" s="500">
        <v>208.71036717891857</v>
      </c>
    </row>
    <row r="824" spans="1:17" ht="12.75" x14ac:dyDescent="0.2">
      <c r="A824" s="496" t="s">
        <v>1215</v>
      </c>
      <c r="B824" s="497" t="s">
        <v>2263</v>
      </c>
      <c r="C824" s="497">
        <v>2207.6856739856753</v>
      </c>
      <c r="D824" s="497">
        <v>2207.6856739856753</v>
      </c>
      <c r="E824" s="497">
        <v>4172.5435444417999</v>
      </c>
      <c r="F824" s="498">
        <v>0</v>
      </c>
      <c r="G824" s="499">
        <f t="shared" si="12"/>
        <v>0</v>
      </c>
      <c r="H824" s="499" t="s">
        <v>2263</v>
      </c>
      <c r="I824" s="499">
        <v>70</v>
      </c>
      <c r="J824" s="499">
        <v>161</v>
      </c>
      <c r="K824" s="499">
        <v>138</v>
      </c>
      <c r="L824" s="499">
        <v>138</v>
      </c>
      <c r="M824" s="499">
        <v>4</v>
      </c>
      <c r="N824" s="499">
        <v>0</v>
      </c>
      <c r="O824" s="500">
        <v>8</v>
      </c>
      <c r="P824" s="500">
        <v>21</v>
      </c>
      <c r="Q824" s="500">
        <v>208.71036717891857</v>
      </c>
    </row>
    <row r="825" spans="1:17" ht="12.75" x14ac:dyDescent="0.2">
      <c r="A825" s="496" t="s">
        <v>1216</v>
      </c>
      <c r="B825" s="497" t="s">
        <v>2263</v>
      </c>
      <c r="C825" s="497">
        <v>2024.1771690316341</v>
      </c>
      <c r="D825" s="497">
        <v>2024.1771690316341</v>
      </c>
      <c r="E825" s="497">
        <v>3115.0959145751708</v>
      </c>
      <c r="F825" s="498">
        <v>0</v>
      </c>
      <c r="G825" s="499">
        <f t="shared" si="12"/>
        <v>0</v>
      </c>
      <c r="H825" s="499" t="s">
        <v>2263</v>
      </c>
      <c r="I825" s="499">
        <v>278</v>
      </c>
      <c r="J825" s="499">
        <v>461</v>
      </c>
      <c r="K825" s="499">
        <v>130</v>
      </c>
      <c r="L825" s="499">
        <v>130</v>
      </c>
      <c r="M825" s="499">
        <v>22</v>
      </c>
      <c r="N825" s="499">
        <v>0</v>
      </c>
      <c r="O825" s="500">
        <v>5</v>
      </c>
      <c r="P825" s="500">
        <v>21</v>
      </c>
      <c r="Q825" s="500">
        <v>208.71036717891857</v>
      </c>
    </row>
    <row r="826" spans="1:17" ht="12.75" x14ac:dyDescent="0.2">
      <c r="A826" s="496" t="s">
        <v>1217</v>
      </c>
      <c r="B826" s="497" t="s">
        <v>2263</v>
      </c>
      <c r="C826" s="497">
        <v>6118.335078883053</v>
      </c>
      <c r="D826" s="497">
        <v>6118.335078883053</v>
      </c>
      <c r="E826" s="497">
        <v>6455.3418629515063</v>
      </c>
      <c r="F826" s="498">
        <v>0</v>
      </c>
      <c r="G826" s="499">
        <f t="shared" si="12"/>
        <v>0</v>
      </c>
      <c r="H826" s="499" t="s">
        <v>2263</v>
      </c>
      <c r="I826" s="499">
        <v>4</v>
      </c>
      <c r="J826" s="499">
        <v>26</v>
      </c>
      <c r="K826" s="499">
        <v>1020</v>
      </c>
      <c r="L826" s="499">
        <v>1020</v>
      </c>
      <c r="M826" s="499">
        <v>14</v>
      </c>
      <c r="N826" s="499">
        <v>0</v>
      </c>
      <c r="O826" s="500">
        <v>41</v>
      </c>
      <c r="P826" s="500">
        <v>55</v>
      </c>
      <c r="Q826" s="500">
        <v>208.71036717891857</v>
      </c>
    </row>
    <row r="827" spans="1:17" ht="12.75" x14ac:dyDescent="0.2">
      <c r="A827" s="496" t="s">
        <v>1218</v>
      </c>
      <c r="B827" s="497" t="s">
        <v>2263</v>
      </c>
      <c r="C827" s="497">
        <v>1915.196707291246</v>
      </c>
      <c r="D827" s="497">
        <v>1915.196707291246</v>
      </c>
      <c r="E827" s="497">
        <v>3619.910854172439</v>
      </c>
      <c r="F827" s="498">
        <v>0</v>
      </c>
      <c r="G827" s="499">
        <f t="shared" si="12"/>
        <v>0</v>
      </c>
      <c r="H827" s="499" t="s">
        <v>2263</v>
      </c>
      <c r="I827" s="499">
        <v>109</v>
      </c>
      <c r="J827" s="499">
        <v>68</v>
      </c>
      <c r="K827" s="499">
        <v>1094</v>
      </c>
      <c r="L827" s="499">
        <v>1094</v>
      </c>
      <c r="M827" s="499">
        <v>42</v>
      </c>
      <c r="N827" s="499">
        <v>0</v>
      </c>
      <c r="O827" s="500">
        <v>9</v>
      </c>
      <c r="P827" s="500">
        <v>24</v>
      </c>
      <c r="Q827" s="500">
        <v>208.71036717891857</v>
      </c>
    </row>
    <row r="828" spans="1:17" ht="12.75" x14ac:dyDescent="0.2">
      <c r="A828" s="496" t="s">
        <v>1219</v>
      </c>
      <c r="B828" s="497" t="s">
        <v>2263</v>
      </c>
      <c r="C828" s="497">
        <v>579.62103917234401</v>
      </c>
      <c r="D828" s="497">
        <v>579.62103917234401</v>
      </c>
      <c r="E828" s="497">
        <v>2493.1747099526419</v>
      </c>
      <c r="F828" s="498">
        <v>0</v>
      </c>
      <c r="G828" s="499">
        <f t="shared" si="12"/>
        <v>0</v>
      </c>
      <c r="H828" s="499" t="s">
        <v>2263</v>
      </c>
      <c r="I828" s="499">
        <v>1366</v>
      </c>
      <c r="J828" s="499">
        <v>205</v>
      </c>
      <c r="K828" s="499">
        <v>1404</v>
      </c>
      <c r="L828" s="499">
        <v>1404</v>
      </c>
      <c r="M828" s="499">
        <v>90</v>
      </c>
      <c r="N828" s="499">
        <v>0</v>
      </c>
      <c r="O828" s="500">
        <v>5</v>
      </c>
      <c r="P828" s="500">
        <v>16</v>
      </c>
      <c r="Q828" s="500">
        <v>208.71036717891857</v>
      </c>
    </row>
    <row r="829" spans="1:17" ht="12.75" x14ac:dyDescent="0.2">
      <c r="A829" s="496" t="s">
        <v>1220</v>
      </c>
      <c r="B829" s="497" t="s">
        <v>2263</v>
      </c>
      <c r="C829" s="497">
        <v>483.86704272146955</v>
      </c>
      <c r="D829" s="497">
        <v>483.86704272146955</v>
      </c>
      <c r="E829" s="497">
        <v>1860.1766985064176</v>
      </c>
      <c r="F829" s="498">
        <v>0</v>
      </c>
      <c r="G829" s="499">
        <f t="shared" si="12"/>
        <v>0</v>
      </c>
      <c r="H829" s="499" t="s">
        <v>2263</v>
      </c>
      <c r="I829" s="499">
        <v>1889</v>
      </c>
      <c r="J829" s="499">
        <v>203</v>
      </c>
      <c r="K829" s="499">
        <v>444</v>
      </c>
      <c r="L829" s="499">
        <v>444</v>
      </c>
      <c r="M829" s="499">
        <v>41</v>
      </c>
      <c r="N829" s="499">
        <v>0</v>
      </c>
      <c r="O829" s="500">
        <v>5</v>
      </c>
      <c r="P829" s="500">
        <v>11</v>
      </c>
      <c r="Q829" s="500">
        <v>208.71036717891857</v>
      </c>
    </row>
    <row r="830" spans="1:17" ht="12.75" x14ac:dyDescent="0.2">
      <c r="A830" s="496" t="s">
        <v>1221</v>
      </c>
      <c r="B830" s="497" t="s">
        <v>2263</v>
      </c>
      <c r="C830" s="497">
        <v>527.2022952025925</v>
      </c>
      <c r="D830" s="497">
        <v>527.2022952025925</v>
      </c>
      <c r="E830" s="497">
        <v>633.52090599933717</v>
      </c>
      <c r="F830" s="498">
        <v>0</v>
      </c>
      <c r="G830" s="499">
        <f t="shared" si="12"/>
        <v>0</v>
      </c>
      <c r="H830" s="499" t="s">
        <v>2263</v>
      </c>
      <c r="I830" s="499">
        <v>14729</v>
      </c>
      <c r="J830" s="499">
        <v>3182</v>
      </c>
      <c r="K830" s="499">
        <v>475</v>
      </c>
      <c r="L830" s="499">
        <v>475</v>
      </c>
      <c r="M830" s="499">
        <v>457</v>
      </c>
      <c r="N830" s="499">
        <v>0</v>
      </c>
      <c r="O830" s="500">
        <v>5</v>
      </c>
      <c r="P830" s="500">
        <v>5</v>
      </c>
      <c r="Q830" s="500">
        <v>208.71036717891857</v>
      </c>
    </row>
    <row r="831" spans="1:17" ht="12.75" x14ac:dyDescent="0.2">
      <c r="A831" s="496" t="s">
        <v>1222</v>
      </c>
      <c r="B831" s="497" t="s">
        <v>2263</v>
      </c>
      <c r="C831" s="497">
        <v>1057.9124936038409</v>
      </c>
      <c r="D831" s="497">
        <v>1057.9124936038409</v>
      </c>
      <c r="E831" s="497">
        <v>1057.9124936038409</v>
      </c>
      <c r="F831" s="498">
        <v>0</v>
      </c>
      <c r="G831" s="499">
        <f t="shared" si="12"/>
        <v>0</v>
      </c>
      <c r="H831" s="499" t="s">
        <v>2263</v>
      </c>
      <c r="I831" s="499">
        <v>77</v>
      </c>
      <c r="J831" s="499">
        <v>79</v>
      </c>
      <c r="K831" s="499">
        <v>6</v>
      </c>
      <c r="L831" s="499">
        <v>6</v>
      </c>
      <c r="M831" s="499">
        <v>0</v>
      </c>
      <c r="N831" s="499">
        <v>0</v>
      </c>
      <c r="O831" s="500">
        <v>5</v>
      </c>
      <c r="P831" s="500">
        <v>5</v>
      </c>
      <c r="Q831" s="500">
        <v>273.73909227644072</v>
      </c>
    </row>
    <row r="832" spans="1:17" ht="12.75" x14ac:dyDescent="0.2">
      <c r="A832" s="496" t="s">
        <v>1223</v>
      </c>
      <c r="B832" s="497" t="s">
        <v>2263</v>
      </c>
      <c r="C832" s="497">
        <v>5338.5033587592761</v>
      </c>
      <c r="D832" s="497">
        <v>5338.5033587592761</v>
      </c>
      <c r="E832" s="497">
        <v>7782.0156831867744</v>
      </c>
      <c r="F832" s="498">
        <v>0</v>
      </c>
      <c r="G832" s="499">
        <f t="shared" si="12"/>
        <v>0</v>
      </c>
      <c r="H832" s="499" t="s">
        <v>2263</v>
      </c>
      <c r="I832" s="499">
        <v>14</v>
      </c>
      <c r="J832" s="499">
        <v>76</v>
      </c>
      <c r="K832" s="499">
        <v>697</v>
      </c>
      <c r="L832" s="499">
        <v>697</v>
      </c>
      <c r="M832" s="499">
        <v>3</v>
      </c>
      <c r="N832" s="499">
        <v>0</v>
      </c>
      <c r="O832" s="500">
        <v>34</v>
      </c>
      <c r="P832" s="500">
        <v>52</v>
      </c>
      <c r="Q832" s="500">
        <v>208.71036717891857</v>
      </c>
    </row>
    <row r="833" spans="1:17" ht="12.75" x14ac:dyDescent="0.2">
      <c r="A833" s="496" t="s">
        <v>1224</v>
      </c>
      <c r="B833" s="497" t="s">
        <v>2263</v>
      </c>
      <c r="C833" s="497">
        <v>1881.1276215041544</v>
      </c>
      <c r="D833" s="497">
        <v>1881.1276215041544</v>
      </c>
      <c r="E833" s="497">
        <v>4619.6200712449227</v>
      </c>
      <c r="F833" s="498">
        <v>0</v>
      </c>
      <c r="G833" s="499">
        <f t="shared" si="12"/>
        <v>0</v>
      </c>
      <c r="H833" s="499" t="s">
        <v>2263</v>
      </c>
      <c r="I833" s="499">
        <v>173</v>
      </c>
      <c r="J833" s="499">
        <v>295</v>
      </c>
      <c r="K833" s="499">
        <v>673</v>
      </c>
      <c r="L833" s="499">
        <v>673</v>
      </c>
      <c r="M833" s="499">
        <v>9</v>
      </c>
      <c r="N833" s="499">
        <v>0</v>
      </c>
      <c r="O833" s="500">
        <v>8</v>
      </c>
      <c r="P833" s="500">
        <v>30</v>
      </c>
      <c r="Q833" s="500">
        <v>208.71036717891857</v>
      </c>
    </row>
    <row r="834" spans="1:17" ht="12.75" x14ac:dyDescent="0.2">
      <c r="A834" s="496" t="s">
        <v>1225</v>
      </c>
      <c r="B834" s="497" t="s">
        <v>2263</v>
      </c>
      <c r="C834" s="497">
        <v>1083.7550911114981</v>
      </c>
      <c r="D834" s="497">
        <v>1083.7550911114981</v>
      </c>
      <c r="E834" s="497">
        <v>3393.6229074226476</v>
      </c>
      <c r="F834" s="498">
        <v>0</v>
      </c>
      <c r="G834" s="499">
        <f t="shared" si="12"/>
        <v>0</v>
      </c>
      <c r="H834" s="499" t="s">
        <v>2263</v>
      </c>
      <c r="I834" s="499">
        <v>786</v>
      </c>
      <c r="J834" s="499">
        <v>542</v>
      </c>
      <c r="K834" s="499">
        <v>543</v>
      </c>
      <c r="L834" s="499">
        <v>543</v>
      </c>
      <c r="M834" s="499">
        <v>13</v>
      </c>
      <c r="N834" s="499">
        <v>0</v>
      </c>
      <c r="O834" s="500">
        <v>5</v>
      </c>
      <c r="P834" s="500">
        <v>24</v>
      </c>
      <c r="Q834" s="500">
        <v>208.71036717891857</v>
      </c>
    </row>
    <row r="835" spans="1:17" ht="12.75" x14ac:dyDescent="0.2">
      <c r="A835" s="496" t="s">
        <v>1226</v>
      </c>
      <c r="B835" s="497" t="s">
        <v>2263</v>
      </c>
      <c r="C835" s="497">
        <v>3344.114598821925</v>
      </c>
      <c r="D835" s="497">
        <v>3344.114598821925</v>
      </c>
      <c r="E835" s="497">
        <v>6346.8084220686669</v>
      </c>
      <c r="F835" s="498">
        <v>0</v>
      </c>
      <c r="G835" s="499">
        <f t="shared" si="12"/>
        <v>0</v>
      </c>
      <c r="H835" s="499" t="s">
        <v>2263</v>
      </c>
      <c r="I835" s="499">
        <v>65</v>
      </c>
      <c r="J835" s="499">
        <v>203</v>
      </c>
      <c r="K835" s="499">
        <v>2716</v>
      </c>
      <c r="L835" s="499">
        <v>2716</v>
      </c>
      <c r="M835" s="499">
        <v>12</v>
      </c>
      <c r="N835" s="499">
        <v>0</v>
      </c>
      <c r="O835" s="500">
        <v>27</v>
      </c>
      <c r="P835" s="500">
        <v>48</v>
      </c>
      <c r="Q835" s="500">
        <v>208.71036717891857</v>
      </c>
    </row>
    <row r="836" spans="1:17" ht="12.75" x14ac:dyDescent="0.2">
      <c r="A836" s="496" t="s">
        <v>1227</v>
      </c>
      <c r="B836" s="497" t="s">
        <v>2263</v>
      </c>
      <c r="C836" s="497">
        <v>1585.5776989650255</v>
      </c>
      <c r="D836" s="497">
        <v>1585.5776989650255</v>
      </c>
      <c r="E836" s="497">
        <v>4104.1030044617</v>
      </c>
      <c r="F836" s="498">
        <v>0</v>
      </c>
      <c r="G836" s="499">
        <f t="shared" si="12"/>
        <v>0</v>
      </c>
      <c r="H836" s="499" t="s">
        <v>2263</v>
      </c>
      <c r="I836" s="499">
        <v>284</v>
      </c>
      <c r="J836" s="499">
        <v>433</v>
      </c>
      <c r="K836" s="499">
        <v>2260</v>
      </c>
      <c r="L836" s="499">
        <v>2260</v>
      </c>
      <c r="M836" s="499">
        <v>21</v>
      </c>
      <c r="N836" s="499">
        <v>0</v>
      </c>
      <c r="O836" s="500">
        <v>5</v>
      </c>
      <c r="P836" s="500">
        <v>27</v>
      </c>
      <c r="Q836" s="500">
        <v>208.71036717891857</v>
      </c>
    </row>
    <row r="837" spans="1:17" ht="12.75" x14ac:dyDescent="0.2">
      <c r="A837" s="496" t="s">
        <v>1228</v>
      </c>
      <c r="B837" s="497" t="s">
        <v>2263</v>
      </c>
      <c r="C837" s="497">
        <v>1155.4222865423535</v>
      </c>
      <c r="D837" s="497">
        <v>1155.4222865423535</v>
      </c>
      <c r="E837" s="497">
        <v>3275.8956110880504</v>
      </c>
      <c r="F837" s="498">
        <v>0</v>
      </c>
      <c r="G837" s="499">
        <f t="shared" si="12"/>
        <v>0</v>
      </c>
      <c r="H837" s="499" t="s">
        <v>2263</v>
      </c>
      <c r="I837" s="499">
        <v>1482</v>
      </c>
      <c r="J837" s="499">
        <v>1488</v>
      </c>
      <c r="K837" s="499">
        <v>3714</v>
      </c>
      <c r="L837" s="499">
        <v>3714</v>
      </c>
      <c r="M837" s="499">
        <v>53</v>
      </c>
      <c r="N837" s="499">
        <v>0</v>
      </c>
      <c r="O837" s="500">
        <v>5</v>
      </c>
      <c r="P837" s="500">
        <v>20</v>
      </c>
      <c r="Q837" s="500">
        <v>208.71036717891857</v>
      </c>
    </row>
    <row r="838" spans="1:17" ht="12.75" x14ac:dyDescent="0.2">
      <c r="A838" s="496" t="s">
        <v>1229</v>
      </c>
      <c r="B838" s="497" t="s">
        <v>2263</v>
      </c>
      <c r="C838" s="497">
        <v>874.14832134033793</v>
      </c>
      <c r="D838" s="497">
        <v>874.14832134033793</v>
      </c>
      <c r="E838" s="497">
        <v>2630.735647297327</v>
      </c>
      <c r="F838" s="498">
        <v>0</v>
      </c>
      <c r="G838" s="499">
        <f t="shared" si="12"/>
        <v>0</v>
      </c>
      <c r="H838" s="499" t="s">
        <v>2263</v>
      </c>
      <c r="I838" s="499">
        <v>7549</v>
      </c>
      <c r="J838" s="499">
        <v>3647</v>
      </c>
      <c r="K838" s="499">
        <v>4613</v>
      </c>
      <c r="L838" s="499">
        <v>4613</v>
      </c>
      <c r="M838" s="499">
        <v>160</v>
      </c>
      <c r="N838" s="499">
        <v>0</v>
      </c>
      <c r="O838" s="500">
        <v>5</v>
      </c>
      <c r="P838" s="500">
        <v>17</v>
      </c>
      <c r="Q838" s="500">
        <v>208.71036717891857</v>
      </c>
    </row>
    <row r="839" spans="1:17" ht="12.75" x14ac:dyDescent="0.2">
      <c r="A839" s="496" t="s">
        <v>322</v>
      </c>
      <c r="B839" s="497" t="s">
        <v>2263</v>
      </c>
      <c r="C839" s="497">
        <v>764.23218849426269</v>
      </c>
      <c r="D839" s="497">
        <v>764.23218849426269</v>
      </c>
      <c r="E839" s="497">
        <v>1022.5041330533721</v>
      </c>
      <c r="F839" s="498">
        <v>0</v>
      </c>
      <c r="G839" s="499">
        <f t="shared" ref="G839:G902" si="13">IFERROR(F839*E839,"")</f>
        <v>0</v>
      </c>
      <c r="H839" s="499" t="s">
        <v>2263</v>
      </c>
      <c r="I839" s="499">
        <v>2643</v>
      </c>
      <c r="J839" s="499">
        <v>941</v>
      </c>
      <c r="K839" s="499">
        <v>97</v>
      </c>
      <c r="L839" s="499">
        <v>97</v>
      </c>
      <c r="M839" s="499">
        <v>39</v>
      </c>
      <c r="N839" s="499">
        <v>0</v>
      </c>
      <c r="O839" s="500">
        <v>5</v>
      </c>
      <c r="P839" s="500">
        <v>5</v>
      </c>
      <c r="Q839" s="500">
        <v>208.71036717891857</v>
      </c>
    </row>
    <row r="840" spans="1:17" ht="12.75" x14ac:dyDescent="0.2">
      <c r="A840" s="496" t="s">
        <v>1230</v>
      </c>
      <c r="B840" s="497" t="s">
        <v>2263</v>
      </c>
      <c r="C840" s="497">
        <v>13618.5413196473</v>
      </c>
      <c r="D840" s="497">
        <v>13618.5413196473</v>
      </c>
      <c r="E840" s="497">
        <v>13618.5413196473</v>
      </c>
      <c r="F840" s="498">
        <v>0</v>
      </c>
      <c r="G840" s="499">
        <f t="shared" si="13"/>
        <v>0</v>
      </c>
      <c r="H840" s="499" t="s">
        <v>2263</v>
      </c>
      <c r="I840" s="499">
        <v>0</v>
      </c>
      <c r="J840" s="499">
        <v>35</v>
      </c>
      <c r="K840" s="499">
        <v>309</v>
      </c>
      <c r="L840" s="499">
        <v>309</v>
      </c>
      <c r="M840" s="499">
        <v>0</v>
      </c>
      <c r="N840" s="499">
        <v>0</v>
      </c>
      <c r="O840" s="500">
        <v>81</v>
      </c>
      <c r="P840" s="500">
        <v>81</v>
      </c>
      <c r="Q840" s="500">
        <v>208.71036717891857</v>
      </c>
    </row>
    <row r="841" spans="1:17" ht="12.75" x14ac:dyDescent="0.2">
      <c r="A841" s="496" t="s">
        <v>1231</v>
      </c>
      <c r="B841" s="497" t="s">
        <v>2263</v>
      </c>
      <c r="C841" s="497">
        <v>4985.5000512046536</v>
      </c>
      <c r="D841" s="497">
        <v>4985.5000512046536</v>
      </c>
      <c r="E841" s="497">
        <v>8595.7135191622128</v>
      </c>
      <c r="F841" s="498">
        <v>0</v>
      </c>
      <c r="G841" s="499">
        <f t="shared" si="13"/>
        <v>0</v>
      </c>
      <c r="H841" s="499" t="s">
        <v>2263</v>
      </c>
      <c r="I841" s="499">
        <v>16</v>
      </c>
      <c r="J841" s="499">
        <v>88</v>
      </c>
      <c r="K841" s="499">
        <v>222</v>
      </c>
      <c r="L841" s="499">
        <v>222</v>
      </c>
      <c r="M841" s="499">
        <v>3</v>
      </c>
      <c r="N841" s="499">
        <v>0</v>
      </c>
      <c r="O841" s="500">
        <v>37</v>
      </c>
      <c r="P841" s="500">
        <v>54</v>
      </c>
      <c r="Q841" s="500">
        <v>208.71036717891857</v>
      </c>
    </row>
    <row r="842" spans="1:17" ht="12.75" x14ac:dyDescent="0.2">
      <c r="A842" s="496" t="s">
        <v>1232</v>
      </c>
      <c r="B842" s="497" t="s">
        <v>2263</v>
      </c>
      <c r="C842" s="497">
        <v>5237.1631307410107</v>
      </c>
      <c r="D842" s="497">
        <v>5237.1631307410107</v>
      </c>
      <c r="E842" s="497">
        <v>7071.7425365178724</v>
      </c>
      <c r="F842" s="498">
        <v>0</v>
      </c>
      <c r="G842" s="499">
        <f t="shared" si="13"/>
        <v>0</v>
      </c>
      <c r="H842" s="499" t="s">
        <v>2263</v>
      </c>
      <c r="I842" s="499">
        <v>9</v>
      </c>
      <c r="J842" s="499">
        <v>67</v>
      </c>
      <c r="K842" s="499">
        <v>468</v>
      </c>
      <c r="L842" s="499">
        <v>468</v>
      </c>
      <c r="M842" s="499">
        <v>2</v>
      </c>
      <c r="N842" s="499">
        <v>0</v>
      </c>
      <c r="O842" s="500">
        <v>47</v>
      </c>
      <c r="P842" s="500">
        <v>49</v>
      </c>
      <c r="Q842" s="500">
        <v>208.71036717891857</v>
      </c>
    </row>
    <row r="843" spans="1:17" ht="12.75" x14ac:dyDescent="0.2">
      <c r="A843" s="496" t="s">
        <v>1233</v>
      </c>
      <c r="B843" s="497" t="s">
        <v>2263</v>
      </c>
      <c r="C843" s="497">
        <v>1684.0175925200367</v>
      </c>
      <c r="D843" s="497">
        <v>1684.0175925200367</v>
      </c>
      <c r="E843" s="497">
        <v>4276.6035606600362</v>
      </c>
      <c r="F843" s="498">
        <v>0</v>
      </c>
      <c r="G843" s="499">
        <f t="shared" si="13"/>
        <v>0</v>
      </c>
      <c r="H843" s="499" t="s">
        <v>2263</v>
      </c>
      <c r="I843" s="499">
        <v>124</v>
      </c>
      <c r="J843" s="499">
        <v>176</v>
      </c>
      <c r="K843" s="499">
        <v>417</v>
      </c>
      <c r="L843" s="499">
        <v>417</v>
      </c>
      <c r="M843" s="499">
        <v>9</v>
      </c>
      <c r="N843" s="499">
        <v>0</v>
      </c>
      <c r="O843" s="500">
        <v>8</v>
      </c>
      <c r="P843" s="500">
        <v>26</v>
      </c>
      <c r="Q843" s="500">
        <v>208.71036717891857</v>
      </c>
    </row>
    <row r="844" spans="1:17" ht="12.75" x14ac:dyDescent="0.2">
      <c r="A844" s="496" t="s">
        <v>1234</v>
      </c>
      <c r="B844" s="497" t="s">
        <v>2263</v>
      </c>
      <c r="C844" s="497">
        <v>1123.1181811375627</v>
      </c>
      <c r="D844" s="497">
        <v>1123.1181811375627</v>
      </c>
      <c r="E844" s="497">
        <v>3145.803898159324</v>
      </c>
      <c r="F844" s="498">
        <v>0</v>
      </c>
      <c r="G844" s="499">
        <f t="shared" si="13"/>
        <v>0</v>
      </c>
      <c r="H844" s="499" t="s">
        <v>2263</v>
      </c>
      <c r="I844" s="499">
        <v>313</v>
      </c>
      <c r="J844" s="499">
        <v>281</v>
      </c>
      <c r="K844" s="499">
        <v>183</v>
      </c>
      <c r="L844" s="499">
        <v>183</v>
      </c>
      <c r="M844" s="499">
        <v>9</v>
      </c>
      <c r="N844" s="499">
        <v>0</v>
      </c>
      <c r="O844" s="500">
        <v>5</v>
      </c>
      <c r="P844" s="500">
        <v>22</v>
      </c>
      <c r="Q844" s="500">
        <v>208.71036717891857</v>
      </c>
    </row>
    <row r="845" spans="1:17" ht="12.75" x14ac:dyDescent="0.2">
      <c r="A845" s="496" t="s">
        <v>1235</v>
      </c>
      <c r="B845" s="497" t="s">
        <v>2263</v>
      </c>
      <c r="C845" s="497">
        <v>5850.4731564486483</v>
      </c>
      <c r="D845" s="497">
        <v>5850.4731564486483</v>
      </c>
      <c r="E845" s="497">
        <v>6377.4660767595278</v>
      </c>
      <c r="F845" s="498">
        <v>0.30000000000000004</v>
      </c>
      <c r="G845" s="499">
        <f t="shared" si="13"/>
        <v>1913.2398230278586</v>
      </c>
      <c r="H845" s="499" t="s">
        <v>2263</v>
      </c>
      <c r="I845" s="499">
        <v>0</v>
      </c>
      <c r="J845" s="499">
        <v>16</v>
      </c>
      <c r="K845" s="499">
        <v>749</v>
      </c>
      <c r="L845" s="499">
        <v>745</v>
      </c>
      <c r="M845" s="499">
        <v>4</v>
      </c>
      <c r="N845" s="499">
        <v>1</v>
      </c>
      <c r="O845" s="500">
        <v>59</v>
      </c>
      <c r="P845" s="500">
        <v>54</v>
      </c>
      <c r="Q845" s="500">
        <v>208.71036717891857</v>
      </c>
    </row>
    <row r="846" spans="1:17" ht="12.75" x14ac:dyDescent="0.2">
      <c r="A846" s="496" t="s">
        <v>1236</v>
      </c>
      <c r="B846" s="497" t="s">
        <v>2263</v>
      </c>
      <c r="C846" s="497">
        <v>2813.5963428422256</v>
      </c>
      <c r="D846" s="497">
        <v>2813.5963428422256</v>
      </c>
      <c r="E846" s="497">
        <v>3555.0050075864247</v>
      </c>
      <c r="F846" s="498">
        <v>0.30000000000000004</v>
      </c>
      <c r="G846" s="499">
        <f t="shared" si="13"/>
        <v>1066.5015022759276</v>
      </c>
      <c r="H846" s="499" t="s">
        <v>2263</v>
      </c>
      <c r="I846" s="499">
        <v>0</v>
      </c>
      <c r="J846" s="499">
        <v>45</v>
      </c>
      <c r="K846" s="499">
        <v>706</v>
      </c>
      <c r="L846" s="499">
        <v>702</v>
      </c>
      <c r="M846" s="499">
        <v>4</v>
      </c>
      <c r="N846" s="499">
        <v>1</v>
      </c>
      <c r="O846" s="500">
        <v>17</v>
      </c>
      <c r="P846" s="500">
        <v>29</v>
      </c>
      <c r="Q846" s="500">
        <v>208.71036717891857</v>
      </c>
    </row>
    <row r="847" spans="1:17" ht="12.75" x14ac:dyDescent="0.2">
      <c r="A847" s="496" t="s">
        <v>1237</v>
      </c>
      <c r="B847" s="497" t="s">
        <v>2263</v>
      </c>
      <c r="C847" s="497">
        <v>2946.269951190131</v>
      </c>
      <c r="D847" s="497">
        <v>2946.269951190131</v>
      </c>
      <c r="E847" s="497">
        <v>3429.562290186172</v>
      </c>
      <c r="F847" s="498">
        <v>0.30000000000000004</v>
      </c>
      <c r="G847" s="499">
        <f t="shared" si="13"/>
        <v>1028.8686870558518</v>
      </c>
      <c r="H847" s="499" t="s">
        <v>2263</v>
      </c>
      <c r="I847" s="499">
        <v>2</v>
      </c>
      <c r="J847" s="499">
        <v>6</v>
      </c>
      <c r="K847" s="499">
        <v>536</v>
      </c>
      <c r="L847" s="499">
        <v>468</v>
      </c>
      <c r="M847" s="499">
        <v>68</v>
      </c>
      <c r="N847" s="499">
        <v>1</v>
      </c>
      <c r="O847" s="500">
        <v>35</v>
      </c>
      <c r="P847" s="500">
        <v>31</v>
      </c>
      <c r="Q847" s="500">
        <v>208.71036717891857</v>
      </c>
    </row>
    <row r="848" spans="1:17" ht="12.75" x14ac:dyDescent="0.2">
      <c r="A848" s="496" t="s">
        <v>1238</v>
      </c>
      <c r="B848" s="497" t="s">
        <v>2263</v>
      </c>
      <c r="C848" s="497">
        <v>743.91907601835044</v>
      </c>
      <c r="D848" s="497">
        <v>743.91907601835044</v>
      </c>
      <c r="E848" s="497">
        <v>2053.1880285956977</v>
      </c>
      <c r="F848" s="498">
        <v>0.30000000000000004</v>
      </c>
      <c r="G848" s="499">
        <f t="shared" si="13"/>
        <v>615.95640857870944</v>
      </c>
      <c r="H848" s="499" t="s">
        <v>2263</v>
      </c>
      <c r="I848" s="499">
        <v>24</v>
      </c>
      <c r="J848" s="499">
        <v>28</v>
      </c>
      <c r="K848" s="499">
        <v>831</v>
      </c>
      <c r="L848" s="499">
        <v>633</v>
      </c>
      <c r="M848" s="499">
        <v>198</v>
      </c>
      <c r="N848" s="499">
        <v>1</v>
      </c>
      <c r="O848" s="500">
        <v>8</v>
      </c>
      <c r="P848" s="500">
        <v>15</v>
      </c>
      <c r="Q848" s="500">
        <v>208.71036717891857</v>
      </c>
    </row>
    <row r="849" spans="1:17" ht="12.75" x14ac:dyDescent="0.2">
      <c r="A849" s="496" t="s">
        <v>1239</v>
      </c>
      <c r="B849" s="497" t="s">
        <v>2263</v>
      </c>
      <c r="C849" s="497">
        <v>5162.4578958063694</v>
      </c>
      <c r="D849" s="497">
        <v>5162.4578958063694</v>
      </c>
      <c r="E849" s="497">
        <v>6318.2342307132694</v>
      </c>
      <c r="F849" s="498">
        <v>0.30000000000000004</v>
      </c>
      <c r="G849" s="499">
        <f t="shared" si="13"/>
        <v>1895.4702692139811</v>
      </c>
      <c r="H849" s="499" t="s">
        <v>2263</v>
      </c>
      <c r="I849" s="499">
        <v>1</v>
      </c>
      <c r="J849" s="499">
        <v>90</v>
      </c>
      <c r="K849" s="499">
        <v>639</v>
      </c>
      <c r="L849" s="499">
        <v>638</v>
      </c>
      <c r="M849" s="499">
        <v>1</v>
      </c>
      <c r="N849" s="499">
        <v>1</v>
      </c>
      <c r="O849" s="500">
        <v>32</v>
      </c>
      <c r="P849" s="500">
        <v>45</v>
      </c>
      <c r="Q849" s="500">
        <v>208.71036717891857</v>
      </c>
    </row>
    <row r="850" spans="1:17" ht="12.75" x14ac:dyDescent="0.2">
      <c r="A850" s="496" t="s">
        <v>1240</v>
      </c>
      <c r="B850" s="497" t="s">
        <v>2263</v>
      </c>
      <c r="C850" s="497">
        <v>4181.0293412493065</v>
      </c>
      <c r="D850" s="497">
        <v>4181.0293412493065</v>
      </c>
      <c r="E850" s="497">
        <v>4819.7114349618159</v>
      </c>
      <c r="F850" s="498">
        <v>0.30000000000000004</v>
      </c>
      <c r="G850" s="499">
        <f t="shared" si="13"/>
        <v>1445.9134304885449</v>
      </c>
      <c r="H850" s="499" t="s">
        <v>2263</v>
      </c>
      <c r="I850" s="499">
        <v>0</v>
      </c>
      <c r="J850" s="499">
        <v>86</v>
      </c>
      <c r="K850" s="499">
        <v>878</v>
      </c>
      <c r="L850" s="499">
        <v>874</v>
      </c>
      <c r="M850" s="499">
        <v>4</v>
      </c>
      <c r="N850" s="499">
        <v>1</v>
      </c>
      <c r="O850" s="500">
        <v>27</v>
      </c>
      <c r="P850" s="500">
        <v>37</v>
      </c>
      <c r="Q850" s="500">
        <v>208.71036717891857</v>
      </c>
    </row>
    <row r="851" spans="1:17" ht="12.75" x14ac:dyDescent="0.2">
      <c r="A851" s="496" t="s">
        <v>1241</v>
      </c>
      <c r="B851" s="497" t="s">
        <v>2263</v>
      </c>
      <c r="C851" s="497">
        <v>2311.7768367692893</v>
      </c>
      <c r="D851" s="497">
        <v>2311.7768367692893</v>
      </c>
      <c r="E851" s="497">
        <v>3444.819271350932</v>
      </c>
      <c r="F851" s="498">
        <v>0.30000000000000004</v>
      </c>
      <c r="G851" s="499">
        <f t="shared" si="13"/>
        <v>1033.4457814052798</v>
      </c>
      <c r="H851" s="499" t="s">
        <v>2263</v>
      </c>
      <c r="I851" s="499">
        <v>3</v>
      </c>
      <c r="J851" s="499">
        <v>194</v>
      </c>
      <c r="K851" s="499">
        <v>636</v>
      </c>
      <c r="L851" s="499">
        <v>635</v>
      </c>
      <c r="M851" s="499">
        <v>1</v>
      </c>
      <c r="N851" s="499">
        <v>1</v>
      </c>
      <c r="O851" s="500">
        <v>12</v>
      </c>
      <c r="P851" s="500">
        <v>28</v>
      </c>
      <c r="Q851" s="500">
        <v>208.71036717891857</v>
      </c>
    </row>
    <row r="852" spans="1:17" ht="12.75" x14ac:dyDescent="0.2">
      <c r="A852" s="496" t="s">
        <v>1242</v>
      </c>
      <c r="B852" s="497" t="s">
        <v>2263</v>
      </c>
      <c r="C852" s="497">
        <v>1956.4814735027471</v>
      </c>
      <c r="D852" s="497">
        <v>1956.4814735027471</v>
      </c>
      <c r="E852" s="497">
        <v>2764.8121333050326</v>
      </c>
      <c r="F852" s="498">
        <v>0.30000000000000004</v>
      </c>
      <c r="G852" s="499">
        <f t="shared" si="13"/>
        <v>829.44363999150994</v>
      </c>
      <c r="H852" s="499" t="s">
        <v>2263</v>
      </c>
      <c r="I852" s="499">
        <v>12</v>
      </c>
      <c r="J852" s="499">
        <v>191</v>
      </c>
      <c r="K852" s="499">
        <v>243</v>
      </c>
      <c r="L852" s="499">
        <v>243</v>
      </c>
      <c r="M852" s="499">
        <v>0</v>
      </c>
      <c r="N852" s="499">
        <v>1</v>
      </c>
      <c r="O852" s="500">
        <v>7</v>
      </c>
      <c r="P852" s="500">
        <v>21</v>
      </c>
      <c r="Q852" s="500">
        <v>208.71036717891857</v>
      </c>
    </row>
    <row r="853" spans="1:17" ht="12.75" x14ac:dyDescent="0.2">
      <c r="A853" s="496" t="s">
        <v>1243</v>
      </c>
      <c r="B853" s="497" t="s">
        <v>2263</v>
      </c>
      <c r="C853" s="497">
        <v>3100.7944798084454</v>
      </c>
      <c r="D853" s="497">
        <v>3100.7944798084454</v>
      </c>
      <c r="E853" s="497">
        <v>3378.3800794754966</v>
      </c>
      <c r="F853" s="498">
        <v>0.30000000000000004</v>
      </c>
      <c r="G853" s="499">
        <f t="shared" si="13"/>
        <v>1013.5140238426492</v>
      </c>
      <c r="H853" s="499" t="s">
        <v>2263</v>
      </c>
      <c r="I853" s="499">
        <v>24</v>
      </c>
      <c r="J853" s="499">
        <v>74</v>
      </c>
      <c r="K853" s="499">
        <v>1959</v>
      </c>
      <c r="L853" s="499">
        <v>1817</v>
      </c>
      <c r="M853" s="499">
        <v>142</v>
      </c>
      <c r="N853" s="499">
        <v>1</v>
      </c>
      <c r="O853" s="500">
        <v>23</v>
      </c>
      <c r="P853" s="500">
        <v>30</v>
      </c>
      <c r="Q853" s="500">
        <v>208.71036717891857</v>
      </c>
    </row>
    <row r="854" spans="1:17" ht="12.75" x14ac:dyDescent="0.2">
      <c r="A854" s="496" t="s">
        <v>1244</v>
      </c>
      <c r="B854" s="497" t="s">
        <v>2263</v>
      </c>
      <c r="C854" s="497">
        <v>1191.399236860964</v>
      </c>
      <c r="D854" s="497">
        <v>1191.399236860964</v>
      </c>
      <c r="E854" s="497">
        <v>2508.8406323916961</v>
      </c>
      <c r="F854" s="498">
        <v>0.30000000000000004</v>
      </c>
      <c r="G854" s="499">
        <f t="shared" si="13"/>
        <v>752.65218971750892</v>
      </c>
      <c r="H854" s="499" t="s">
        <v>2263</v>
      </c>
      <c r="I854" s="499">
        <v>180</v>
      </c>
      <c r="J854" s="499">
        <v>213</v>
      </c>
      <c r="K854" s="499">
        <v>2556</v>
      </c>
      <c r="L854" s="499">
        <v>2187</v>
      </c>
      <c r="M854" s="499">
        <v>369</v>
      </c>
      <c r="N854" s="499">
        <v>1</v>
      </c>
      <c r="O854" s="500">
        <v>10</v>
      </c>
      <c r="P854" s="500">
        <v>23</v>
      </c>
      <c r="Q854" s="500">
        <v>208.71036717891857</v>
      </c>
    </row>
    <row r="855" spans="1:17" ht="12.75" x14ac:dyDescent="0.2">
      <c r="A855" s="496" t="s">
        <v>1245</v>
      </c>
      <c r="B855" s="497" t="s">
        <v>2263</v>
      </c>
      <c r="C855" s="497">
        <v>694.05873253588982</v>
      </c>
      <c r="D855" s="497">
        <v>694.05873253588982</v>
      </c>
      <c r="E855" s="497">
        <v>1994.4670930479554</v>
      </c>
      <c r="F855" s="498">
        <v>0.30000000000000004</v>
      </c>
      <c r="G855" s="499">
        <f t="shared" si="13"/>
        <v>598.3401279143867</v>
      </c>
      <c r="H855" s="499" t="s">
        <v>2263</v>
      </c>
      <c r="I855" s="499">
        <v>1094</v>
      </c>
      <c r="J855" s="499">
        <v>571</v>
      </c>
      <c r="K855" s="499">
        <v>1712</v>
      </c>
      <c r="L855" s="499">
        <v>1160</v>
      </c>
      <c r="M855" s="499">
        <v>552</v>
      </c>
      <c r="N855" s="499">
        <v>1</v>
      </c>
      <c r="O855" s="500">
        <v>5</v>
      </c>
      <c r="P855" s="500">
        <v>16</v>
      </c>
      <c r="Q855" s="500">
        <v>208.71036717891857</v>
      </c>
    </row>
    <row r="856" spans="1:17" ht="12.75" x14ac:dyDescent="0.2">
      <c r="A856" s="496" t="s">
        <v>1246</v>
      </c>
      <c r="B856" s="497" t="s">
        <v>2263</v>
      </c>
      <c r="C856" s="497">
        <v>467.40124399554122</v>
      </c>
      <c r="D856" s="497">
        <v>467.40124399554122</v>
      </c>
      <c r="E856" s="497">
        <v>1448.4169180751505</v>
      </c>
      <c r="F856" s="498">
        <v>0.4</v>
      </c>
      <c r="G856" s="499">
        <f t="shared" si="13"/>
        <v>579.36676723006019</v>
      </c>
      <c r="H856" s="499" t="s">
        <v>2263</v>
      </c>
      <c r="I856" s="499">
        <v>1303</v>
      </c>
      <c r="J856" s="499">
        <v>445</v>
      </c>
      <c r="K856" s="499">
        <v>632</v>
      </c>
      <c r="L856" s="499">
        <v>352</v>
      </c>
      <c r="M856" s="499">
        <v>280</v>
      </c>
      <c r="N856" s="499">
        <v>1</v>
      </c>
      <c r="O856" s="500">
        <v>5</v>
      </c>
      <c r="P856" s="500">
        <v>9</v>
      </c>
      <c r="Q856" s="500">
        <v>208.71036717891857</v>
      </c>
    </row>
    <row r="857" spans="1:17" ht="12.75" x14ac:dyDescent="0.2">
      <c r="A857" s="496" t="s">
        <v>1247</v>
      </c>
      <c r="B857" s="497" t="s">
        <v>2263</v>
      </c>
      <c r="C857" s="497">
        <v>8626.1040172309167</v>
      </c>
      <c r="D857" s="497">
        <v>8626.1040172309167</v>
      </c>
      <c r="E857" s="497">
        <v>8626.1040172309167</v>
      </c>
      <c r="F857" s="498">
        <v>0.30000000000000004</v>
      </c>
      <c r="G857" s="499">
        <f t="shared" si="13"/>
        <v>2587.8312051692756</v>
      </c>
      <c r="H857" s="499" t="s">
        <v>2263</v>
      </c>
      <c r="I857" s="499">
        <v>0</v>
      </c>
      <c r="J857" s="499">
        <v>39</v>
      </c>
      <c r="K857" s="499">
        <v>1449</v>
      </c>
      <c r="L857" s="499">
        <v>1444</v>
      </c>
      <c r="M857" s="499">
        <v>5</v>
      </c>
      <c r="N857" s="499">
        <v>1</v>
      </c>
      <c r="O857" s="500">
        <v>73</v>
      </c>
      <c r="P857" s="500">
        <v>73</v>
      </c>
      <c r="Q857" s="500">
        <v>208.71036717891857</v>
      </c>
    </row>
    <row r="858" spans="1:17" ht="12.75" x14ac:dyDescent="0.2">
      <c r="A858" s="496" t="s">
        <v>1248</v>
      </c>
      <c r="B858" s="497" t="s">
        <v>2263</v>
      </c>
      <c r="C858" s="497">
        <v>5221.4807934864612</v>
      </c>
      <c r="D858" s="497">
        <v>5221.4807934864612</v>
      </c>
      <c r="E858" s="497">
        <v>6031.8174849205143</v>
      </c>
      <c r="F858" s="498">
        <v>0.30000000000000004</v>
      </c>
      <c r="G858" s="499">
        <f t="shared" si="13"/>
        <v>1809.5452454761546</v>
      </c>
      <c r="H858" s="499" t="s">
        <v>2263</v>
      </c>
      <c r="I858" s="499">
        <v>0</v>
      </c>
      <c r="J858" s="499">
        <v>139</v>
      </c>
      <c r="K858" s="499">
        <v>1949</v>
      </c>
      <c r="L858" s="499">
        <v>1939</v>
      </c>
      <c r="M858" s="499">
        <v>10</v>
      </c>
      <c r="N858" s="499">
        <v>1</v>
      </c>
      <c r="O858" s="500">
        <v>38</v>
      </c>
      <c r="P858" s="500">
        <v>47</v>
      </c>
      <c r="Q858" s="500">
        <v>208.71036717891857</v>
      </c>
    </row>
    <row r="859" spans="1:17" ht="12.75" x14ac:dyDescent="0.2">
      <c r="A859" s="496" t="s">
        <v>1249</v>
      </c>
      <c r="B859" s="497" t="s">
        <v>2263</v>
      </c>
      <c r="C859" s="497">
        <v>3122.7918223057304</v>
      </c>
      <c r="D859" s="497">
        <v>3122.7918223057304</v>
      </c>
      <c r="E859" s="497">
        <v>4278.8050334850368</v>
      </c>
      <c r="F859" s="498">
        <v>0.30000000000000004</v>
      </c>
      <c r="G859" s="499">
        <f t="shared" si="13"/>
        <v>1283.6415100455113</v>
      </c>
      <c r="H859" s="499" t="s">
        <v>2263</v>
      </c>
      <c r="I859" s="499">
        <v>0</v>
      </c>
      <c r="J859" s="499">
        <v>154</v>
      </c>
      <c r="K859" s="499">
        <v>991</v>
      </c>
      <c r="L859" s="499">
        <v>988</v>
      </c>
      <c r="M859" s="499">
        <v>3</v>
      </c>
      <c r="N859" s="499">
        <v>1</v>
      </c>
      <c r="O859" s="500">
        <v>16</v>
      </c>
      <c r="P859" s="500">
        <v>31</v>
      </c>
      <c r="Q859" s="500">
        <v>208.71036717891857</v>
      </c>
    </row>
    <row r="860" spans="1:17" ht="12.75" x14ac:dyDescent="0.2">
      <c r="A860" s="496" t="s">
        <v>1250</v>
      </c>
      <c r="B860" s="497" t="s">
        <v>2263</v>
      </c>
      <c r="C860" s="497">
        <v>5680.9682928979701</v>
      </c>
      <c r="D860" s="497">
        <v>5680.9682928979701</v>
      </c>
      <c r="E860" s="497">
        <v>5680.9682928979701</v>
      </c>
      <c r="F860" s="498">
        <v>0.30000000000000004</v>
      </c>
      <c r="G860" s="499">
        <f t="shared" si="13"/>
        <v>1704.2904878693912</v>
      </c>
      <c r="H860" s="499" t="s">
        <v>2263</v>
      </c>
      <c r="I860" s="499">
        <v>0</v>
      </c>
      <c r="J860" s="499">
        <v>26</v>
      </c>
      <c r="K860" s="499">
        <v>1056</v>
      </c>
      <c r="L860" s="499">
        <v>1049</v>
      </c>
      <c r="M860" s="499">
        <v>7</v>
      </c>
      <c r="N860" s="499">
        <v>1</v>
      </c>
      <c r="O860" s="500">
        <v>49</v>
      </c>
      <c r="P860" s="500">
        <v>49</v>
      </c>
      <c r="Q860" s="500">
        <v>208.71036717891857</v>
      </c>
    </row>
    <row r="861" spans="1:17" ht="12.75" x14ac:dyDescent="0.2">
      <c r="A861" s="496" t="s">
        <v>1251</v>
      </c>
      <c r="B861" s="497" t="s">
        <v>2263</v>
      </c>
      <c r="C861" s="497">
        <v>3120.3051677866888</v>
      </c>
      <c r="D861" s="497">
        <v>3120.3051677866888</v>
      </c>
      <c r="E861" s="497">
        <v>3986.0587995769629</v>
      </c>
      <c r="F861" s="498">
        <v>0.30000000000000004</v>
      </c>
      <c r="G861" s="499">
        <f t="shared" si="13"/>
        <v>1195.8176398730891</v>
      </c>
      <c r="H861" s="499" t="s">
        <v>2263</v>
      </c>
      <c r="I861" s="499">
        <v>0</v>
      </c>
      <c r="J861" s="499">
        <v>216</v>
      </c>
      <c r="K861" s="499">
        <v>3408</v>
      </c>
      <c r="L861" s="499">
        <v>3398</v>
      </c>
      <c r="M861" s="499">
        <v>10</v>
      </c>
      <c r="N861" s="499">
        <v>1</v>
      </c>
      <c r="O861" s="500">
        <v>22</v>
      </c>
      <c r="P861" s="500">
        <v>31</v>
      </c>
      <c r="Q861" s="500">
        <v>208.71036717891857</v>
      </c>
    </row>
    <row r="862" spans="1:17" ht="12.75" x14ac:dyDescent="0.2">
      <c r="A862" s="496" t="s">
        <v>1252</v>
      </c>
      <c r="B862" s="497" t="s">
        <v>2263</v>
      </c>
      <c r="C862" s="497">
        <v>1942.6258829189292</v>
      </c>
      <c r="D862" s="497">
        <v>1942.6258829189292</v>
      </c>
      <c r="E862" s="497">
        <v>2903.6213809421333</v>
      </c>
      <c r="F862" s="498">
        <v>0.30000000000000004</v>
      </c>
      <c r="G862" s="499">
        <f t="shared" si="13"/>
        <v>871.08641428264013</v>
      </c>
      <c r="H862" s="499" t="s">
        <v>2263</v>
      </c>
      <c r="I862" s="499">
        <v>3</v>
      </c>
      <c r="J862" s="499">
        <v>851</v>
      </c>
      <c r="K862" s="499">
        <v>4156</v>
      </c>
      <c r="L862" s="499">
        <v>4135</v>
      </c>
      <c r="M862" s="499">
        <v>21</v>
      </c>
      <c r="N862" s="499">
        <v>1</v>
      </c>
      <c r="O862" s="500">
        <v>10</v>
      </c>
      <c r="P862" s="500">
        <v>22</v>
      </c>
      <c r="Q862" s="500">
        <v>208.71036717891857</v>
      </c>
    </row>
    <row r="863" spans="1:17" ht="12.75" x14ac:dyDescent="0.2">
      <c r="A863" s="496" t="s">
        <v>1253</v>
      </c>
      <c r="B863" s="497" t="s">
        <v>2263</v>
      </c>
      <c r="C863" s="497">
        <v>4100.9165894737889</v>
      </c>
      <c r="D863" s="497">
        <v>4100.9165894737889</v>
      </c>
      <c r="E863" s="497">
        <v>4100.9165894737889</v>
      </c>
      <c r="F863" s="498">
        <v>0.30000000000000004</v>
      </c>
      <c r="G863" s="499">
        <f t="shared" si="13"/>
        <v>1230.2749768421368</v>
      </c>
      <c r="H863" s="499" t="s">
        <v>2263</v>
      </c>
      <c r="I863" s="499">
        <v>4</v>
      </c>
      <c r="J863" s="499">
        <v>37</v>
      </c>
      <c r="K863" s="499">
        <v>2952</v>
      </c>
      <c r="L863" s="499">
        <v>2774</v>
      </c>
      <c r="M863" s="499">
        <v>178</v>
      </c>
      <c r="N863" s="499">
        <v>1</v>
      </c>
      <c r="O863" s="500">
        <v>39</v>
      </c>
      <c r="P863" s="500">
        <v>39</v>
      </c>
      <c r="Q863" s="500">
        <v>208.71036717891857</v>
      </c>
    </row>
    <row r="864" spans="1:17" ht="12.75" x14ac:dyDescent="0.2">
      <c r="A864" s="496" t="s">
        <v>1254</v>
      </c>
      <c r="B864" s="497" t="s">
        <v>2263</v>
      </c>
      <c r="C864" s="497">
        <v>1906.1191816046198</v>
      </c>
      <c r="D864" s="497">
        <v>1906.1191816046198</v>
      </c>
      <c r="E864" s="497">
        <v>2775.3746443498158</v>
      </c>
      <c r="F864" s="498">
        <v>0.30000000000000004</v>
      </c>
      <c r="G864" s="499">
        <f t="shared" si="13"/>
        <v>832.61239330494482</v>
      </c>
      <c r="H864" s="499" t="s">
        <v>2263</v>
      </c>
      <c r="I864" s="499">
        <v>57</v>
      </c>
      <c r="J864" s="499">
        <v>147</v>
      </c>
      <c r="K864" s="499">
        <v>6759</v>
      </c>
      <c r="L864" s="499">
        <v>6170</v>
      </c>
      <c r="M864" s="499">
        <v>589</v>
      </c>
      <c r="N864" s="499">
        <v>1</v>
      </c>
      <c r="O864" s="500">
        <v>23</v>
      </c>
      <c r="P864" s="500">
        <v>24</v>
      </c>
      <c r="Q864" s="500">
        <v>208.71036717891857</v>
      </c>
    </row>
    <row r="865" spans="1:17" ht="12.75" x14ac:dyDescent="0.2">
      <c r="A865" s="496" t="s">
        <v>1255</v>
      </c>
      <c r="B865" s="497" t="s">
        <v>2263</v>
      </c>
      <c r="C865" s="497">
        <v>779.34210253399669</v>
      </c>
      <c r="D865" s="497">
        <v>779.34210253399669</v>
      </c>
      <c r="E865" s="497">
        <v>2011.7961211858474</v>
      </c>
      <c r="F865" s="498">
        <v>0.30000000000000004</v>
      </c>
      <c r="G865" s="499">
        <f t="shared" si="13"/>
        <v>603.53883635575426</v>
      </c>
      <c r="H865" s="499" t="s">
        <v>2263</v>
      </c>
      <c r="I865" s="499">
        <v>537</v>
      </c>
      <c r="J865" s="499">
        <v>579</v>
      </c>
      <c r="K865" s="499">
        <v>24522</v>
      </c>
      <c r="L865" s="499">
        <v>20205</v>
      </c>
      <c r="M865" s="499">
        <v>4317</v>
      </c>
      <c r="N865" s="499">
        <v>1</v>
      </c>
      <c r="O865" s="500">
        <v>5</v>
      </c>
      <c r="P865" s="500">
        <v>15</v>
      </c>
      <c r="Q865" s="500">
        <v>208.71036717891857</v>
      </c>
    </row>
    <row r="866" spans="1:17" s="501" customFormat="1" ht="12.75" x14ac:dyDescent="0.2">
      <c r="A866" s="496" t="s">
        <v>1256</v>
      </c>
      <c r="B866" s="497" t="s">
        <v>2263</v>
      </c>
      <c r="C866" s="497">
        <v>416.05440784587296</v>
      </c>
      <c r="D866" s="497">
        <v>416.05440784587296</v>
      </c>
      <c r="E866" s="497">
        <v>1431.1493345457552</v>
      </c>
      <c r="F866" s="498">
        <v>0.4</v>
      </c>
      <c r="G866" s="499">
        <f t="shared" si="13"/>
        <v>572.45973381830208</v>
      </c>
      <c r="H866" s="499" t="s">
        <v>2263</v>
      </c>
      <c r="I866" s="499">
        <v>2145</v>
      </c>
      <c r="J866" s="499">
        <v>1027</v>
      </c>
      <c r="K866" s="499">
        <v>51243</v>
      </c>
      <c r="L866" s="499">
        <v>33656</v>
      </c>
      <c r="M866" s="499">
        <v>17587</v>
      </c>
      <c r="N866" s="499">
        <v>1</v>
      </c>
      <c r="O866" s="500">
        <v>5</v>
      </c>
      <c r="P866" s="500">
        <v>9</v>
      </c>
      <c r="Q866" s="500">
        <v>208.71036717891857</v>
      </c>
    </row>
    <row r="867" spans="1:17" ht="12.75" x14ac:dyDescent="0.2">
      <c r="A867" s="496" t="s">
        <v>1257</v>
      </c>
      <c r="B867" s="497" t="s">
        <v>2263</v>
      </c>
      <c r="C867" s="497">
        <v>10403.729209224299</v>
      </c>
      <c r="D867" s="497">
        <v>10403.729209224299</v>
      </c>
      <c r="E867" s="497">
        <v>13590.455379972995</v>
      </c>
      <c r="F867" s="498">
        <v>0</v>
      </c>
      <c r="G867" s="499">
        <f t="shared" si="13"/>
        <v>0</v>
      </c>
      <c r="H867" s="499" t="s">
        <v>2263</v>
      </c>
      <c r="I867" s="499">
        <v>1</v>
      </c>
      <c r="J867" s="499">
        <v>44</v>
      </c>
      <c r="K867" s="499">
        <v>895</v>
      </c>
      <c r="L867" s="499">
        <v>895</v>
      </c>
      <c r="M867" s="499">
        <v>2</v>
      </c>
      <c r="N867" s="499">
        <v>0</v>
      </c>
      <c r="O867" s="500">
        <v>31</v>
      </c>
      <c r="P867" s="500">
        <v>98</v>
      </c>
      <c r="Q867" s="500">
        <v>209.0250538000538</v>
      </c>
    </row>
    <row r="868" spans="1:17" ht="12.75" x14ac:dyDescent="0.2">
      <c r="A868" s="496" t="s">
        <v>1258</v>
      </c>
      <c r="B868" s="497" t="s">
        <v>2263</v>
      </c>
      <c r="C868" s="497">
        <v>8420.5929317393729</v>
      </c>
      <c r="D868" s="497">
        <v>8420.5929317393729</v>
      </c>
      <c r="E868" s="497">
        <v>8842.5960167181456</v>
      </c>
      <c r="F868" s="498">
        <v>0</v>
      </c>
      <c r="G868" s="499">
        <f t="shared" si="13"/>
        <v>0</v>
      </c>
      <c r="H868" s="499" t="s">
        <v>2263</v>
      </c>
      <c r="I868" s="499">
        <v>0</v>
      </c>
      <c r="J868" s="499">
        <v>57</v>
      </c>
      <c r="K868" s="499">
        <v>349</v>
      </c>
      <c r="L868" s="499">
        <v>349</v>
      </c>
      <c r="M868" s="499">
        <v>2</v>
      </c>
      <c r="N868" s="499">
        <v>0</v>
      </c>
      <c r="O868" s="500">
        <v>19</v>
      </c>
      <c r="P868" s="500">
        <v>40</v>
      </c>
      <c r="Q868" s="500">
        <v>209.0250538000538</v>
      </c>
    </row>
    <row r="869" spans="1:17" ht="12.75" x14ac:dyDescent="0.2">
      <c r="A869" s="496" t="s">
        <v>1259</v>
      </c>
      <c r="B869" s="497" t="s">
        <v>2263</v>
      </c>
      <c r="C869" s="497">
        <v>6851.5468431889649</v>
      </c>
      <c r="D869" s="497">
        <v>6851.5468431889649</v>
      </c>
      <c r="E869" s="497">
        <v>6851.4845451545361</v>
      </c>
      <c r="F869" s="498">
        <v>0</v>
      </c>
      <c r="G869" s="499">
        <f t="shared" si="13"/>
        <v>0</v>
      </c>
      <c r="H869" s="499" t="s">
        <v>2263</v>
      </c>
      <c r="I869" s="499">
        <v>3</v>
      </c>
      <c r="J869" s="499">
        <v>117</v>
      </c>
      <c r="K869" s="499">
        <v>750</v>
      </c>
      <c r="L869" s="499">
        <v>750</v>
      </c>
      <c r="M869" s="499">
        <v>3</v>
      </c>
      <c r="N869" s="499">
        <v>0</v>
      </c>
      <c r="O869" s="500">
        <v>18</v>
      </c>
      <c r="P869" s="500">
        <v>24</v>
      </c>
      <c r="Q869" s="500">
        <v>209.0250538000538</v>
      </c>
    </row>
    <row r="870" spans="1:17" ht="12.75" x14ac:dyDescent="0.2">
      <c r="A870" s="496" t="s">
        <v>1260</v>
      </c>
      <c r="B870" s="497" t="s">
        <v>2263</v>
      </c>
      <c r="C870" s="497">
        <v>8074.4978825244734</v>
      </c>
      <c r="D870" s="497">
        <v>8074.4978825244734</v>
      </c>
      <c r="E870" s="497">
        <v>8074.4978825244734</v>
      </c>
      <c r="F870" s="498">
        <v>0</v>
      </c>
      <c r="G870" s="499">
        <f t="shared" si="13"/>
        <v>0</v>
      </c>
      <c r="H870" s="499" t="s">
        <v>2263</v>
      </c>
      <c r="I870" s="499">
        <v>2</v>
      </c>
      <c r="J870" s="499">
        <v>172</v>
      </c>
      <c r="K870" s="499">
        <v>20947</v>
      </c>
      <c r="L870" s="499">
        <v>20947</v>
      </c>
      <c r="M870" s="499">
        <v>158</v>
      </c>
      <c r="N870" s="499">
        <v>0</v>
      </c>
      <c r="O870" s="500">
        <v>50</v>
      </c>
      <c r="P870" s="500">
        <v>50</v>
      </c>
      <c r="Q870" s="500">
        <v>209.0250538000538</v>
      </c>
    </row>
    <row r="871" spans="1:17" ht="12.75" x14ac:dyDescent="0.2">
      <c r="A871" s="496" t="s">
        <v>1261</v>
      </c>
      <c r="B871" s="497" t="s">
        <v>2263</v>
      </c>
      <c r="C871" s="497">
        <v>5845.3138450571514</v>
      </c>
      <c r="D871" s="497">
        <v>5845.3138450571514</v>
      </c>
      <c r="E871" s="497">
        <v>5845.3138450571514</v>
      </c>
      <c r="F871" s="498">
        <v>0</v>
      </c>
      <c r="G871" s="499">
        <f t="shared" si="13"/>
        <v>0</v>
      </c>
      <c r="H871" s="499" t="s">
        <v>2263</v>
      </c>
      <c r="I871" s="499">
        <v>19</v>
      </c>
      <c r="J871" s="499">
        <v>206</v>
      </c>
      <c r="K871" s="499">
        <v>9812</v>
      </c>
      <c r="L871" s="499">
        <v>9812</v>
      </c>
      <c r="M871" s="499">
        <v>116</v>
      </c>
      <c r="N871" s="499">
        <v>0</v>
      </c>
      <c r="O871" s="500">
        <v>26</v>
      </c>
      <c r="P871" s="500">
        <v>26</v>
      </c>
      <c r="Q871" s="500">
        <v>209.0250538000538</v>
      </c>
    </row>
    <row r="872" spans="1:17" ht="12.75" x14ac:dyDescent="0.2">
      <c r="A872" s="496" t="s">
        <v>1262</v>
      </c>
      <c r="B872" s="497" t="s">
        <v>2263</v>
      </c>
      <c r="C872" s="497">
        <v>10354.95256629154</v>
      </c>
      <c r="D872" s="497">
        <v>10354.95256629154</v>
      </c>
      <c r="E872" s="497">
        <v>8247.4874433672903</v>
      </c>
      <c r="F872" s="498">
        <v>0</v>
      </c>
      <c r="G872" s="499">
        <f t="shared" si="13"/>
        <v>0</v>
      </c>
      <c r="H872" s="499" t="s">
        <v>2263</v>
      </c>
      <c r="I872" s="499">
        <v>2</v>
      </c>
      <c r="J872" s="499">
        <v>66</v>
      </c>
      <c r="K872" s="499">
        <v>11642</v>
      </c>
      <c r="L872" s="499">
        <v>11642</v>
      </c>
      <c r="M872" s="499">
        <v>61</v>
      </c>
      <c r="N872" s="499">
        <v>0</v>
      </c>
      <c r="O872" s="500">
        <v>74</v>
      </c>
      <c r="P872" s="500">
        <v>61</v>
      </c>
      <c r="Q872" s="500">
        <v>209.0250538000538</v>
      </c>
    </row>
    <row r="873" spans="1:17" ht="12.75" x14ac:dyDescent="0.2">
      <c r="A873" s="496" t="s">
        <v>1263</v>
      </c>
      <c r="B873" s="497" t="s">
        <v>2263</v>
      </c>
      <c r="C873" s="497">
        <v>6101.5934787707138</v>
      </c>
      <c r="D873" s="497">
        <v>6101.5934787707138</v>
      </c>
      <c r="E873" s="497">
        <v>6218.5634039605811</v>
      </c>
      <c r="F873" s="498">
        <v>0</v>
      </c>
      <c r="G873" s="499">
        <f t="shared" si="13"/>
        <v>0</v>
      </c>
      <c r="H873" s="499" t="s">
        <v>2263</v>
      </c>
      <c r="I873" s="499">
        <v>1</v>
      </c>
      <c r="J873" s="499">
        <v>83</v>
      </c>
      <c r="K873" s="499">
        <v>5399</v>
      </c>
      <c r="L873" s="499">
        <v>5399</v>
      </c>
      <c r="M873" s="499">
        <v>54</v>
      </c>
      <c r="N873" s="499">
        <v>0</v>
      </c>
      <c r="O873" s="500">
        <v>26</v>
      </c>
      <c r="P873" s="500">
        <v>36</v>
      </c>
      <c r="Q873" s="500">
        <v>209.0250538000538</v>
      </c>
    </row>
    <row r="874" spans="1:17" ht="12.75" x14ac:dyDescent="0.2">
      <c r="A874" s="496" t="s">
        <v>1264</v>
      </c>
      <c r="B874" s="497" t="s">
        <v>2263</v>
      </c>
      <c r="C874" s="497">
        <v>3631.2273816157281</v>
      </c>
      <c r="D874" s="497">
        <v>3631.2273816157281</v>
      </c>
      <c r="E874" s="497">
        <v>5074.3083795467692</v>
      </c>
      <c r="F874" s="498">
        <v>0</v>
      </c>
      <c r="G874" s="499">
        <f t="shared" si="13"/>
        <v>0</v>
      </c>
      <c r="H874" s="499" t="s">
        <v>2263</v>
      </c>
      <c r="I874" s="499">
        <v>56</v>
      </c>
      <c r="J874" s="499">
        <v>250</v>
      </c>
      <c r="K874" s="499">
        <v>9688</v>
      </c>
      <c r="L874" s="499">
        <v>9688</v>
      </c>
      <c r="M874" s="499">
        <v>155</v>
      </c>
      <c r="N874" s="499">
        <v>0</v>
      </c>
      <c r="O874" s="500">
        <v>9</v>
      </c>
      <c r="P874" s="500">
        <v>25</v>
      </c>
      <c r="Q874" s="500">
        <v>209.0250538000538</v>
      </c>
    </row>
    <row r="875" spans="1:17" ht="12.75" x14ac:dyDescent="0.2">
      <c r="A875" s="496" t="s">
        <v>1265</v>
      </c>
      <c r="B875" s="497" t="s">
        <v>2263</v>
      </c>
      <c r="C875" s="497">
        <v>5726.3122495272828</v>
      </c>
      <c r="D875" s="497">
        <v>5726.3122495272828</v>
      </c>
      <c r="E875" s="497">
        <v>7884.8932920838106</v>
      </c>
      <c r="F875" s="498">
        <v>0</v>
      </c>
      <c r="G875" s="499">
        <f t="shared" si="13"/>
        <v>0</v>
      </c>
      <c r="H875" s="499" t="s">
        <v>2263</v>
      </c>
      <c r="I875" s="499">
        <v>10</v>
      </c>
      <c r="J875" s="499">
        <v>46</v>
      </c>
      <c r="K875" s="499">
        <v>245</v>
      </c>
      <c r="L875" s="499">
        <v>245</v>
      </c>
      <c r="M875" s="499">
        <v>5</v>
      </c>
      <c r="N875" s="499">
        <v>0</v>
      </c>
      <c r="O875" s="500">
        <v>40</v>
      </c>
      <c r="P875" s="500">
        <v>64</v>
      </c>
      <c r="Q875" s="500">
        <v>209.0250538000538</v>
      </c>
    </row>
    <row r="876" spans="1:17" ht="12.75" x14ac:dyDescent="0.2">
      <c r="A876" s="496" t="s">
        <v>1266</v>
      </c>
      <c r="B876" s="497" t="s">
        <v>2263</v>
      </c>
      <c r="C876" s="497">
        <v>2489.6960428486086</v>
      </c>
      <c r="D876" s="497">
        <v>2489.6960428486086</v>
      </c>
      <c r="E876" s="497">
        <v>4491.3105296284975</v>
      </c>
      <c r="F876" s="498">
        <v>0</v>
      </c>
      <c r="G876" s="499">
        <f t="shared" si="13"/>
        <v>0</v>
      </c>
      <c r="H876" s="499" t="s">
        <v>2263</v>
      </c>
      <c r="I876" s="499">
        <v>32</v>
      </c>
      <c r="J876" s="499">
        <v>79</v>
      </c>
      <c r="K876" s="499">
        <v>222</v>
      </c>
      <c r="L876" s="499">
        <v>222</v>
      </c>
      <c r="M876" s="499">
        <v>13</v>
      </c>
      <c r="N876" s="499">
        <v>0</v>
      </c>
      <c r="O876" s="500">
        <v>5</v>
      </c>
      <c r="P876" s="500">
        <v>24</v>
      </c>
      <c r="Q876" s="500">
        <v>209.0250538000538</v>
      </c>
    </row>
    <row r="877" spans="1:17" ht="12.75" x14ac:dyDescent="0.2">
      <c r="A877" s="496" t="s">
        <v>1267</v>
      </c>
      <c r="B877" s="497" t="s">
        <v>2263</v>
      </c>
      <c r="C877" s="497">
        <v>2476.8246720226412</v>
      </c>
      <c r="D877" s="497">
        <v>2476.8246720226412</v>
      </c>
      <c r="E877" s="497">
        <v>3208.7159532437508</v>
      </c>
      <c r="F877" s="498">
        <v>0</v>
      </c>
      <c r="G877" s="499">
        <f t="shared" si="13"/>
        <v>0</v>
      </c>
      <c r="H877" s="499" t="s">
        <v>2263</v>
      </c>
      <c r="I877" s="499">
        <v>128</v>
      </c>
      <c r="J877" s="499">
        <v>316</v>
      </c>
      <c r="K877" s="499">
        <v>719</v>
      </c>
      <c r="L877" s="499">
        <v>719</v>
      </c>
      <c r="M877" s="499">
        <v>104</v>
      </c>
      <c r="N877" s="499">
        <v>0</v>
      </c>
      <c r="O877" s="500">
        <v>5</v>
      </c>
      <c r="P877" s="500">
        <v>12</v>
      </c>
      <c r="Q877" s="500">
        <v>209.0250538000538</v>
      </c>
    </row>
    <row r="878" spans="1:17" ht="12.75" x14ac:dyDescent="0.2">
      <c r="A878" s="496" t="s">
        <v>1268</v>
      </c>
      <c r="B878" s="497" t="s">
        <v>2263</v>
      </c>
      <c r="C878" s="497">
        <v>617.15815476280136</v>
      </c>
      <c r="D878" s="497">
        <v>617.15815476280136</v>
      </c>
      <c r="E878" s="497">
        <v>843.45185591341476</v>
      </c>
      <c r="F878" s="498">
        <v>0</v>
      </c>
      <c r="G878" s="499">
        <f t="shared" si="13"/>
        <v>0</v>
      </c>
      <c r="H878" s="499" t="s">
        <v>2263</v>
      </c>
      <c r="I878" s="499">
        <v>33</v>
      </c>
      <c r="J878" s="499">
        <v>5</v>
      </c>
      <c r="K878" s="499">
        <v>128</v>
      </c>
      <c r="L878" s="499">
        <v>128</v>
      </c>
      <c r="M878" s="499">
        <v>28</v>
      </c>
      <c r="N878" s="499">
        <v>0</v>
      </c>
      <c r="O878" s="500">
        <v>5</v>
      </c>
      <c r="P878" s="500">
        <v>5</v>
      </c>
      <c r="Q878" s="500">
        <v>209.0250538000538</v>
      </c>
    </row>
    <row r="879" spans="1:17" ht="12.75" x14ac:dyDescent="0.2">
      <c r="A879" s="496" t="s">
        <v>1269</v>
      </c>
      <c r="B879" s="497" t="s">
        <v>2263</v>
      </c>
      <c r="C879" s="497">
        <v>9241.3802258170708</v>
      </c>
      <c r="D879" s="497">
        <v>9241.3802258170708</v>
      </c>
      <c r="E879" s="497">
        <v>9241.3802258170708</v>
      </c>
      <c r="F879" s="498">
        <v>0</v>
      </c>
      <c r="G879" s="499">
        <f t="shared" si="13"/>
        <v>0</v>
      </c>
      <c r="H879" s="499" t="s">
        <v>2263</v>
      </c>
      <c r="I879" s="499">
        <v>2</v>
      </c>
      <c r="J879" s="499">
        <v>62</v>
      </c>
      <c r="K879" s="499">
        <v>580</v>
      </c>
      <c r="L879" s="499">
        <v>580</v>
      </c>
      <c r="M879" s="499">
        <v>4</v>
      </c>
      <c r="N879" s="499">
        <v>0</v>
      </c>
      <c r="O879" s="500">
        <v>58</v>
      </c>
      <c r="P879" s="500">
        <v>58</v>
      </c>
      <c r="Q879" s="500">
        <v>209.0250538000538</v>
      </c>
    </row>
    <row r="880" spans="1:17" ht="12.75" x14ac:dyDescent="0.2">
      <c r="A880" s="496" t="s">
        <v>1270</v>
      </c>
      <c r="B880" s="497" t="s">
        <v>2263</v>
      </c>
      <c r="C880" s="497">
        <v>3462.9971453061949</v>
      </c>
      <c r="D880" s="497">
        <v>3462.9971453061949</v>
      </c>
      <c r="E880" s="497">
        <v>4857.5824538276238</v>
      </c>
      <c r="F880" s="498">
        <v>0</v>
      </c>
      <c r="G880" s="499">
        <f t="shared" si="13"/>
        <v>0</v>
      </c>
      <c r="H880" s="499" t="s">
        <v>2263</v>
      </c>
      <c r="I880" s="499">
        <v>59</v>
      </c>
      <c r="J880" s="499">
        <v>395</v>
      </c>
      <c r="K880" s="499">
        <v>1487</v>
      </c>
      <c r="L880" s="499">
        <v>1487</v>
      </c>
      <c r="M880" s="499">
        <v>83</v>
      </c>
      <c r="N880" s="499">
        <v>0</v>
      </c>
      <c r="O880" s="500">
        <v>6</v>
      </c>
      <c r="P880" s="500">
        <v>18</v>
      </c>
      <c r="Q880" s="500">
        <v>209.0250538000538</v>
      </c>
    </row>
    <row r="881" spans="1:17" ht="12.75" x14ac:dyDescent="0.2">
      <c r="A881" s="496" t="s">
        <v>1271</v>
      </c>
      <c r="B881" s="497" t="s">
        <v>2263</v>
      </c>
      <c r="C881" s="497">
        <v>8058.1204035966985</v>
      </c>
      <c r="D881" s="497">
        <v>8058.1204035966985</v>
      </c>
      <c r="E881" s="497">
        <v>8058.1204035966985</v>
      </c>
      <c r="F881" s="498">
        <v>0</v>
      </c>
      <c r="G881" s="499">
        <f t="shared" si="13"/>
        <v>0</v>
      </c>
      <c r="H881" s="499" t="s">
        <v>2263</v>
      </c>
      <c r="I881" s="499">
        <v>12</v>
      </c>
      <c r="J881" s="499">
        <v>98</v>
      </c>
      <c r="K881" s="499">
        <v>1453</v>
      </c>
      <c r="L881" s="499">
        <v>1453</v>
      </c>
      <c r="M881" s="499">
        <v>23</v>
      </c>
      <c r="N881" s="499">
        <v>0</v>
      </c>
      <c r="O881" s="500">
        <v>57</v>
      </c>
      <c r="P881" s="500">
        <v>57</v>
      </c>
      <c r="Q881" s="500">
        <v>209.0250538000538</v>
      </c>
    </row>
    <row r="882" spans="1:17" ht="12.75" x14ac:dyDescent="0.2">
      <c r="A882" s="496" t="s">
        <v>1272</v>
      </c>
      <c r="B882" s="497" t="s">
        <v>2263</v>
      </c>
      <c r="C882" s="497">
        <v>3644.2396974957778</v>
      </c>
      <c r="D882" s="497">
        <v>3644.2396974957778</v>
      </c>
      <c r="E882" s="497">
        <v>3644.2396974957778</v>
      </c>
      <c r="F882" s="498">
        <v>0</v>
      </c>
      <c r="G882" s="499">
        <f t="shared" si="13"/>
        <v>0</v>
      </c>
      <c r="H882" s="499" t="s">
        <v>2263</v>
      </c>
      <c r="I882" s="499">
        <v>602</v>
      </c>
      <c r="J882" s="499">
        <v>1239</v>
      </c>
      <c r="K882" s="499">
        <v>3374</v>
      </c>
      <c r="L882" s="499">
        <v>3374</v>
      </c>
      <c r="M882" s="499">
        <v>234</v>
      </c>
      <c r="N882" s="499">
        <v>0</v>
      </c>
      <c r="O882" s="500">
        <v>14</v>
      </c>
      <c r="P882" s="500">
        <v>14</v>
      </c>
      <c r="Q882" s="500">
        <v>209.0250538000538</v>
      </c>
    </row>
    <row r="883" spans="1:17" ht="12.75" x14ac:dyDescent="0.2">
      <c r="A883" s="496" t="s">
        <v>1273</v>
      </c>
      <c r="B883" s="497" t="s">
        <v>2263</v>
      </c>
      <c r="C883" s="497">
        <v>5778.0191944731496</v>
      </c>
      <c r="D883" s="497">
        <v>5778.0191944731496</v>
      </c>
      <c r="E883" s="497">
        <v>5778.0191944731496</v>
      </c>
      <c r="F883" s="498">
        <v>0</v>
      </c>
      <c r="G883" s="499">
        <f t="shared" si="13"/>
        <v>0</v>
      </c>
      <c r="H883" s="499" t="s">
        <v>2263</v>
      </c>
      <c r="I883" s="499">
        <v>42</v>
      </c>
      <c r="J883" s="499">
        <v>101</v>
      </c>
      <c r="K883" s="499">
        <v>642</v>
      </c>
      <c r="L883" s="499">
        <v>642</v>
      </c>
      <c r="M883" s="499">
        <v>28</v>
      </c>
      <c r="N883" s="499">
        <v>0</v>
      </c>
      <c r="O883" s="500">
        <v>41</v>
      </c>
      <c r="P883" s="500">
        <v>41</v>
      </c>
      <c r="Q883" s="500">
        <v>209.0250538000538</v>
      </c>
    </row>
    <row r="884" spans="1:17" ht="12.75" x14ac:dyDescent="0.2">
      <c r="A884" s="496" t="s">
        <v>1274</v>
      </c>
      <c r="B884" s="497" t="s">
        <v>2263</v>
      </c>
      <c r="C884" s="497">
        <v>2602.4626831280375</v>
      </c>
      <c r="D884" s="497">
        <v>2602.4626831280375</v>
      </c>
      <c r="E884" s="497">
        <v>2602.4626831280375</v>
      </c>
      <c r="F884" s="498">
        <v>0</v>
      </c>
      <c r="G884" s="499">
        <f t="shared" si="13"/>
        <v>0</v>
      </c>
      <c r="H884" s="499" t="s">
        <v>2263</v>
      </c>
      <c r="I884" s="499">
        <v>1182</v>
      </c>
      <c r="J884" s="499">
        <v>1199</v>
      </c>
      <c r="K884" s="499">
        <v>3160</v>
      </c>
      <c r="L884" s="499">
        <v>3160</v>
      </c>
      <c r="M884" s="499">
        <v>722</v>
      </c>
      <c r="N884" s="499">
        <v>0</v>
      </c>
      <c r="O884" s="500">
        <v>8</v>
      </c>
      <c r="P884" s="500">
        <v>8</v>
      </c>
      <c r="Q884" s="500">
        <v>209.0250538000538</v>
      </c>
    </row>
    <row r="885" spans="1:17" ht="12.75" x14ac:dyDescent="0.2">
      <c r="A885" s="496" t="s">
        <v>1275</v>
      </c>
      <c r="B885" s="497" t="s">
        <v>2263</v>
      </c>
      <c r="C885" s="497">
        <v>4290.6976425190924</v>
      </c>
      <c r="D885" s="497">
        <v>4290.6976425190924</v>
      </c>
      <c r="E885" s="497">
        <v>5945.5916861148189</v>
      </c>
      <c r="F885" s="498">
        <v>0</v>
      </c>
      <c r="G885" s="499">
        <f t="shared" si="13"/>
        <v>0</v>
      </c>
      <c r="H885" s="499" t="s">
        <v>2263</v>
      </c>
      <c r="I885" s="499">
        <v>34</v>
      </c>
      <c r="J885" s="499">
        <v>110</v>
      </c>
      <c r="K885" s="499">
        <v>212</v>
      </c>
      <c r="L885" s="499">
        <v>212</v>
      </c>
      <c r="M885" s="499">
        <v>16</v>
      </c>
      <c r="N885" s="499">
        <v>0</v>
      </c>
      <c r="O885" s="500">
        <v>9</v>
      </c>
      <c r="P885" s="500">
        <v>33</v>
      </c>
      <c r="Q885" s="500">
        <v>209.0250538000538</v>
      </c>
    </row>
    <row r="886" spans="1:17" ht="12.75" x14ac:dyDescent="0.2">
      <c r="A886" s="496" t="s">
        <v>1276</v>
      </c>
      <c r="B886" s="497" t="s">
        <v>2263</v>
      </c>
      <c r="C886" s="497">
        <v>2987.8917306088474</v>
      </c>
      <c r="D886" s="497">
        <v>2987.8917306088474</v>
      </c>
      <c r="E886" s="497">
        <v>4481.6344527708115</v>
      </c>
      <c r="F886" s="498">
        <v>0</v>
      </c>
      <c r="G886" s="499">
        <f t="shared" si="13"/>
        <v>0</v>
      </c>
      <c r="H886" s="499" t="s">
        <v>2263</v>
      </c>
      <c r="I886" s="499">
        <v>7</v>
      </c>
      <c r="J886" s="499">
        <v>25</v>
      </c>
      <c r="K886" s="499">
        <v>210</v>
      </c>
      <c r="L886" s="499">
        <v>210</v>
      </c>
      <c r="M886" s="499">
        <v>22</v>
      </c>
      <c r="N886" s="499">
        <v>0</v>
      </c>
      <c r="O886" s="500">
        <v>20</v>
      </c>
      <c r="P886" s="500">
        <v>42</v>
      </c>
      <c r="Q886" s="500">
        <v>209.0250538000538</v>
      </c>
    </row>
    <row r="887" spans="1:17" ht="12.75" x14ac:dyDescent="0.2">
      <c r="A887" s="496" t="s">
        <v>1277</v>
      </c>
      <c r="B887" s="497" t="s">
        <v>2263</v>
      </c>
      <c r="C887" s="497">
        <v>2258.4655825790078</v>
      </c>
      <c r="D887" s="497">
        <v>2258.4655825790078</v>
      </c>
      <c r="E887" s="497">
        <v>2258.4655825790078</v>
      </c>
      <c r="F887" s="498">
        <v>0</v>
      </c>
      <c r="G887" s="499">
        <f t="shared" si="13"/>
        <v>0</v>
      </c>
      <c r="H887" s="499" t="s">
        <v>2263</v>
      </c>
      <c r="I887" s="499">
        <v>156</v>
      </c>
      <c r="J887" s="499">
        <v>155</v>
      </c>
      <c r="K887" s="499">
        <v>381</v>
      </c>
      <c r="L887" s="499">
        <v>381</v>
      </c>
      <c r="M887" s="499">
        <v>92</v>
      </c>
      <c r="N887" s="499">
        <v>0</v>
      </c>
      <c r="O887" s="500">
        <v>8</v>
      </c>
      <c r="P887" s="500">
        <v>8</v>
      </c>
      <c r="Q887" s="500">
        <v>209.0250538000538</v>
      </c>
    </row>
    <row r="888" spans="1:17" ht="12.75" x14ac:dyDescent="0.2">
      <c r="A888" s="496" t="s">
        <v>1278</v>
      </c>
      <c r="B888" s="497" t="s">
        <v>2263</v>
      </c>
      <c r="C888" s="497">
        <v>2020.3842563958592</v>
      </c>
      <c r="D888" s="497">
        <v>2020.3842563958592</v>
      </c>
      <c r="E888" s="497">
        <v>5316.0702235501212</v>
      </c>
      <c r="F888" s="498">
        <v>0</v>
      </c>
      <c r="G888" s="499">
        <f t="shared" si="13"/>
        <v>0</v>
      </c>
      <c r="H888" s="499" t="s">
        <v>2263</v>
      </c>
      <c r="I888" s="499">
        <v>2</v>
      </c>
      <c r="J888" s="499">
        <v>6</v>
      </c>
      <c r="K888" s="499">
        <v>4</v>
      </c>
      <c r="L888" s="499">
        <v>4</v>
      </c>
      <c r="M888" s="499">
        <v>0</v>
      </c>
      <c r="N888" s="499">
        <v>0</v>
      </c>
      <c r="O888" s="500">
        <v>11</v>
      </c>
      <c r="P888" s="500">
        <v>68</v>
      </c>
      <c r="Q888" s="500">
        <v>209.0250538000538</v>
      </c>
    </row>
    <row r="889" spans="1:17" ht="12.75" x14ac:dyDescent="0.2">
      <c r="A889" s="496" t="s">
        <v>1279</v>
      </c>
      <c r="B889" s="497" t="s">
        <v>2263</v>
      </c>
      <c r="C889" s="497">
        <v>3602.9944943113173</v>
      </c>
      <c r="D889" s="497">
        <v>3602.9944943113173</v>
      </c>
      <c r="E889" s="497">
        <v>2065.0178169330957</v>
      </c>
      <c r="F889" s="498">
        <v>0</v>
      </c>
      <c r="G889" s="499">
        <f t="shared" si="13"/>
        <v>0</v>
      </c>
      <c r="H889" s="499" t="s">
        <v>2263</v>
      </c>
      <c r="I889" s="499">
        <v>13</v>
      </c>
      <c r="J889" s="499">
        <v>18</v>
      </c>
      <c r="K889" s="499">
        <v>54</v>
      </c>
      <c r="L889" s="499">
        <v>54</v>
      </c>
      <c r="M889" s="499">
        <v>17</v>
      </c>
      <c r="N889" s="499">
        <v>0</v>
      </c>
      <c r="O889" s="500">
        <v>5</v>
      </c>
      <c r="P889" s="500">
        <v>7</v>
      </c>
      <c r="Q889" s="500">
        <v>209.0250538000538</v>
      </c>
    </row>
    <row r="890" spans="1:17" ht="12.75" x14ac:dyDescent="0.2">
      <c r="A890" s="496" t="s">
        <v>1280</v>
      </c>
      <c r="B890" s="497" t="s">
        <v>2263</v>
      </c>
      <c r="C890" s="497">
        <v>890.05505507831776</v>
      </c>
      <c r="D890" s="497">
        <v>890.05505507831776</v>
      </c>
      <c r="E890" s="497">
        <v>584.4475735622201</v>
      </c>
      <c r="F890" s="498">
        <v>0</v>
      </c>
      <c r="G890" s="499">
        <f t="shared" si="13"/>
        <v>0</v>
      </c>
      <c r="H890" s="499" t="s">
        <v>2263</v>
      </c>
      <c r="I890" s="499">
        <v>20</v>
      </c>
      <c r="J890" s="499">
        <v>19</v>
      </c>
      <c r="K890" s="499">
        <v>1516</v>
      </c>
      <c r="L890" s="499">
        <v>1516</v>
      </c>
      <c r="M890" s="499">
        <v>830</v>
      </c>
      <c r="N890" s="499">
        <v>0</v>
      </c>
      <c r="O890" s="500">
        <v>5</v>
      </c>
      <c r="P890" s="500">
        <v>5</v>
      </c>
      <c r="Q890" s="500">
        <v>209.0250538000538</v>
      </c>
    </row>
    <row r="891" spans="1:17" ht="12.75" x14ac:dyDescent="0.2">
      <c r="A891" s="496" t="s">
        <v>1281</v>
      </c>
      <c r="B891" s="497" t="s">
        <v>2263</v>
      </c>
      <c r="C891" s="497">
        <v>5273.7554159346973</v>
      </c>
      <c r="D891" s="497">
        <v>5273.7554159346973</v>
      </c>
      <c r="E891" s="497">
        <v>5273.7554159346973</v>
      </c>
      <c r="F891" s="498">
        <v>0</v>
      </c>
      <c r="G891" s="499">
        <f t="shared" si="13"/>
        <v>0</v>
      </c>
      <c r="H891" s="499" t="s">
        <v>2263</v>
      </c>
      <c r="I891" s="499">
        <v>17</v>
      </c>
      <c r="J891" s="499">
        <v>129</v>
      </c>
      <c r="K891" s="499">
        <v>858</v>
      </c>
      <c r="L891" s="499">
        <v>858</v>
      </c>
      <c r="M891" s="499">
        <v>59</v>
      </c>
      <c r="N891" s="499">
        <v>0</v>
      </c>
      <c r="O891" s="500">
        <v>36</v>
      </c>
      <c r="P891" s="500">
        <v>36</v>
      </c>
      <c r="Q891" s="500">
        <v>209.0250538000538</v>
      </c>
    </row>
    <row r="892" spans="1:17" ht="12.75" x14ac:dyDescent="0.2">
      <c r="A892" s="496" t="s">
        <v>1282</v>
      </c>
      <c r="B892" s="497" t="s">
        <v>2263</v>
      </c>
      <c r="C892" s="497">
        <v>3092.3276775225677</v>
      </c>
      <c r="D892" s="497">
        <v>3092.3276775225677</v>
      </c>
      <c r="E892" s="497">
        <v>3092.3276775225677</v>
      </c>
      <c r="F892" s="498">
        <v>0</v>
      </c>
      <c r="G892" s="499">
        <f t="shared" si="13"/>
        <v>0</v>
      </c>
      <c r="H892" s="499" t="s">
        <v>2263</v>
      </c>
      <c r="I892" s="499">
        <v>333</v>
      </c>
      <c r="J892" s="499">
        <v>1216</v>
      </c>
      <c r="K892" s="499">
        <v>5063</v>
      </c>
      <c r="L892" s="499">
        <v>5063</v>
      </c>
      <c r="M892" s="499">
        <v>871</v>
      </c>
      <c r="N892" s="499">
        <v>0</v>
      </c>
      <c r="O892" s="500">
        <v>9</v>
      </c>
      <c r="P892" s="500">
        <v>9</v>
      </c>
      <c r="Q892" s="500">
        <v>209.0250538000538</v>
      </c>
    </row>
    <row r="893" spans="1:17" ht="12.75" x14ac:dyDescent="0.2">
      <c r="A893" s="496" t="s">
        <v>1283</v>
      </c>
      <c r="B893" s="497" t="s">
        <v>2263</v>
      </c>
      <c r="C893" s="497">
        <v>2798.0295081169616</v>
      </c>
      <c r="D893" s="497">
        <v>2798.0295081169616</v>
      </c>
      <c r="E893" s="497">
        <v>4995.4979451742374</v>
      </c>
      <c r="F893" s="498">
        <v>0</v>
      </c>
      <c r="G893" s="499">
        <f t="shared" si="13"/>
        <v>0</v>
      </c>
      <c r="H893" s="499" t="s">
        <v>2263</v>
      </c>
      <c r="I893" s="499">
        <v>106</v>
      </c>
      <c r="J893" s="499">
        <v>453</v>
      </c>
      <c r="K893" s="499">
        <v>1938</v>
      </c>
      <c r="L893" s="499">
        <v>1938</v>
      </c>
      <c r="M893" s="499">
        <v>151</v>
      </c>
      <c r="N893" s="499">
        <v>0</v>
      </c>
      <c r="O893" s="500">
        <v>5</v>
      </c>
      <c r="P893" s="500">
        <v>26</v>
      </c>
      <c r="Q893" s="500">
        <v>209.0250538000538</v>
      </c>
    </row>
    <row r="894" spans="1:17" ht="12.75" x14ac:dyDescent="0.2">
      <c r="A894" s="496" t="s">
        <v>1284</v>
      </c>
      <c r="B894" s="497" t="s">
        <v>2263</v>
      </c>
      <c r="C894" s="497">
        <v>2374.1303414495046</v>
      </c>
      <c r="D894" s="497">
        <v>2374.1303414495046</v>
      </c>
      <c r="E894" s="497">
        <v>3727.1385338475034</v>
      </c>
      <c r="F894" s="498">
        <v>0</v>
      </c>
      <c r="G894" s="499">
        <f t="shared" si="13"/>
        <v>0</v>
      </c>
      <c r="H894" s="499" t="s">
        <v>2263</v>
      </c>
      <c r="I894" s="499">
        <v>361</v>
      </c>
      <c r="J894" s="499">
        <v>1311</v>
      </c>
      <c r="K894" s="499">
        <v>7722</v>
      </c>
      <c r="L894" s="499">
        <v>7722</v>
      </c>
      <c r="M894" s="499">
        <v>991</v>
      </c>
      <c r="N894" s="499">
        <v>0</v>
      </c>
      <c r="O894" s="500">
        <v>5</v>
      </c>
      <c r="P894" s="500">
        <v>15</v>
      </c>
      <c r="Q894" s="500">
        <v>209.0250538000538</v>
      </c>
    </row>
    <row r="895" spans="1:17" ht="12.75" x14ac:dyDescent="0.2">
      <c r="A895" s="496" t="s">
        <v>1285</v>
      </c>
      <c r="B895" s="497" t="s">
        <v>2263</v>
      </c>
      <c r="C895" s="497">
        <v>1946.3808714677054</v>
      </c>
      <c r="D895" s="497">
        <v>1946.3808714677054</v>
      </c>
      <c r="E895" s="497">
        <v>3017.2168409299998</v>
      </c>
      <c r="F895" s="498">
        <v>0</v>
      </c>
      <c r="G895" s="499">
        <f t="shared" si="13"/>
        <v>0</v>
      </c>
      <c r="H895" s="499" t="s">
        <v>2263</v>
      </c>
      <c r="I895" s="499">
        <v>338</v>
      </c>
      <c r="J895" s="499">
        <v>506</v>
      </c>
      <c r="K895" s="499">
        <v>2259</v>
      </c>
      <c r="L895" s="499">
        <v>2259</v>
      </c>
      <c r="M895" s="499">
        <v>428</v>
      </c>
      <c r="N895" s="499">
        <v>0</v>
      </c>
      <c r="O895" s="500">
        <v>5</v>
      </c>
      <c r="P895" s="500">
        <v>11</v>
      </c>
      <c r="Q895" s="500">
        <v>209.0250538000538</v>
      </c>
    </row>
    <row r="896" spans="1:17" ht="12.75" x14ac:dyDescent="0.2">
      <c r="A896" s="496" t="s">
        <v>1286</v>
      </c>
      <c r="B896" s="497" t="s">
        <v>2263</v>
      </c>
      <c r="C896" s="497">
        <v>1330.2827443945453</v>
      </c>
      <c r="D896" s="497">
        <v>1330.2827443945453</v>
      </c>
      <c r="E896" s="497">
        <v>1941.5185732489322</v>
      </c>
      <c r="F896" s="498">
        <v>0</v>
      </c>
      <c r="G896" s="499">
        <f t="shared" si="13"/>
        <v>0</v>
      </c>
      <c r="H896" s="499" t="s">
        <v>2263</v>
      </c>
      <c r="I896" s="499">
        <v>122</v>
      </c>
      <c r="J896" s="499">
        <v>159</v>
      </c>
      <c r="K896" s="499">
        <v>1630</v>
      </c>
      <c r="L896" s="499">
        <v>1630</v>
      </c>
      <c r="M896" s="499">
        <v>302</v>
      </c>
      <c r="N896" s="499">
        <v>0</v>
      </c>
      <c r="O896" s="500">
        <v>5</v>
      </c>
      <c r="P896" s="500">
        <v>9</v>
      </c>
      <c r="Q896" s="500">
        <v>209.0250538000538</v>
      </c>
    </row>
    <row r="897" spans="1:17" ht="12.75" x14ac:dyDescent="0.2">
      <c r="A897" s="496" t="s">
        <v>1287</v>
      </c>
      <c r="B897" s="497" t="s">
        <v>2263</v>
      </c>
      <c r="C897" s="497">
        <v>625.0649211681831</v>
      </c>
      <c r="D897" s="497">
        <v>625.0649211681831</v>
      </c>
      <c r="E897" s="497">
        <v>549.04007259976424</v>
      </c>
      <c r="F897" s="498">
        <v>0</v>
      </c>
      <c r="G897" s="499">
        <f t="shared" si="13"/>
        <v>0</v>
      </c>
      <c r="H897" s="499" t="s">
        <v>2263</v>
      </c>
      <c r="I897" s="499">
        <v>76</v>
      </c>
      <c r="J897" s="499">
        <v>10</v>
      </c>
      <c r="K897" s="499">
        <v>645</v>
      </c>
      <c r="L897" s="499">
        <v>645</v>
      </c>
      <c r="M897" s="499">
        <v>505</v>
      </c>
      <c r="N897" s="499">
        <v>0</v>
      </c>
      <c r="O897" s="500">
        <v>5</v>
      </c>
      <c r="P897" s="500">
        <v>5</v>
      </c>
      <c r="Q897" s="500">
        <v>209.0250538000538</v>
      </c>
    </row>
    <row r="898" spans="1:17" ht="12.75" x14ac:dyDescent="0.2">
      <c r="A898" s="496" t="s">
        <v>1288</v>
      </c>
      <c r="B898" s="497" t="s">
        <v>2263</v>
      </c>
      <c r="C898" s="497">
        <v>1485.1341073858139</v>
      </c>
      <c r="D898" s="497">
        <v>1485.1341073858139</v>
      </c>
      <c r="E898" s="497">
        <v>1742.2547013258593</v>
      </c>
      <c r="F898" s="498">
        <v>0</v>
      </c>
      <c r="G898" s="499">
        <f t="shared" si="13"/>
        <v>0</v>
      </c>
      <c r="H898" s="499" t="s">
        <v>2263</v>
      </c>
      <c r="I898" s="499">
        <v>1999</v>
      </c>
      <c r="J898" s="499">
        <v>716</v>
      </c>
      <c r="K898" s="499">
        <v>2361</v>
      </c>
      <c r="L898" s="499">
        <v>2361</v>
      </c>
      <c r="M898" s="499">
        <v>1392</v>
      </c>
      <c r="N898" s="499">
        <v>0</v>
      </c>
      <c r="O898" s="500">
        <v>5</v>
      </c>
      <c r="P898" s="500">
        <v>5</v>
      </c>
      <c r="Q898" s="500">
        <v>209.0250538000538</v>
      </c>
    </row>
    <row r="899" spans="1:17" ht="12.75" x14ac:dyDescent="0.2">
      <c r="A899" s="496" t="s">
        <v>1289</v>
      </c>
      <c r="B899" s="497" t="s">
        <v>2263</v>
      </c>
      <c r="C899" s="497">
        <v>1571.1503765803188</v>
      </c>
      <c r="D899" s="497">
        <v>1571.1503765803188</v>
      </c>
      <c r="E899" s="497">
        <v>1930.2843766255871</v>
      </c>
      <c r="F899" s="498">
        <v>0</v>
      </c>
      <c r="G899" s="499">
        <f t="shared" si="13"/>
        <v>0</v>
      </c>
      <c r="H899" s="499" t="s">
        <v>2263</v>
      </c>
      <c r="I899" s="499">
        <v>765</v>
      </c>
      <c r="J899" s="499">
        <v>300</v>
      </c>
      <c r="K899" s="499">
        <v>981</v>
      </c>
      <c r="L899" s="499">
        <v>981</v>
      </c>
      <c r="M899" s="499">
        <v>551</v>
      </c>
      <c r="N899" s="499">
        <v>0</v>
      </c>
      <c r="O899" s="500">
        <v>5</v>
      </c>
      <c r="P899" s="500">
        <v>5</v>
      </c>
      <c r="Q899" s="500">
        <v>209.0250538000538</v>
      </c>
    </row>
    <row r="900" spans="1:17" ht="12.75" x14ac:dyDescent="0.2">
      <c r="A900" s="496" t="s">
        <v>1290</v>
      </c>
      <c r="B900" s="497" t="s">
        <v>2263</v>
      </c>
      <c r="C900" s="497">
        <v>1560.8694009804628</v>
      </c>
      <c r="D900" s="497">
        <v>1560.8694009804628</v>
      </c>
      <c r="E900" s="497">
        <v>1708.59740343355</v>
      </c>
      <c r="F900" s="498">
        <v>0</v>
      </c>
      <c r="G900" s="499">
        <f t="shared" si="13"/>
        <v>0</v>
      </c>
      <c r="H900" s="499" t="s">
        <v>2263</v>
      </c>
      <c r="I900" s="499">
        <v>3247</v>
      </c>
      <c r="J900" s="499">
        <v>1154</v>
      </c>
      <c r="K900" s="499">
        <v>2718</v>
      </c>
      <c r="L900" s="499">
        <v>2718</v>
      </c>
      <c r="M900" s="499">
        <v>1676</v>
      </c>
      <c r="N900" s="499">
        <v>0</v>
      </c>
      <c r="O900" s="500">
        <v>5</v>
      </c>
      <c r="P900" s="500">
        <v>5</v>
      </c>
      <c r="Q900" s="500">
        <v>209.0250538000538</v>
      </c>
    </row>
    <row r="901" spans="1:17" ht="12.75" x14ac:dyDescent="0.2">
      <c r="A901" s="496" t="s">
        <v>1291</v>
      </c>
      <c r="B901" s="497" t="s">
        <v>2263</v>
      </c>
      <c r="C901" s="497">
        <v>1219.7920594348045</v>
      </c>
      <c r="D901" s="497">
        <v>1219.7920594348045</v>
      </c>
      <c r="E901" s="497">
        <v>1372.2854404166778</v>
      </c>
      <c r="F901" s="498">
        <v>0</v>
      </c>
      <c r="G901" s="499">
        <f t="shared" si="13"/>
        <v>0</v>
      </c>
      <c r="H901" s="499" t="s">
        <v>2263</v>
      </c>
      <c r="I901" s="499">
        <v>3196</v>
      </c>
      <c r="J901" s="499">
        <v>1070</v>
      </c>
      <c r="K901" s="499">
        <v>5251</v>
      </c>
      <c r="L901" s="499">
        <v>5251</v>
      </c>
      <c r="M901" s="499">
        <v>3646</v>
      </c>
      <c r="N901" s="499">
        <v>0</v>
      </c>
      <c r="O901" s="500">
        <v>5</v>
      </c>
      <c r="P901" s="500">
        <v>5</v>
      </c>
      <c r="Q901" s="500">
        <v>209.0250538000538</v>
      </c>
    </row>
    <row r="902" spans="1:17" ht="12.75" x14ac:dyDescent="0.2">
      <c r="A902" s="496" t="s">
        <v>1292</v>
      </c>
      <c r="B902" s="497" t="s">
        <v>2263</v>
      </c>
      <c r="C902" s="497">
        <v>1315.9697499044894</v>
      </c>
      <c r="D902" s="497">
        <v>1315.9697499044894</v>
      </c>
      <c r="E902" s="497">
        <v>1362.9707963540984</v>
      </c>
      <c r="F902" s="498">
        <v>0</v>
      </c>
      <c r="G902" s="499">
        <f t="shared" si="13"/>
        <v>0</v>
      </c>
      <c r="H902" s="499" t="s">
        <v>2263</v>
      </c>
      <c r="I902" s="499">
        <v>2176</v>
      </c>
      <c r="J902" s="499">
        <v>702</v>
      </c>
      <c r="K902" s="499">
        <v>2414</v>
      </c>
      <c r="L902" s="499">
        <v>2414</v>
      </c>
      <c r="M902" s="499">
        <v>1597</v>
      </c>
      <c r="N902" s="499">
        <v>0</v>
      </c>
      <c r="O902" s="500">
        <v>5</v>
      </c>
      <c r="P902" s="500">
        <v>5</v>
      </c>
      <c r="Q902" s="500">
        <v>209.0250538000538</v>
      </c>
    </row>
    <row r="903" spans="1:17" ht="12.75" x14ac:dyDescent="0.2">
      <c r="A903" s="496" t="s">
        <v>1293</v>
      </c>
      <c r="B903" s="497" t="s">
        <v>2263</v>
      </c>
      <c r="C903" s="497">
        <v>1209.4773203276595</v>
      </c>
      <c r="D903" s="497">
        <v>1209.4773203276595</v>
      </c>
      <c r="E903" s="497">
        <v>1362.9707963540984</v>
      </c>
      <c r="F903" s="498">
        <v>0</v>
      </c>
      <c r="G903" s="499">
        <f t="shared" ref="G903:G966" si="14">IFERROR(F903*E903,"")</f>
        <v>0</v>
      </c>
      <c r="H903" s="499" t="s">
        <v>2263</v>
      </c>
      <c r="I903" s="499">
        <v>2464</v>
      </c>
      <c r="J903" s="499">
        <v>736</v>
      </c>
      <c r="K903" s="499">
        <v>2754</v>
      </c>
      <c r="L903" s="499">
        <v>2754</v>
      </c>
      <c r="M903" s="499">
        <v>2201</v>
      </c>
      <c r="N903" s="499">
        <v>0</v>
      </c>
      <c r="O903" s="500">
        <v>5</v>
      </c>
      <c r="P903" s="500">
        <v>5</v>
      </c>
      <c r="Q903" s="500">
        <v>209.0250538000538</v>
      </c>
    </row>
    <row r="904" spans="1:17" ht="12.75" x14ac:dyDescent="0.2">
      <c r="A904" s="496" t="s">
        <v>1294</v>
      </c>
      <c r="B904" s="497" t="s">
        <v>2263</v>
      </c>
      <c r="C904" s="497">
        <v>1089.8848066484611</v>
      </c>
      <c r="D904" s="497">
        <v>1089.8848066484611</v>
      </c>
      <c r="E904" s="497">
        <v>1148.571340554171</v>
      </c>
      <c r="F904" s="498">
        <v>0</v>
      </c>
      <c r="G904" s="499">
        <f t="shared" si="14"/>
        <v>0</v>
      </c>
      <c r="H904" s="499" t="s">
        <v>2263</v>
      </c>
      <c r="I904" s="499">
        <v>805</v>
      </c>
      <c r="J904" s="499">
        <v>337</v>
      </c>
      <c r="K904" s="499">
        <v>1486</v>
      </c>
      <c r="L904" s="499">
        <v>1486</v>
      </c>
      <c r="M904" s="499">
        <v>0</v>
      </c>
      <c r="N904" s="499">
        <v>0</v>
      </c>
      <c r="O904" s="500">
        <v>5</v>
      </c>
      <c r="P904" s="500">
        <v>5</v>
      </c>
      <c r="Q904" s="500">
        <v>347.00391751042173</v>
      </c>
    </row>
    <row r="905" spans="1:17" ht="12.75" x14ac:dyDescent="0.2">
      <c r="A905" s="496" t="s">
        <v>1295</v>
      </c>
      <c r="B905" s="497" t="s">
        <v>2263</v>
      </c>
      <c r="C905" s="497">
        <v>438.10663271515961</v>
      </c>
      <c r="D905" s="497">
        <v>438.10663271515961</v>
      </c>
      <c r="E905" s="497">
        <v>438.10663271515961</v>
      </c>
      <c r="F905" s="498">
        <v>0</v>
      </c>
      <c r="G905" s="499">
        <f t="shared" si="14"/>
        <v>0</v>
      </c>
      <c r="H905" s="499" t="s">
        <v>2263</v>
      </c>
      <c r="I905" s="499">
        <v>70</v>
      </c>
      <c r="J905" s="499">
        <v>22</v>
      </c>
      <c r="K905" s="499">
        <v>237</v>
      </c>
      <c r="L905" s="499">
        <v>237</v>
      </c>
      <c r="M905" s="499">
        <v>176</v>
      </c>
      <c r="N905" s="499">
        <v>0</v>
      </c>
      <c r="O905" s="500">
        <v>5</v>
      </c>
      <c r="P905" s="500">
        <v>5</v>
      </c>
      <c r="Q905" s="500">
        <v>209.0250538000538</v>
      </c>
    </row>
    <row r="906" spans="1:17" ht="12.75" x14ac:dyDescent="0.2">
      <c r="A906" s="496" t="s">
        <v>1296</v>
      </c>
      <c r="B906" s="497" t="s">
        <v>2263</v>
      </c>
      <c r="C906" s="497">
        <v>5486.2149873875196</v>
      </c>
      <c r="D906" s="497">
        <v>5486.2149873875196</v>
      </c>
      <c r="E906" s="497">
        <v>5486.2149873875196</v>
      </c>
      <c r="F906" s="498">
        <v>0</v>
      </c>
      <c r="G906" s="499">
        <f t="shared" si="14"/>
        <v>0</v>
      </c>
      <c r="H906" s="499" t="s">
        <v>2263</v>
      </c>
      <c r="I906" s="499">
        <v>51</v>
      </c>
      <c r="J906" s="499">
        <v>687</v>
      </c>
      <c r="K906" s="499">
        <v>1113</v>
      </c>
      <c r="L906" s="499">
        <v>1113</v>
      </c>
      <c r="M906" s="499">
        <v>120</v>
      </c>
      <c r="N906" s="499">
        <v>0</v>
      </c>
      <c r="O906" s="500">
        <v>32</v>
      </c>
      <c r="P906" s="500">
        <v>32</v>
      </c>
      <c r="Q906" s="500">
        <v>209.0250538000538</v>
      </c>
    </row>
    <row r="907" spans="1:17" ht="12.75" x14ac:dyDescent="0.2">
      <c r="A907" s="496" t="s">
        <v>1297</v>
      </c>
      <c r="B907" s="497" t="s">
        <v>2263</v>
      </c>
      <c r="C907" s="497">
        <v>2829.1430124323656</v>
      </c>
      <c r="D907" s="497">
        <v>2829.1430124323656</v>
      </c>
      <c r="E907" s="497">
        <v>3156.0259555712828</v>
      </c>
      <c r="F907" s="498">
        <v>0</v>
      </c>
      <c r="G907" s="499">
        <f t="shared" si="14"/>
        <v>0</v>
      </c>
      <c r="H907" s="499" t="s">
        <v>2263</v>
      </c>
      <c r="I907" s="499">
        <v>1259</v>
      </c>
      <c r="J907" s="499">
        <v>4159</v>
      </c>
      <c r="K907" s="499">
        <v>3533</v>
      </c>
      <c r="L907" s="499">
        <v>3533</v>
      </c>
      <c r="M907" s="499">
        <v>1426</v>
      </c>
      <c r="N907" s="499">
        <v>0</v>
      </c>
      <c r="O907" s="500">
        <v>5</v>
      </c>
      <c r="P907" s="500">
        <v>6</v>
      </c>
      <c r="Q907" s="500">
        <v>209.0250538000538</v>
      </c>
    </row>
    <row r="908" spans="1:17" ht="12.75" x14ac:dyDescent="0.2">
      <c r="A908" s="496" t="s">
        <v>1298</v>
      </c>
      <c r="B908" s="497" t="s">
        <v>2263</v>
      </c>
      <c r="C908" s="497">
        <v>2357.8004881716556</v>
      </c>
      <c r="D908" s="497">
        <v>2357.8004881716556</v>
      </c>
      <c r="E908" s="497">
        <v>2784.9444266105329</v>
      </c>
      <c r="F908" s="498">
        <v>0</v>
      </c>
      <c r="G908" s="499">
        <f t="shared" si="14"/>
        <v>0</v>
      </c>
      <c r="H908" s="499" t="s">
        <v>2263</v>
      </c>
      <c r="I908" s="499">
        <v>170</v>
      </c>
      <c r="J908" s="499">
        <v>348</v>
      </c>
      <c r="K908" s="499">
        <v>487</v>
      </c>
      <c r="L908" s="499">
        <v>487</v>
      </c>
      <c r="M908" s="499">
        <v>171</v>
      </c>
      <c r="N908" s="499">
        <v>0</v>
      </c>
      <c r="O908" s="500">
        <v>5</v>
      </c>
      <c r="P908" s="500">
        <v>9</v>
      </c>
      <c r="Q908" s="500">
        <v>209.0250538000538</v>
      </c>
    </row>
    <row r="909" spans="1:17" ht="12.75" x14ac:dyDescent="0.2">
      <c r="A909" s="496" t="s">
        <v>1299</v>
      </c>
      <c r="B909" s="497" t="s">
        <v>2263</v>
      </c>
      <c r="C909" s="497">
        <v>1902.1398279864688</v>
      </c>
      <c r="D909" s="497">
        <v>1902.1398279864688</v>
      </c>
      <c r="E909" s="497">
        <v>1441.885416853454</v>
      </c>
      <c r="F909" s="498">
        <v>0</v>
      </c>
      <c r="G909" s="499">
        <f t="shared" si="14"/>
        <v>0</v>
      </c>
      <c r="H909" s="499" t="s">
        <v>2263</v>
      </c>
      <c r="I909" s="499">
        <v>231</v>
      </c>
      <c r="J909" s="499">
        <v>352</v>
      </c>
      <c r="K909" s="499">
        <v>1823</v>
      </c>
      <c r="L909" s="499">
        <v>1823</v>
      </c>
      <c r="M909" s="499">
        <v>1074</v>
      </c>
      <c r="N909" s="499">
        <v>0</v>
      </c>
      <c r="O909" s="500">
        <v>5</v>
      </c>
      <c r="P909" s="500">
        <v>5</v>
      </c>
      <c r="Q909" s="500">
        <v>209.0250538000538</v>
      </c>
    </row>
    <row r="910" spans="1:17" ht="12.75" x14ac:dyDescent="0.2">
      <c r="A910" s="496" t="s">
        <v>1300</v>
      </c>
      <c r="B910" s="497" t="s">
        <v>2263</v>
      </c>
      <c r="C910" s="497">
        <v>503.51966093681261</v>
      </c>
      <c r="D910" s="497">
        <v>503.51966093681261</v>
      </c>
      <c r="E910" s="497">
        <v>515.31859785506856</v>
      </c>
      <c r="F910" s="498">
        <v>0</v>
      </c>
      <c r="G910" s="499">
        <f t="shared" si="14"/>
        <v>0</v>
      </c>
      <c r="H910" s="499" t="s">
        <v>2263</v>
      </c>
      <c r="I910" s="499">
        <v>30</v>
      </c>
      <c r="J910" s="499">
        <v>6</v>
      </c>
      <c r="K910" s="499">
        <v>218</v>
      </c>
      <c r="L910" s="499">
        <v>218</v>
      </c>
      <c r="M910" s="499">
        <v>164</v>
      </c>
      <c r="N910" s="499">
        <v>0</v>
      </c>
      <c r="O910" s="500">
        <v>5</v>
      </c>
      <c r="P910" s="500">
        <v>5</v>
      </c>
      <c r="Q910" s="500">
        <v>209.0250538000538</v>
      </c>
    </row>
    <row r="911" spans="1:17" ht="12.75" x14ac:dyDescent="0.2">
      <c r="A911" s="496" t="s">
        <v>1301</v>
      </c>
      <c r="B911" s="497" t="s">
        <v>2263</v>
      </c>
      <c r="C911" s="497">
        <v>2707.1218224732229</v>
      </c>
      <c r="D911" s="497">
        <v>2707.1218224732229</v>
      </c>
      <c r="E911" s="497">
        <v>3697.4226740412196</v>
      </c>
      <c r="F911" s="498">
        <v>0</v>
      </c>
      <c r="G911" s="499">
        <f t="shared" si="14"/>
        <v>0</v>
      </c>
      <c r="H911" s="499" t="s">
        <v>2263</v>
      </c>
      <c r="I911" s="499">
        <v>209</v>
      </c>
      <c r="J911" s="499">
        <v>645</v>
      </c>
      <c r="K911" s="499">
        <v>1896</v>
      </c>
      <c r="L911" s="499">
        <v>1896</v>
      </c>
      <c r="M911" s="499">
        <v>398</v>
      </c>
      <c r="N911" s="499">
        <v>0</v>
      </c>
      <c r="O911" s="500">
        <v>5</v>
      </c>
      <c r="P911" s="500">
        <v>19</v>
      </c>
      <c r="Q911" s="500">
        <v>209.0250538000538</v>
      </c>
    </row>
    <row r="912" spans="1:17" ht="12.75" x14ac:dyDescent="0.2">
      <c r="A912" s="496" t="s">
        <v>1302</v>
      </c>
      <c r="B912" s="497" t="s">
        <v>2263</v>
      </c>
      <c r="C912" s="497">
        <v>2175.1158202414817</v>
      </c>
      <c r="D912" s="497">
        <v>2175.1158202414817</v>
      </c>
      <c r="E912" s="497">
        <v>2341.8792338221219</v>
      </c>
      <c r="F912" s="498">
        <v>0</v>
      </c>
      <c r="G912" s="499">
        <f t="shared" si="14"/>
        <v>0</v>
      </c>
      <c r="H912" s="499" t="s">
        <v>2263</v>
      </c>
      <c r="I912" s="499">
        <v>4176</v>
      </c>
      <c r="J912" s="499">
        <v>6332</v>
      </c>
      <c r="K912" s="499">
        <v>18918</v>
      </c>
      <c r="L912" s="499">
        <v>18918</v>
      </c>
      <c r="M912" s="499">
        <v>5541</v>
      </c>
      <c r="N912" s="499">
        <v>0</v>
      </c>
      <c r="O912" s="500">
        <v>5</v>
      </c>
      <c r="P912" s="500">
        <v>5</v>
      </c>
      <c r="Q912" s="500">
        <v>209.0250538000538</v>
      </c>
    </row>
    <row r="913" spans="1:17" ht="12.75" x14ac:dyDescent="0.2">
      <c r="A913" s="496" t="s">
        <v>1303</v>
      </c>
      <c r="B913" s="497" t="s">
        <v>2263</v>
      </c>
      <c r="C913" s="497">
        <v>1786.3484167709473</v>
      </c>
      <c r="D913" s="497">
        <v>1786.3484167709473</v>
      </c>
      <c r="E913" s="497">
        <v>2041.3567158039157</v>
      </c>
      <c r="F913" s="498">
        <v>0</v>
      </c>
      <c r="G913" s="499">
        <f t="shared" si="14"/>
        <v>0</v>
      </c>
      <c r="H913" s="499" t="s">
        <v>2263</v>
      </c>
      <c r="I913" s="499">
        <v>856</v>
      </c>
      <c r="J913" s="499">
        <v>649</v>
      </c>
      <c r="K913" s="499">
        <v>2277</v>
      </c>
      <c r="L913" s="499">
        <v>2277</v>
      </c>
      <c r="M913" s="499">
        <v>747</v>
      </c>
      <c r="N913" s="499">
        <v>0</v>
      </c>
      <c r="O913" s="500">
        <v>5</v>
      </c>
      <c r="P913" s="500">
        <v>5</v>
      </c>
      <c r="Q913" s="500">
        <v>209.0250538000538</v>
      </c>
    </row>
    <row r="914" spans="1:17" ht="12.75" x14ac:dyDescent="0.2">
      <c r="A914" s="496" t="s">
        <v>1304</v>
      </c>
      <c r="B914" s="497" t="s">
        <v>2263</v>
      </c>
      <c r="C914" s="497">
        <v>1201.7448329677291</v>
      </c>
      <c r="D914" s="497">
        <v>1201.7448329677291</v>
      </c>
      <c r="E914" s="497">
        <v>1201.7448329677291</v>
      </c>
      <c r="F914" s="498">
        <v>0</v>
      </c>
      <c r="G914" s="499">
        <f t="shared" si="14"/>
        <v>0</v>
      </c>
      <c r="H914" s="499" t="s">
        <v>2263</v>
      </c>
      <c r="I914" s="499">
        <v>764</v>
      </c>
      <c r="J914" s="499">
        <v>617</v>
      </c>
      <c r="K914" s="499">
        <v>9720</v>
      </c>
      <c r="L914" s="499">
        <v>9720</v>
      </c>
      <c r="M914" s="499">
        <v>0</v>
      </c>
      <c r="N914" s="499">
        <v>0</v>
      </c>
      <c r="O914" s="500">
        <v>5</v>
      </c>
      <c r="P914" s="500">
        <v>5</v>
      </c>
      <c r="Q914" s="500">
        <v>347.00391751042173</v>
      </c>
    </row>
    <row r="915" spans="1:17" ht="12.75" x14ac:dyDescent="0.2">
      <c r="A915" s="496" t="s">
        <v>1305</v>
      </c>
      <c r="B915" s="497" t="s">
        <v>2263</v>
      </c>
      <c r="C915" s="497">
        <v>1133.4598230847757</v>
      </c>
      <c r="D915" s="497">
        <v>1133.4598230847757</v>
      </c>
      <c r="E915" s="497">
        <v>1133.4598230847757</v>
      </c>
      <c r="F915" s="498">
        <v>0</v>
      </c>
      <c r="G915" s="499">
        <f t="shared" si="14"/>
        <v>0</v>
      </c>
      <c r="H915" s="499" t="s">
        <v>2263</v>
      </c>
      <c r="I915" s="499">
        <v>743</v>
      </c>
      <c r="J915" s="499">
        <v>333</v>
      </c>
      <c r="K915" s="499">
        <v>3469</v>
      </c>
      <c r="L915" s="499">
        <v>3469</v>
      </c>
      <c r="M915" s="499">
        <v>2386</v>
      </c>
      <c r="N915" s="499">
        <v>0</v>
      </c>
      <c r="O915" s="500">
        <v>5</v>
      </c>
      <c r="P915" s="500">
        <v>5</v>
      </c>
      <c r="Q915" s="500">
        <v>209.0250538000538</v>
      </c>
    </row>
    <row r="916" spans="1:17" ht="12.75" x14ac:dyDescent="0.2">
      <c r="A916" s="496" t="s">
        <v>1306</v>
      </c>
      <c r="B916" s="497" t="s">
        <v>2263</v>
      </c>
      <c r="C916" s="497">
        <v>468.31385096027412</v>
      </c>
      <c r="D916" s="497">
        <v>468.31385096027412</v>
      </c>
      <c r="E916" s="497">
        <v>468.31385096027412</v>
      </c>
      <c r="F916" s="498">
        <v>0</v>
      </c>
      <c r="G916" s="499">
        <f t="shared" si="14"/>
        <v>0</v>
      </c>
      <c r="H916" s="499" t="s">
        <v>2263</v>
      </c>
      <c r="I916" s="499">
        <v>81</v>
      </c>
      <c r="J916" s="499">
        <v>34</v>
      </c>
      <c r="K916" s="499">
        <v>1309</v>
      </c>
      <c r="L916" s="499">
        <v>1309</v>
      </c>
      <c r="M916" s="499">
        <v>724</v>
      </c>
      <c r="N916" s="499">
        <v>0</v>
      </c>
      <c r="O916" s="500">
        <v>5</v>
      </c>
      <c r="P916" s="500">
        <v>5</v>
      </c>
      <c r="Q916" s="500">
        <v>209.0250538000538</v>
      </c>
    </row>
    <row r="917" spans="1:17" ht="12.75" x14ac:dyDescent="0.2">
      <c r="A917" s="496" t="s">
        <v>1307</v>
      </c>
      <c r="B917" s="497" t="s">
        <v>2263</v>
      </c>
      <c r="C917" s="497">
        <v>3093.3440691763094</v>
      </c>
      <c r="D917" s="497">
        <v>3093.3440691763094</v>
      </c>
      <c r="E917" s="497">
        <v>2810.7845948428107</v>
      </c>
      <c r="F917" s="498">
        <v>0.30000000000000004</v>
      </c>
      <c r="G917" s="499">
        <f t="shared" si="14"/>
        <v>843.23537845284329</v>
      </c>
      <c r="H917" s="499" t="s">
        <v>2263</v>
      </c>
      <c r="I917" s="499">
        <v>16</v>
      </c>
      <c r="J917" s="499">
        <v>123</v>
      </c>
      <c r="K917" s="499">
        <v>9551</v>
      </c>
      <c r="L917" s="499">
        <v>6449</v>
      </c>
      <c r="M917" s="499">
        <v>3102</v>
      </c>
      <c r="N917" s="499">
        <v>1</v>
      </c>
      <c r="O917" s="500">
        <v>32</v>
      </c>
      <c r="P917" s="500">
        <v>26</v>
      </c>
      <c r="Q917" s="500">
        <v>209.0250538000538</v>
      </c>
    </row>
    <row r="918" spans="1:17" ht="12.75" x14ac:dyDescent="0.2">
      <c r="A918" s="496" t="s">
        <v>1308</v>
      </c>
      <c r="B918" s="497" t="s">
        <v>2263</v>
      </c>
      <c r="C918" s="497">
        <v>1450.0278081281581</v>
      </c>
      <c r="D918" s="497">
        <v>1450.0278081281581</v>
      </c>
      <c r="E918" s="497">
        <v>1484.2207105662878</v>
      </c>
      <c r="F918" s="498">
        <v>0.4</v>
      </c>
      <c r="G918" s="499">
        <f t="shared" si="14"/>
        <v>593.68828422651518</v>
      </c>
      <c r="H918" s="499" t="s">
        <v>2263</v>
      </c>
      <c r="I918" s="499">
        <v>35</v>
      </c>
      <c r="J918" s="499">
        <v>102</v>
      </c>
      <c r="K918" s="499">
        <v>10557</v>
      </c>
      <c r="L918" s="499">
        <v>4184</v>
      </c>
      <c r="M918" s="499">
        <v>6373</v>
      </c>
      <c r="N918" s="499">
        <v>1</v>
      </c>
      <c r="O918" s="500">
        <v>13</v>
      </c>
      <c r="P918" s="500">
        <v>10</v>
      </c>
      <c r="Q918" s="500">
        <v>209.0250538000538</v>
      </c>
    </row>
    <row r="919" spans="1:17" ht="12.75" x14ac:dyDescent="0.2">
      <c r="A919" s="496" t="s">
        <v>1309</v>
      </c>
      <c r="B919" s="497" t="s">
        <v>2263</v>
      </c>
      <c r="C919" s="497">
        <v>827.24604063553716</v>
      </c>
      <c r="D919" s="497">
        <v>827.24604063553716</v>
      </c>
      <c r="E919" s="497">
        <v>886.01064351569266</v>
      </c>
      <c r="F919" s="498">
        <v>0.65</v>
      </c>
      <c r="G919" s="499">
        <f t="shared" si="14"/>
        <v>575.90691828520028</v>
      </c>
      <c r="H919" s="499" t="s">
        <v>2263</v>
      </c>
      <c r="I919" s="499">
        <v>383</v>
      </c>
      <c r="J919" s="499">
        <v>566</v>
      </c>
      <c r="K919" s="499">
        <v>32696</v>
      </c>
      <c r="L919" s="499">
        <v>8753</v>
      </c>
      <c r="M919" s="499">
        <v>23943</v>
      </c>
      <c r="N919" s="499">
        <v>1</v>
      </c>
      <c r="O919" s="500">
        <v>5</v>
      </c>
      <c r="P919" s="500">
        <v>5</v>
      </c>
      <c r="Q919" s="500">
        <v>209.0250538000538</v>
      </c>
    </row>
    <row r="920" spans="1:17" ht="12.75" x14ac:dyDescent="0.2">
      <c r="A920" s="496" t="s">
        <v>1310</v>
      </c>
      <c r="B920" s="497" t="s">
        <v>2263</v>
      </c>
      <c r="C920" s="497">
        <v>1978.5468381161998</v>
      </c>
      <c r="D920" s="497">
        <v>1978.5468381161998</v>
      </c>
      <c r="E920" s="497">
        <v>1978.5468381161998</v>
      </c>
      <c r="F920" s="498">
        <v>0.30000000000000004</v>
      </c>
      <c r="G920" s="499">
        <f t="shared" si="14"/>
        <v>593.56405143486006</v>
      </c>
      <c r="H920" s="499" t="s">
        <v>2263</v>
      </c>
      <c r="I920" s="499">
        <v>2</v>
      </c>
      <c r="J920" s="499">
        <v>4</v>
      </c>
      <c r="K920" s="499">
        <v>1869</v>
      </c>
      <c r="L920" s="499">
        <v>896</v>
      </c>
      <c r="M920" s="499">
        <v>973</v>
      </c>
      <c r="N920" s="499">
        <v>1</v>
      </c>
      <c r="O920" s="500">
        <v>15</v>
      </c>
      <c r="P920" s="500">
        <v>15</v>
      </c>
      <c r="Q920" s="500">
        <v>209.0250538000538</v>
      </c>
    </row>
    <row r="921" spans="1:17" ht="12.75" x14ac:dyDescent="0.2">
      <c r="A921" s="496" t="s">
        <v>1311</v>
      </c>
      <c r="B921" s="497" t="s">
        <v>2263</v>
      </c>
      <c r="C921" s="497">
        <v>677.64295045060805</v>
      </c>
      <c r="D921" s="497">
        <v>677.64295045060805</v>
      </c>
      <c r="E921" s="497">
        <v>677.64295045060805</v>
      </c>
      <c r="F921" s="498">
        <v>0.65</v>
      </c>
      <c r="G921" s="499">
        <f t="shared" si="14"/>
        <v>440.46791779289526</v>
      </c>
      <c r="H921" s="499" t="s">
        <v>2263</v>
      </c>
      <c r="I921" s="499">
        <v>0</v>
      </c>
      <c r="J921" s="499">
        <v>2</v>
      </c>
      <c r="K921" s="499">
        <v>3096</v>
      </c>
      <c r="L921" s="499">
        <v>639</v>
      </c>
      <c r="M921" s="499">
        <v>2457</v>
      </c>
      <c r="N921" s="499">
        <v>1</v>
      </c>
      <c r="O921" s="500">
        <v>5</v>
      </c>
      <c r="P921" s="500">
        <v>5</v>
      </c>
      <c r="Q921" s="500">
        <v>209.0250538000538</v>
      </c>
    </row>
    <row r="922" spans="1:17" ht="12.75" x14ac:dyDescent="0.2">
      <c r="A922" s="496" t="s">
        <v>1312</v>
      </c>
      <c r="B922" s="497" t="s">
        <v>2263</v>
      </c>
      <c r="C922" s="497">
        <v>385.23265840514745</v>
      </c>
      <c r="D922" s="497">
        <v>385.23265840514745</v>
      </c>
      <c r="E922" s="497">
        <v>385.23265840514745</v>
      </c>
      <c r="F922" s="498">
        <v>1</v>
      </c>
      <c r="G922" s="499">
        <f t="shared" si="14"/>
        <v>385.23265840514745</v>
      </c>
      <c r="H922" s="499" t="s">
        <v>2263</v>
      </c>
      <c r="I922" s="499">
        <v>11</v>
      </c>
      <c r="J922" s="499">
        <v>21</v>
      </c>
      <c r="K922" s="499">
        <v>9209</v>
      </c>
      <c r="L922" s="499">
        <v>807</v>
      </c>
      <c r="M922" s="499">
        <v>8402</v>
      </c>
      <c r="N922" s="499">
        <v>1</v>
      </c>
      <c r="O922" s="500">
        <v>5</v>
      </c>
      <c r="P922" s="500">
        <v>5</v>
      </c>
      <c r="Q922" s="500">
        <v>209.0250538000538</v>
      </c>
    </row>
    <row r="923" spans="1:17" ht="12.75" x14ac:dyDescent="0.2">
      <c r="A923" s="496" t="s">
        <v>1313</v>
      </c>
      <c r="B923" s="497" t="s">
        <v>2263</v>
      </c>
      <c r="C923" s="497">
        <v>5229.9039547302464</v>
      </c>
      <c r="D923" s="497">
        <v>5229.9039547302464</v>
      </c>
      <c r="E923" s="497">
        <v>3518.0001197886086</v>
      </c>
      <c r="F923" s="498">
        <v>0</v>
      </c>
      <c r="G923" s="499">
        <f t="shared" si="14"/>
        <v>0</v>
      </c>
      <c r="H923" s="499" t="s">
        <v>2263</v>
      </c>
      <c r="I923" s="499">
        <v>17</v>
      </c>
      <c r="J923" s="499">
        <v>923</v>
      </c>
      <c r="K923" s="499">
        <v>20241</v>
      </c>
      <c r="L923" s="499">
        <v>20241</v>
      </c>
      <c r="M923" s="499">
        <v>3146</v>
      </c>
      <c r="N923" s="499">
        <v>0</v>
      </c>
      <c r="O923" s="500">
        <v>69</v>
      </c>
      <c r="P923" s="500">
        <v>51</v>
      </c>
      <c r="Q923" s="500">
        <v>209.0250538000538</v>
      </c>
    </row>
    <row r="924" spans="1:17" ht="12.75" x14ac:dyDescent="0.2">
      <c r="A924" s="496" t="s">
        <v>1314</v>
      </c>
      <c r="B924" s="497" t="s">
        <v>2263</v>
      </c>
      <c r="C924" s="497">
        <v>3798.2288702201108</v>
      </c>
      <c r="D924" s="497">
        <v>3798.2288702201108</v>
      </c>
      <c r="E924" s="497">
        <v>2696.2412055120294</v>
      </c>
      <c r="F924" s="498">
        <v>0</v>
      </c>
      <c r="G924" s="499">
        <f t="shared" si="14"/>
        <v>0</v>
      </c>
      <c r="H924" s="499" t="s">
        <v>2263</v>
      </c>
      <c r="I924" s="499">
        <v>19</v>
      </c>
      <c r="J924" s="499">
        <v>172</v>
      </c>
      <c r="K924" s="499">
        <v>7378</v>
      </c>
      <c r="L924" s="499">
        <v>7378</v>
      </c>
      <c r="M924" s="499">
        <v>1971</v>
      </c>
      <c r="N924" s="499">
        <v>0</v>
      </c>
      <c r="O924" s="500">
        <v>77</v>
      </c>
      <c r="P924" s="500">
        <v>36</v>
      </c>
      <c r="Q924" s="500">
        <v>209.0250538000538</v>
      </c>
    </row>
    <row r="925" spans="1:17" ht="12.75" x14ac:dyDescent="0.2">
      <c r="A925" s="496" t="s">
        <v>1315</v>
      </c>
      <c r="B925" s="497" t="s">
        <v>2263</v>
      </c>
      <c r="C925" s="497">
        <v>2149.3722726765986</v>
      </c>
      <c r="D925" s="497">
        <v>2149.3722726765986</v>
      </c>
      <c r="E925" s="497">
        <v>1644.99896099894</v>
      </c>
      <c r="F925" s="498">
        <v>0</v>
      </c>
      <c r="G925" s="499">
        <f t="shared" si="14"/>
        <v>0</v>
      </c>
      <c r="H925" s="499" t="s">
        <v>2263</v>
      </c>
      <c r="I925" s="499">
        <v>33</v>
      </c>
      <c r="J925" s="499">
        <v>130</v>
      </c>
      <c r="K925" s="499">
        <v>8092</v>
      </c>
      <c r="L925" s="499">
        <v>8092</v>
      </c>
      <c r="M925" s="499">
        <v>3219</v>
      </c>
      <c r="N925" s="499">
        <v>0</v>
      </c>
      <c r="O925" s="500">
        <v>35</v>
      </c>
      <c r="P925" s="500">
        <v>16</v>
      </c>
      <c r="Q925" s="500">
        <v>209.0250538000538</v>
      </c>
    </row>
    <row r="926" spans="1:17" ht="12.75" x14ac:dyDescent="0.2">
      <c r="A926" s="496" t="s">
        <v>1316</v>
      </c>
      <c r="B926" s="497" t="s">
        <v>2263</v>
      </c>
      <c r="C926" s="497">
        <v>967.81439640242775</v>
      </c>
      <c r="D926" s="497">
        <v>967.81439640242775</v>
      </c>
      <c r="E926" s="497">
        <v>1546.0359979704617</v>
      </c>
      <c r="F926" s="498">
        <v>0</v>
      </c>
      <c r="G926" s="499">
        <f t="shared" si="14"/>
        <v>0</v>
      </c>
      <c r="H926" s="499" t="s">
        <v>2263</v>
      </c>
      <c r="I926" s="499">
        <v>156</v>
      </c>
      <c r="J926" s="499">
        <v>412</v>
      </c>
      <c r="K926" s="499">
        <v>19474</v>
      </c>
      <c r="L926" s="499">
        <v>19474</v>
      </c>
      <c r="M926" s="499">
        <v>10242</v>
      </c>
      <c r="N926" s="499">
        <v>0</v>
      </c>
      <c r="O926" s="500">
        <v>10</v>
      </c>
      <c r="P926" s="500">
        <v>20</v>
      </c>
      <c r="Q926" s="500">
        <v>209.0250538000538</v>
      </c>
    </row>
    <row r="927" spans="1:17" ht="12.75" x14ac:dyDescent="0.2">
      <c r="A927" s="496" t="s">
        <v>1317</v>
      </c>
      <c r="B927" s="497" t="s">
        <v>2263</v>
      </c>
      <c r="C927" s="497">
        <v>426.60673178836515</v>
      </c>
      <c r="D927" s="497">
        <v>426.60673178836515</v>
      </c>
      <c r="E927" s="497">
        <v>653.50667920232104</v>
      </c>
      <c r="F927" s="498">
        <v>0</v>
      </c>
      <c r="G927" s="499">
        <f t="shared" si="14"/>
        <v>0</v>
      </c>
      <c r="H927" s="499" t="s">
        <v>2263</v>
      </c>
      <c r="I927" s="499">
        <v>379</v>
      </c>
      <c r="J927" s="499">
        <v>164</v>
      </c>
      <c r="K927" s="499">
        <v>4529</v>
      </c>
      <c r="L927" s="499">
        <v>4529</v>
      </c>
      <c r="M927" s="499">
        <v>3495</v>
      </c>
      <c r="N927" s="499">
        <v>0</v>
      </c>
      <c r="O927" s="500">
        <v>5</v>
      </c>
      <c r="P927" s="500">
        <v>5</v>
      </c>
      <c r="Q927" s="500">
        <v>209.0250538000538</v>
      </c>
    </row>
    <row r="928" spans="1:17" ht="12.75" x14ac:dyDescent="0.2">
      <c r="A928" s="496" t="s">
        <v>1318</v>
      </c>
      <c r="B928" s="497" t="s">
        <v>2263</v>
      </c>
      <c r="C928" s="497">
        <v>1311.9015500717619</v>
      </c>
      <c r="D928" s="497">
        <v>1311.9015500717619</v>
      </c>
      <c r="E928" s="497">
        <v>1311.9015500717619</v>
      </c>
      <c r="F928" s="498">
        <v>0.30000000000000004</v>
      </c>
      <c r="G928" s="499">
        <f t="shared" si="14"/>
        <v>393.57046502152861</v>
      </c>
      <c r="H928" s="499" t="s">
        <v>2263</v>
      </c>
      <c r="I928" s="499">
        <v>4</v>
      </c>
      <c r="J928" s="499">
        <v>21</v>
      </c>
      <c r="K928" s="499">
        <v>1150</v>
      </c>
      <c r="L928" s="499">
        <v>888</v>
      </c>
      <c r="M928" s="499">
        <v>262</v>
      </c>
      <c r="N928" s="499">
        <v>1</v>
      </c>
      <c r="O928" s="500">
        <v>5</v>
      </c>
      <c r="P928" s="500">
        <v>5</v>
      </c>
      <c r="Q928" s="500">
        <v>209.0250538000538</v>
      </c>
    </row>
    <row r="929" spans="1:17" ht="12.75" x14ac:dyDescent="0.2">
      <c r="A929" s="496" t="s">
        <v>1319</v>
      </c>
      <c r="B929" s="497" t="s">
        <v>2263</v>
      </c>
      <c r="C929" s="497">
        <v>2243.8233140082343</v>
      </c>
      <c r="D929" s="497">
        <v>2243.8233140082343</v>
      </c>
      <c r="E929" s="497">
        <v>2067.3451293031862</v>
      </c>
      <c r="F929" s="498">
        <v>0.30000000000000004</v>
      </c>
      <c r="G929" s="499">
        <f t="shared" si="14"/>
        <v>620.20353879095592</v>
      </c>
      <c r="H929" s="499" t="s">
        <v>2263</v>
      </c>
      <c r="I929" s="499">
        <v>13</v>
      </c>
      <c r="J929" s="499">
        <v>44</v>
      </c>
      <c r="K929" s="499">
        <v>5727</v>
      </c>
      <c r="L929" s="499">
        <v>3241</v>
      </c>
      <c r="M929" s="499">
        <v>2486</v>
      </c>
      <c r="N929" s="499">
        <v>1</v>
      </c>
      <c r="O929" s="500">
        <v>28</v>
      </c>
      <c r="P929" s="500">
        <v>14</v>
      </c>
      <c r="Q929" s="500">
        <v>209.0250538000538</v>
      </c>
    </row>
    <row r="930" spans="1:17" ht="12.75" x14ac:dyDescent="0.2">
      <c r="A930" s="496" t="s">
        <v>1320</v>
      </c>
      <c r="B930" s="497" t="s">
        <v>2263</v>
      </c>
      <c r="C930" s="497">
        <v>2256.2157402803809</v>
      </c>
      <c r="D930" s="497">
        <v>2256.2157402803809</v>
      </c>
      <c r="E930" s="497">
        <v>6479.405262429279</v>
      </c>
      <c r="F930" s="498">
        <v>0</v>
      </c>
      <c r="G930" s="499">
        <f t="shared" si="14"/>
        <v>0</v>
      </c>
      <c r="H930" s="499" t="s">
        <v>2263</v>
      </c>
      <c r="I930" s="499">
        <v>254</v>
      </c>
      <c r="J930" s="499">
        <v>271</v>
      </c>
      <c r="K930" s="499">
        <v>420</v>
      </c>
      <c r="L930" s="499">
        <v>420</v>
      </c>
      <c r="M930" s="499">
        <v>59</v>
      </c>
      <c r="N930" s="499">
        <v>0</v>
      </c>
      <c r="O930" s="500">
        <v>5</v>
      </c>
      <c r="P930" s="500">
        <v>55</v>
      </c>
      <c r="Q930" s="500">
        <v>209.0250538000538</v>
      </c>
    </row>
    <row r="931" spans="1:17" ht="12.75" x14ac:dyDescent="0.2">
      <c r="A931" s="496" t="s">
        <v>1321</v>
      </c>
      <c r="B931" s="497" t="s">
        <v>2263</v>
      </c>
      <c r="C931" s="497">
        <v>8529.1992433372143</v>
      </c>
      <c r="D931" s="497">
        <v>8529.1992433372143</v>
      </c>
      <c r="E931" s="497">
        <v>15574.114297578715</v>
      </c>
      <c r="F931" s="498">
        <v>0</v>
      </c>
      <c r="G931" s="499">
        <f t="shared" si="14"/>
        <v>0</v>
      </c>
      <c r="H931" s="499" t="s">
        <v>2263</v>
      </c>
      <c r="I931" s="499">
        <v>0</v>
      </c>
      <c r="J931" s="499">
        <v>1386</v>
      </c>
      <c r="K931" s="499">
        <v>484</v>
      </c>
      <c r="L931" s="499">
        <v>484</v>
      </c>
      <c r="M931" s="499">
        <v>1</v>
      </c>
      <c r="N931" s="499">
        <v>0</v>
      </c>
      <c r="O931" s="500">
        <v>30</v>
      </c>
      <c r="P931" s="500">
        <v>109</v>
      </c>
      <c r="Q931" s="500">
        <v>209.0250538000538</v>
      </c>
    </row>
    <row r="932" spans="1:17" ht="12.75" x14ac:dyDescent="0.2">
      <c r="A932" s="496" t="s">
        <v>1322</v>
      </c>
      <c r="B932" s="497" t="s">
        <v>2263</v>
      </c>
      <c r="C932" s="497">
        <v>5473.1221792607403</v>
      </c>
      <c r="D932" s="497">
        <v>5473.1221792607403</v>
      </c>
      <c r="E932" s="497">
        <v>9761.0136275661371</v>
      </c>
      <c r="F932" s="498">
        <v>0</v>
      </c>
      <c r="G932" s="499">
        <f t="shared" si="14"/>
        <v>0</v>
      </c>
      <c r="H932" s="499" t="s">
        <v>2263</v>
      </c>
      <c r="I932" s="499">
        <v>1</v>
      </c>
      <c r="J932" s="499">
        <v>2528</v>
      </c>
      <c r="K932" s="499">
        <v>91</v>
      </c>
      <c r="L932" s="499">
        <v>91</v>
      </c>
      <c r="M932" s="499">
        <v>1</v>
      </c>
      <c r="N932" s="499">
        <v>0</v>
      </c>
      <c r="O932" s="500">
        <v>13</v>
      </c>
      <c r="P932" s="500">
        <v>60</v>
      </c>
      <c r="Q932" s="500">
        <v>209.0250538000538</v>
      </c>
    </row>
    <row r="933" spans="1:17" ht="12.75" x14ac:dyDescent="0.2">
      <c r="A933" s="496" t="s">
        <v>1323</v>
      </c>
      <c r="B933" s="497" t="s">
        <v>2263</v>
      </c>
      <c r="C933" s="497">
        <v>4851.9101972048911</v>
      </c>
      <c r="D933" s="497">
        <v>4851.9101972048911</v>
      </c>
      <c r="E933" s="497">
        <v>8305.666113093459</v>
      </c>
      <c r="F933" s="498">
        <v>0</v>
      </c>
      <c r="G933" s="499">
        <f t="shared" si="14"/>
        <v>0</v>
      </c>
      <c r="H933" s="499" t="s">
        <v>2263</v>
      </c>
      <c r="I933" s="499">
        <v>27</v>
      </c>
      <c r="J933" s="499">
        <v>7969</v>
      </c>
      <c r="K933" s="499">
        <v>170</v>
      </c>
      <c r="L933" s="499">
        <v>170</v>
      </c>
      <c r="M933" s="499">
        <v>4</v>
      </c>
      <c r="N933" s="499">
        <v>0</v>
      </c>
      <c r="O933" s="500">
        <v>8</v>
      </c>
      <c r="P933" s="500">
        <v>46</v>
      </c>
      <c r="Q933" s="500">
        <v>209.0250538000538</v>
      </c>
    </row>
    <row r="934" spans="1:17" ht="12.75" x14ac:dyDescent="0.2">
      <c r="A934" s="496" t="s">
        <v>1324</v>
      </c>
      <c r="B934" s="497" t="s">
        <v>2263</v>
      </c>
      <c r="C934" s="497">
        <v>6907.2115737748554</v>
      </c>
      <c r="D934" s="497">
        <v>6907.2115737748554</v>
      </c>
      <c r="E934" s="497">
        <v>10355.840834986067</v>
      </c>
      <c r="F934" s="498">
        <v>0</v>
      </c>
      <c r="G934" s="499">
        <f t="shared" si="14"/>
        <v>0</v>
      </c>
      <c r="H934" s="499" t="s">
        <v>2263</v>
      </c>
      <c r="I934" s="499">
        <v>2</v>
      </c>
      <c r="J934" s="499">
        <v>3625</v>
      </c>
      <c r="K934" s="499">
        <v>696</v>
      </c>
      <c r="L934" s="499">
        <v>696</v>
      </c>
      <c r="M934" s="499">
        <v>4</v>
      </c>
      <c r="N934" s="499">
        <v>0</v>
      </c>
      <c r="O934" s="500">
        <v>23</v>
      </c>
      <c r="P934" s="500">
        <v>77</v>
      </c>
      <c r="Q934" s="500">
        <v>209.0250538000538</v>
      </c>
    </row>
    <row r="935" spans="1:17" ht="12.75" x14ac:dyDescent="0.2">
      <c r="A935" s="496" t="s">
        <v>1325</v>
      </c>
      <c r="B935" s="497" t="s">
        <v>2263</v>
      </c>
      <c r="C935" s="497">
        <v>5391.0438089012032</v>
      </c>
      <c r="D935" s="497">
        <v>5391.0438089012032</v>
      </c>
      <c r="E935" s="497">
        <v>5391.0438089012032</v>
      </c>
      <c r="F935" s="498">
        <v>0</v>
      </c>
      <c r="G935" s="499">
        <f t="shared" si="14"/>
        <v>0</v>
      </c>
      <c r="H935" s="499" t="s">
        <v>2263</v>
      </c>
      <c r="I935" s="499">
        <v>14</v>
      </c>
      <c r="J935" s="499">
        <v>8718</v>
      </c>
      <c r="K935" s="499">
        <v>192</v>
      </c>
      <c r="L935" s="499">
        <v>192</v>
      </c>
      <c r="M935" s="499">
        <v>6</v>
      </c>
      <c r="N935" s="499">
        <v>0</v>
      </c>
      <c r="O935" s="500">
        <v>11</v>
      </c>
      <c r="P935" s="500">
        <v>11</v>
      </c>
      <c r="Q935" s="500">
        <v>209.0250538000538</v>
      </c>
    </row>
    <row r="936" spans="1:17" ht="12.75" x14ac:dyDescent="0.2">
      <c r="A936" s="496" t="s">
        <v>1326</v>
      </c>
      <c r="B936" s="497" t="s">
        <v>2263</v>
      </c>
      <c r="C936" s="497">
        <v>4847.4069097427055</v>
      </c>
      <c r="D936" s="497">
        <v>4847.4069097427055</v>
      </c>
      <c r="E936" s="497">
        <v>4847.4069097427055</v>
      </c>
      <c r="F936" s="498">
        <v>0</v>
      </c>
      <c r="G936" s="499">
        <f t="shared" si="14"/>
        <v>0</v>
      </c>
      <c r="H936" s="499" t="s">
        <v>2263</v>
      </c>
      <c r="I936" s="499">
        <v>318</v>
      </c>
      <c r="J936" s="499">
        <v>31405</v>
      </c>
      <c r="K936" s="499">
        <v>364</v>
      </c>
      <c r="L936" s="499">
        <v>364</v>
      </c>
      <c r="M936" s="499">
        <v>40</v>
      </c>
      <c r="N936" s="499">
        <v>0</v>
      </c>
      <c r="O936" s="500">
        <v>6</v>
      </c>
      <c r="P936" s="500">
        <v>6</v>
      </c>
      <c r="Q936" s="500">
        <v>209.0250538000538</v>
      </c>
    </row>
    <row r="937" spans="1:17" ht="12.75" x14ac:dyDescent="0.2">
      <c r="A937" s="496" t="s">
        <v>1327</v>
      </c>
      <c r="B937" s="497" t="s">
        <v>2263</v>
      </c>
      <c r="C937" s="497">
        <v>4106.5600684836418</v>
      </c>
      <c r="D937" s="497">
        <v>4106.5600684836418</v>
      </c>
      <c r="E937" s="497">
        <v>4106.5600684836418</v>
      </c>
      <c r="F937" s="498">
        <v>0</v>
      </c>
      <c r="G937" s="499">
        <f t="shared" si="14"/>
        <v>0</v>
      </c>
      <c r="H937" s="499" t="s">
        <v>2263</v>
      </c>
      <c r="I937" s="499">
        <v>412</v>
      </c>
      <c r="J937" s="499">
        <v>1306</v>
      </c>
      <c r="K937" s="499">
        <v>671</v>
      </c>
      <c r="L937" s="499">
        <v>671</v>
      </c>
      <c r="M937" s="499">
        <v>36</v>
      </c>
      <c r="N937" s="499">
        <v>0</v>
      </c>
      <c r="O937" s="500">
        <v>14</v>
      </c>
      <c r="P937" s="500">
        <v>14</v>
      </c>
      <c r="Q937" s="500">
        <v>209.0250538000538</v>
      </c>
    </row>
    <row r="938" spans="1:17" ht="12.75" x14ac:dyDescent="0.2">
      <c r="A938" s="496" t="s">
        <v>1328</v>
      </c>
      <c r="B938" s="497" t="s">
        <v>2263</v>
      </c>
      <c r="C938" s="497">
        <v>2959.0211207877296</v>
      </c>
      <c r="D938" s="497">
        <v>2959.0211207877296</v>
      </c>
      <c r="E938" s="497">
        <v>4589.6545648494048</v>
      </c>
      <c r="F938" s="498">
        <v>0</v>
      </c>
      <c r="G938" s="499">
        <f t="shared" si="14"/>
        <v>0</v>
      </c>
      <c r="H938" s="499" t="s">
        <v>2263</v>
      </c>
      <c r="I938" s="499">
        <v>333</v>
      </c>
      <c r="J938" s="499">
        <v>541</v>
      </c>
      <c r="K938" s="499">
        <v>1676</v>
      </c>
      <c r="L938" s="499">
        <v>1676</v>
      </c>
      <c r="M938" s="499">
        <v>289</v>
      </c>
      <c r="N938" s="499">
        <v>0</v>
      </c>
      <c r="O938" s="500">
        <v>10</v>
      </c>
      <c r="P938" s="500">
        <v>35</v>
      </c>
      <c r="Q938" s="500">
        <v>209.0250538000538</v>
      </c>
    </row>
    <row r="939" spans="1:17" ht="12.75" x14ac:dyDescent="0.2">
      <c r="A939" s="496" t="s">
        <v>1329</v>
      </c>
      <c r="B939" s="497" t="s">
        <v>2263</v>
      </c>
      <c r="C939" s="497">
        <v>1797.9960278135275</v>
      </c>
      <c r="D939" s="497">
        <v>1797.9960278135275</v>
      </c>
      <c r="E939" s="497">
        <v>1797.9960278135275</v>
      </c>
      <c r="F939" s="498">
        <v>0</v>
      </c>
      <c r="G939" s="499">
        <f t="shared" si="14"/>
        <v>0</v>
      </c>
      <c r="H939" s="499" t="s">
        <v>2263</v>
      </c>
      <c r="I939" s="499">
        <v>3071</v>
      </c>
      <c r="J939" s="499">
        <v>2173</v>
      </c>
      <c r="K939" s="499">
        <v>3109</v>
      </c>
      <c r="L939" s="499">
        <v>3109</v>
      </c>
      <c r="M939" s="499">
        <v>1132</v>
      </c>
      <c r="N939" s="499">
        <v>0</v>
      </c>
      <c r="O939" s="500">
        <v>5</v>
      </c>
      <c r="P939" s="500">
        <v>5</v>
      </c>
      <c r="Q939" s="500">
        <v>209.0250538000538</v>
      </c>
    </row>
    <row r="940" spans="1:17" ht="12.75" x14ac:dyDescent="0.2">
      <c r="A940" s="496" t="s">
        <v>1330</v>
      </c>
      <c r="B940" s="497" t="s">
        <v>2263</v>
      </c>
      <c r="C940" s="497">
        <v>1735.2661212931489</v>
      </c>
      <c r="D940" s="497">
        <v>1735.2661212931489</v>
      </c>
      <c r="E940" s="497">
        <v>6375.2909819324177</v>
      </c>
      <c r="F940" s="498">
        <v>0</v>
      </c>
      <c r="G940" s="499">
        <f t="shared" si="14"/>
        <v>0</v>
      </c>
      <c r="H940" s="499" t="s">
        <v>2263</v>
      </c>
      <c r="I940" s="499">
        <v>519</v>
      </c>
      <c r="J940" s="499">
        <v>358</v>
      </c>
      <c r="K940" s="499">
        <v>1041</v>
      </c>
      <c r="L940" s="499">
        <v>1041</v>
      </c>
      <c r="M940" s="499">
        <v>92</v>
      </c>
      <c r="N940" s="499">
        <v>0</v>
      </c>
      <c r="O940" s="500">
        <v>5</v>
      </c>
      <c r="P940" s="500">
        <v>63</v>
      </c>
      <c r="Q940" s="500">
        <v>209.0250538000538</v>
      </c>
    </row>
    <row r="941" spans="1:17" ht="12.75" x14ac:dyDescent="0.2">
      <c r="A941" s="496" t="s">
        <v>323</v>
      </c>
      <c r="B941" s="497">
        <v>1169.4120272821567</v>
      </c>
      <c r="C941" s="497">
        <v>1169.4120272821567</v>
      </c>
      <c r="D941" s="497">
        <v>1169.4120272821567</v>
      </c>
      <c r="E941" s="497">
        <v>1169.4120272821567</v>
      </c>
      <c r="F941" s="498">
        <v>0</v>
      </c>
      <c r="G941" s="499">
        <f t="shared" si="14"/>
        <v>0</v>
      </c>
      <c r="H941" s="499">
        <v>531</v>
      </c>
      <c r="I941" s="499">
        <v>3305</v>
      </c>
      <c r="J941" s="499">
        <v>1185</v>
      </c>
      <c r="K941" s="499">
        <v>880</v>
      </c>
      <c r="L941" s="499">
        <v>880</v>
      </c>
      <c r="M941" s="499">
        <v>266</v>
      </c>
      <c r="N941" s="499">
        <v>0</v>
      </c>
      <c r="O941" s="500">
        <v>5</v>
      </c>
      <c r="P941" s="500">
        <v>5</v>
      </c>
      <c r="Q941" s="500">
        <v>209.0250538000538</v>
      </c>
    </row>
    <row r="942" spans="1:17" ht="12.75" x14ac:dyDescent="0.2">
      <c r="A942" s="496" t="s">
        <v>1331</v>
      </c>
      <c r="B942" s="497" t="s">
        <v>2263</v>
      </c>
      <c r="C942" s="497">
        <v>1889.7459183435246</v>
      </c>
      <c r="D942" s="497">
        <v>1889.7459183435246</v>
      </c>
      <c r="E942" s="497">
        <v>7358.0675029877611</v>
      </c>
      <c r="F942" s="498">
        <v>0</v>
      </c>
      <c r="G942" s="499">
        <f t="shared" si="14"/>
        <v>0</v>
      </c>
      <c r="H942" s="499" t="s">
        <v>2263</v>
      </c>
      <c r="I942" s="499">
        <v>60</v>
      </c>
      <c r="J942" s="499">
        <v>41</v>
      </c>
      <c r="K942" s="499">
        <v>54</v>
      </c>
      <c r="L942" s="499">
        <v>54</v>
      </c>
      <c r="M942" s="499">
        <v>0</v>
      </c>
      <c r="N942" s="499">
        <v>0</v>
      </c>
      <c r="O942" s="500">
        <v>5</v>
      </c>
      <c r="P942" s="500">
        <v>37</v>
      </c>
      <c r="Q942" s="500">
        <v>347.00391751042173</v>
      </c>
    </row>
    <row r="943" spans="1:17" ht="12.75" x14ac:dyDescent="0.2">
      <c r="A943" s="496" t="s">
        <v>1332</v>
      </c>
      <c r="B943" s="497" t="s">
        <v>2263</v>
      </c>
      <c r="C943" s="497">
        <v>1424.4382497950426</v>
      </c>
      <c r="D943" s="497">
        <v>1424.4382497950426</v>
      </c>
      <c r="E943" s="497">
        <v>2761.7315634568795</v>
      </c>
      <c r="F943" s="498">
        <v>0</v>
      </c>
      <c r="G943" s="499">
        <f t="shared" si="14"/>
        <v>0</v>
      </c>
      <c r="H943" s="499" t="s">
        <v>2263</v>
      </c>
      <c r="I943" s="499">
        <v>588</v>
      </c>
      <c r="J943" s="499">
        <v>306</v>
      </c>
      <c r="K943" s="499">
        <v>175</v>
      </c>
      <c r="L943" s="499">
        <v>175</v>
      </c>
      <c r="M943" s="499">
        <v>0</v>
      </c>
      <c r="N943" s="499">
        <v>0</v>
      </c>
      <c r="O943" s="500">
        <v>5</v>
      </c>
      <c r="P943" s="500">
        <v>11</v>
      </c>
      <c r="Q943" s="500">
        <v>347.00391751042173</v>
      </c>
    </row>
    <row r="944" spans="1:17" ht="12.75" x14ac:dyDescent="0.2">
      <c r="A944" s="496" t="s">
        <v>1333</v>
      </c>
      <c r="B944" s="497" t="s">
        <v>2263</v>
      </c>
      <c r="C944" s="497">
        <v>1409.9220374957902</v>
      </c>
      <c r="D944" s="497">
        <v>1409.9220374957902</v>
      </c>
      <c r="E944" s="497">
        <v>8130.4671707994958</v>
      </c>
      <c r="F944" s="498">
        <v>0</v>
      </c>
      <c r="G944" s="499">
        <f t="shared" si="14"/>
        <v>0</v>
      </c>
      <c r="H944" s="499" t="s">
        <v>2263</v>
      </c>
      <c r="I944" s="499">
        <v>489</v>
      </c>
      <c r="J944" s="499">
        <v>244</v>
      </c>
      <c r="K944" s="499">
        <v>476</v>
      </c>
      <c r="L944" s="499">
        <v>476</v>
      </c>
      <c r="M944" s="499">
        <v>23</v>
      </c>
      <c r="N944" s="499">
        <v>0</v>
      </c>
      <c r="O944" s="500">
        <v>5</v>
      </c>
      <c r="P944" s="500">
        <v>61</v>
      </c>
      <c r="Q944" s="500">
        <v>209.0250538000538</v>
      </c>
    </row>
    <row r="945" spans="1:17" ht="12.75" x14ac:dyDescent="0.2">
      <c r="A945" s="496" t="s">
        <v>1334</v>
      </c>
      <c r="B945" s="497">
        <v>57.696555078639648</v>
      </c>
      <c r="C945" s="497">
        <v>1040.1031132151011</v>
      </c>
      <c r="D945" s="497">
        <v>1040.1031132151011</v>
      </c>
      <c r="E945" s="497">
        <v>3326.8162754528885</v>
      </c>
      <c r="F945" s="498">
        <v>0</v>
      </c>
      <c r="G945" s="499">
        <f t="shared" si="14"/>
        <v>0</v>
      </c>
      <c r="H945" s="499">
        <v>2749</v>
      </c>
      <c r="I945" s="499">
        <v>2394</v>
      </c>
      <c r="J945" s="499">
        <v>785</v>
      </c>
      <c r="K945" s="499">
        <v>224</v>
      </c>
      <c r="L945" s="499">
        <v>224</v>
      </c>
      <c r="M945" s="499">
        <v>59</v>
      </c>
      <c r="N945" s="499">
        <v>0</v>
      </c>
      <c r="O945" s="500">
        <v>5</v>
      </c>
      <c r="P945" s="500">
        <v>24</v>
      </c>
      <c r="Q945" s="500">
        <v>209.0250538000538</v>
      </c>
    </row>
    <row r="946" spans="1:17" ht="12.75" x14ac:dyDescent="0.2">
      <c r="A946" s="496" t="s">
        <v>324</v>
      </c>
      <c r="B946" s="497">
        <v>470.59392313990924</v>
      </c>
      <c r="C946" s="497">
        <v>470.59392313990924</v>
      </c>
      <c r="D946" s="497">
        <v>470.59392313990924</v>
      </c>
      <c r="E946" s="497">
        <v>470.59392313990924</v>
      </c>
      <c r="F946" s="498">
        <v>0</v>
      </c>
      <c r="G946" s="499">
        <f t="shared" si="14"/>
        <v>0</v>
      </c>
      <c r="H946" s="499">
        <v>7286</v>
      </c>
      <c r="I946" s="499">
        <v>17460</v>
      </c>
      <c r="J946" s="499">
        <v>777</v>
      </c>
      <c r="K946" s="499">
        <v>93</v>
      </c>
      <c r="L946" s="499">
        <v>93</v>
      </c>
      <c r="M946" s="499">
        <v>59</v>
      </c>
      <c r="N946" s="499">
        <v>0</v>
      </c>
      <c r="O946" s="500">
        <v>5</v>
      </c>
      <c r="P946" s="500">
        <v>5</v>
      </c>
      <c r="Q946" s="500">
        <v>209.0250538000538</v>
      </c>
    </row>
    <row r="947" spans="1:17" ht="12.75" x14ac:dyDescent="0.2">
      <c r="A947" s="496" t="s">
        <v>1335</v>
      </c>
      <c r="B947" s="497" t="s">
        <v>2263</v>
      </c>
      <c r="C947" s="497">
        <v>6948.8177500492375</v>
      </c>
      <c r="D947" s="497">
        <v>6948.8177500492375</v>
      </c>
      <c r="E947" s="497">
        <v>6948.8177500492375</v>
      </c>
      <c r="F947" s="498">
        <v>0</v>
      </c>
      <c r="G947" s="499">
        <f t="shared" si="14"/>
        <v>0</v>
      </c>
      <c r="H947" s="499" t="s">
        <v>2263</v>
      </c>
      <c r="I947" s="499">
        <v>2</v>
      </c>
      <c r="J947" s="499">
        <v>5141</v>
      </c>
      <c r="K947" s="499">
        <v>225</v>
      </c>
      <c r="L947" s="499">
        <v>225</v>
      </c>
      <c r="M947" s="499">
        <v>3</v>
      </c>
      <c r="N947" s="499">
        <v>0</v>
      </c>
      <c r="O947" s="500">
        <v>23</v>
      </c>
      <c r="P947" s="500">
        <v>23</v>
      </c>
      <c r="Q947" s="500">
        <v>209.0250538000538</v>
      </c>
    </row>
    <row r="948" spans="1:17" ht="12.75" x14ac:dyDescent="0.2">
      <c r="A948" s="496" t="s">
        <v>1336</v>
      </c>
      <c r="B948" s="497" t="s">
        <v>2263</v>
      </c>
      <c r="C948" s="497">
        <v>5191.2942825207447</v>
      </c>
      <c r="D948" s="497">
        <v>5191.2942825207447</v>
      </c>
      <c r="E948" s="497">
        <v>5265.2611862544418</v>
      </c>
      <c r="F948" s="498">
        <v>0</v>
      </c>
      <c r="G948" s="499">
        <f t="shared" si="14"/>
        <v>0</v>
      </c>
      <c r="H948" s="499" t="s">
        <v>2263</v>
      </c>
      <c r="I948" s="499">
        <v>10</v>
      </c>
      <c r="J948" s="499">
        <v>13745</v>
      </c>
      <c r="K948" s="499">
        <v>49</v>
      </c>
      <c r="L948" s="499">
        <v>49</v>
      </c>
      <c r="M948" s="499">
        <v>4</v>
      </c>
      <c r="N948" s="499">
        <v>0</v>
      </c>
      <c r="O948" s="500">
        <v>11</v>
      </c>
      <c r="P948" s="500">
        <v>41</v>
      </c>
      <c r="Q948" s="500">
        <v>209.0250538000538</v>
      </c>
    </row>
    <row r="949" spans="1:17" ht="12.75" x14ac:dyDescent="0.2">
      <c r="A949" s="496" t="s">
        <v>1337</v>
      </c>
      <c r="B949" s="497" t="s">
        <v>2263</v>
      </c>
      <c r="C949" s="497">
        <v>4791.5345537965886</v>
      </c>
      <c r="D949" s="497">
        <v>4791.5345537965886</v>
      </c>
      <c r="E949" s="497">
        <v>6055.6534015154675</v>
      </c>
      <c r="F949" s="498">
        <v>0</v>
      </c>
      <c r="G949" s="499">
        <f t="shared" si="14"/>
        <v>0</v>
      </c>
      <c r="H949" s="499" t="s">
        <v>2263</v>
      </c>
      <c r="I949" s="499">
        <v>413</v>
      </c>
      <c r="J949" s="499">
        <v>40999</v>
      </c>
      <c r="K949" s="499">
        <v>65</v>
      </c>
      <c r="L949" s="499">
        <v>65</v>
      </c>
      <c r="M949" s="499">
        <v>7</v>
      </c>
      <c r="N949" s="499">
        <v>0</v>
      </c>
      <c r="O949" s="500">
        <v>8</v>
      </c>
      <c r="P949" s="500">
        <v>28</v>
      </c>
      <c r="Q949" s="500">
        <v>209.0250538000538</v>
      </c>
    </row>
    <row r="950" spans="1:17" ht="12.75" x14ac:dyDescent="0.2">
      <c r="A950" s="496" t="s">
        <v>1338</v>
      </c>
      <c r="B950" s="497" t="s">
        <v>2263</v>
      </c>
      <c r="C950" s="497">
        <v>2295.5718091554313</v>
      </c>
      <c r="D950" s="497">
        <v>2295.5718091554313</v>
      </c>
      <c r="E950" s="497">
        <v>10780.108135763776</v>
      </c>
      <c r="F950" s="498">
        <v>0</v>
      </c>
      <c r="G950" s="499">
        <f t="shared" si="14"/>
        <v>0</v>
      </c>
      <c r="H950" s="499" t="s">
        <v>2263</v>
      </c>
      <c r="I950" s="499">
        <v>1543</v>
      </c>
      <c r="J950" s="499">
        <v>1350</v>
      </c>
      <c r="K950" s="499">
        <v>583</v>
      </c>
      <c r="L950" s="499">
        <v>583</v>
      </c>
      <c r="M950" s="499">
        <v>8</v>
      </c>
      <c r="N950" s="499">
        <v>0</v>
      </c>
      <c r="O950" s="500">
        <v>5</v>
      </c>
      <c r="P950" s="500">
        <v>69</v>
      </c>
      <c r="Q950" s="500">
        <v>209.0250538000538</v>
      </c>
    </row>
    <row r="951" spans="1:17" ht="12.75" x14ac:dyDescent="0.2">
      <c r="A951" s="496" t="s">
        <v>1339</v>
      </c>
      <c r="B951" s="497" t="s">
        <v>2263</v>
      </c>
      <c r="C951" s="497">
        <v>1761.6962123219726</v>
      </c>
      <c r="D951" s="497">
        <v>1761.6962123219726</v>
      </c>
      <c r="E951" s="497">
        <v>3500.8613014394364</v>
      </c>
      <c r="F951" s="498">
        <v>0</v>
      </c>
      <c r="G951" s="499">
        <f t="shared" si="14"/>
        <v>0</v>
      </c>
      <c r="H951" s="499" t="s">
        <v>2263</v>
      </c>
      <c r="I951" s="499">
        <v>18758</v>
      </c>
      <c r="J951" s="499">
        <v>10503</v>
      </c>
      <c r="K951" s="499">
        <v>261</v>
      </c>
      <c r="L951" s="499">
        <v>261</v>
      </c>
      <c r="M951" s="499">
        <v>66</v>
      </c>
      <c r="N951" s="499">
        <v>0</v>
      </c>
      <c r="O951" s="500">
        <v>5</v>
      </c>
      <c r="P951" s="500">
        <v>25</v>
      </c>
      <c r="Q951" s="500">
        <v>209.0250538000538</v>
      </c>
    </row>
    <row r="952" spans="1:17" ht="12.75" x14ac:dyDescent="0.2">
      <c r="A952" s="496" t="s">
        <v>1340</v>
      </c>
      <c r="B952" s="497" t="s">
        <v>2263</v>
      </c>
      <c r="C952" s="497">
        <v>1562.2247286870379</v>
      </c>
      <c r="D952" s="497">
        <v>1562.2247286870379</v>
      </c>
      <c r="E952" s="497">
        <v>6409.9042303378528</v>
      </c>
      <c r="F952" s="498">
        <v>0</v>
      </c>
      <c r="G952" s="499">
        <f t="shared" si="14"/>
        <v>0</v>
      </c>
      <c r="H952" s="499" t="s">
        <v>2263</v>
      </c>
      <c r="I952" s="499">
        <v>3666</v>
      </c>
      <c r="J952" s="499">
        <v>2127</v>
      </c>
      <c r="K952" s="499">
        <v>2078</v>
      </c>
      <c r="L952" s="499">
        <v>2078</v>
      </c>
      <c r="M952" s="499">
        <v>87</v>
      </c>
      <c r="N952" s="499">
        <v>0</v>
      </c>
      <c r="O952" s="500">
        <v>5</v>
      </c>
      <c r="P952" s="500">
        <v>51</v>
      </c>
      <c r="Q952" s="500">
        <v>209.0250538000538</v>
      </c>
    </row>
    <row r="953" spans="1:17" ht="12.75" x14ac:dyDescent="0.2">
      <c r="A953" s="496" t="s">
        <v>1341</v>
      </c>
      <c r="B953" s="497" t="s">
        <v>2263</v>
      </c>
      <c r="C953" s="497">
        <v>1277.7384325770472</v>
      </c>
      <c r="D953" s="497">
        <v>1277.7384325770472</v>
      </c>
      <c r="E953" s="497">
        <v>2320.1879032132952</v>
      </c>
      <c r="F953" s="498">
        <v>0</v>
      </c>
      <c r="G953" s="499">
        <f t="shared" si="14"/>
        <v>0</v>
      </c>
      <c r="H953" s="499" t="s">
        <v>2263</v>
      </c>
      <c r="I953" s="499">
        <v>43931</v>
      </c>
      <c r="J953" s="499">
        <v>9532</v>
      </c>
      <c r="K953" s="499">
        <v>1653</v>
      </c>
      <c r="L953" s="499">
        <v>1653</v>
      </c>
      <c r="M953" s="499">
        <v>468</v>
      </c>
      <c r="N953" s="499">
        <v>0</v>
      </c>
      <c r="O953" s="500">
        <v>5</v>
      </c>
      <c r="P953" s="500">
        <v>14</v>
      </c>
      <c r="Q953" s="500">
        <v>209.0250538000538</v>
      </c>
    </row>
    <row r="954" spans="1:17" ht="12.75" x14ac:dyDescent="0.2">
      <c r="A954" s="496" t="s">
        <v>1342</v>
      </c>
      <c r="B954" s="497" t="s">
        <v>2263</v>
      </c>
      <c r="C954" s="497">
        <v>1465.7524774163774</v>
      </c>
      <c r="D954" s="497">
        <v>1465.7524774163774</v>
      </c>
      <c r="E954" s="497">
        <v>4105.1224351018336</v>
      </c>
      <c r="F954" s="498">
        <v>0</v>
      </c>
      <c r="G954" s="499">
        <f t="shared" si="14"/>
        <v>0</v>
      </c>
      <c r="H954" s="499" t="s">
        <v>2263</v>
      </c>
      <c r="I954" s="499">
        <v>1070</v>
      </c>
      <c r="J954" s="499">
        <v>621</v>
      </c>
      <c r="K954" s="499">
        <v>4616</v>
      </c>
      <c r="L954" s="499">
        <v>4616</v>
      </c>
      <c r="M954" s="499">
        <v>660</v>
      </c>
      <c r="N954" s="499">
        <v>0</v>
      </c>
      <c r="O954" s="500">
        <v>5</v>
      </c>
      <c r="P954" s="500">
        <v>41</v>
      </c>
      <c r="Q954" s="500">
        <v>209.0250538000538</v>
      </c>
    </row>
    <row r="955" spans="1:17" ht="12.75" x14ac:dyDescent="0.2">
      <c r="A955" s="496" t="s">
        <v>325</v>
      </c>
      <c r="B955" s="497">
        <v>175.85980372731368</v>
      </c>
      <c r="C955" s="497">
        <v>1153.6350906394405</v>
      </c>
      <c r="D955" s="497">
        <v>1153.6350906394405</v>
      </c>
      <c r="E955" s="497">
        <v>1338.8599191310498</v>
      </c>
      <c r="F955" s="498">
        <v>0</v>
      </c>
      <c r="G955" s="499">
        <f t="shared" si="14"/>
        <v>0</v>
      </c>
      <c r="H955" s="499">
        <v>567</v>
      </c>
      <c r="I955" s="499">
        <v>9119</v>
      </c>
      <c r="J955" s="499">
        <v>2469</v>
      </c>
      <c r="K955" s="499">
        <v>3589</v>
      </c>
      <c r="L955" s="499">
        <v>3589</v>
      </c>
      <c r="M955" s="499">
        <v>1704</v>
      </c>
      <c r="N955" s="499">
        <v>0</v>
      </c>
      <c r="O955" s="500">
        <v>5</v>
      </c>
      <c r="P955" s="500">
        <v>10</v>
      </c>
      <c r="Q955" s="500">
        <v>209.0250538000538</v>
      </c>
    </row>
    <row r="956" spans="1:17" ht="12.75" x14ac:dyDescent="0.2">
      <c r="A956" s="496" t="s">
        <v>1343</v>
      </c>
      <c r="B956" s="497" t="s">
        <v>2263</v>
      </c>
      <c r="C956" s="497">
        <v>2793.3705962124141</v>
      </c>
      <c r="D956" s="497">
        <v>2793.3705962124141</v>
      </c>
      <c r="E956" s="497">
        <v>5141.549037889602</v>
      </c>
      <c r="F956" s="498">
        <v>0</v>
      </c>
      <c r="G956" s="499">
        <f t="shared" si="14"/>
        <v>0</v>
      </c>
      <c r="H956" s="499" t="s">
        <v>2263</v>
      </c>
      <c r="I956" s="499">
        <v>75</v>
      </c>
      <c r="J956" s="499">
        <v>133</v>
      </c>
      <c r="K956" s="499">
        <v>414</v>
      </c>
      <c r="L956" s="499">
        <v>414</v>
      </c>
      <c r="M956" s="499">
        <v>20</v>
      </c>
      <c r="N956" s="499">
        <v>0</v>
      </c>
      <c r="O956" s="500">
        <v>13</v>
      </c>
      <c r="P956" s="500">
        <v>39</v>
      </c>
      <c r="Q956" s="500">
        <v>209.0250538000538</v>
      </c>
    </row>
    <row r="957" spans="1:17" ht="12.75" x14ac:dyDescent="0.2">
      <c r="A957" s="496" t="s">
        <v>1344</v>
      </c>
      <c r="B957" s="497" t="s">
        <v>2263</v>
      </c>
      <c r="C957" s="497">
        <v>1526.7815330193093</v>
      </c>
      <c r="D957" s="497">
        <v>1526.7815330193093</v>
      </c>
      <c r="E957" s="497">
        <v>3521.6251637572509</v>
      </c>
      <c r="F957" s="498">
        <v>0</v>
      </c>
      <c r="G957" s="499">
        <f t="shared" si="14"/>
        <v>0</v>
      </c>
      <c r="H957" s="499" t="s">
        <v>2263</v>
      </c>
      <c r="I957" s="499">
        <v>287</v>
      </c>
      <c r="J957" s="499">
        <v>228</v>
      </c>
      <c r="K957" s="499">
        <v>122</v>
      </c>
      <c r="L957" s="499">
        <v>122</v>
      </c>
      <c r="M957" s="499">
        <v>11</v>
      </c>
      <c r="N957" s="499">
        <v>0</v>
      </c>
      <c r="O957" s="500">
        <v>5</v>
      </c>
      <c r="P957" s="500">
        <v>21</v>
      </c>
      <c r="Q957" s="500">
        <v>209.0250538000538</v>
      </c>
    </row>
    <row r="958" spans="1:17" ht="12.75" x14ac:dyDescent="0.2">
      <c r="A958" s="496" t="s">
        <v>1345</v>
      </c>
      <c r="B958" s="497">
        <v>73.533659229110214</v>
      </c>
      <c r="C958" s="497">
        <v>1294.9189094517103</v>
      </c>
      <c r="D958" s="497">
        <v>1294.9189094517103</v>
      </c>
      <c r="E958" s="497">
        <v>2499.0406931905513</v>
      </c>
      <c r="F958" s="498">
        <v>0</v>
      </c>
      <c r="G958" s="499">
        <f t="shared" si="14"/>
        <v>0</v>
      </c>
      <c r="H958" s="499">
        <v>4536</v>
      </c>
      <c r="I958" s="499">
        <v>4227</v>
      </c>
      <c r="J958" s="499">
        <v>1510</v>
      </c>
      <c r="K958" s="499">
        <v>485</v>
      </c>
      <c r="L958" s="499">
        <v>485</v>
      </c>
      <c r="M958" s="499">
        <v>134</v>
      </c>
      <c r="N958" s="499">
        <v>0</v>
      </c>
      <c r="O958" s="500">
        <v>5</v>
      </c>
      <c r="P958" s="500">
        <v>16</v>
      </c>
      <c r="Q958" s="500">
        <v>209.0250538000538</v>
      </c>
    </row>
    <row r="959" spans="1:17" ht="12.75" x14ac:dyDescent="0.2">
      <c r="A959" s="496" t="s">
        <v>1346</v>
      </c>
      <c r="B959" s="497" t="s">
        <v>2263</v>
      </c>
      <c r="C959" s="497">
        <v>2416.8792596040889</v>
      </c>
      <c r="D959" s="497">
        <v>2416.8792596040889</v>
      </c>
      <c r="E959" s="497">
        <v>4342.6752156338744</v>
      </c>
      <c r="F959" s="498">
        <v>0</v>
      </c>
      <c r="G959" s="499">
        <f t="shared" si="14"/>
        <v>0</v>
      </c>
      <c r="H959" s="499" t="s">
        <v>2263</v>
      </c>
      <c r="I959" s="499">
        <v>0</v>
      </c>
      <c r="J959" s="499">
        <v>6</v>
      </c>
      <c r="K959" s="499">
        <v>26</v>
      </c>
      <c r="L959" s="499">
        <v>26</v>
      </c>
      <c r="M959" s="499">
        <v>0</v>
      </c>
      <c r="N959" s="499">
        <v>0</v>
      </c>
      <c r="O959" s="500">
        <v>16</v>
      </c>
      <c r="P959" s="500">
        <v>18</v>
      </c>
      <c r="Q959" s="500">
        <v>347.00391751042173</v>
      </c>
    </row>
    <row r="960" spans="1:17" ht="12.75" x14ac:dyDescent="0.2">
      <c r="A960" s="496" t="s">
        <v>1347</v>
      </c>
      <c r="B960" s="497" t="s">
        <v>2263</v>
      </c>
      <c r="C960" s="497">
        <v>1483.316068941112</v>
      </c>
      <c r="D960" s="497">
        <v>1483.316068941112</v>
      </c>
      <c r="E960" s="497">
        <v>4695.782226987385</v>
      </c>
      <c r="F960" s="498">
        <v>0</v>
      </c>
      <c r="G960" s="499">
        <f t="shared" si="14"/>
        <v>0</v>
      </c>
      <c r="H960" s="499" t="s">
        <v>2263</v>
      </c>
      <c r="I960" s="499">
        <v>18</v>
      </c>
      <c r="J960" s="499">
        <v>15</v>
      </c>
      <c r="K960" s="499">
        <v>4</v>
      </c>
      <c r="L960" s="499">
        <v>4</v>
      </c>
      <c r="M960" s="499">
        <v>0</v>
      </c>
      <c r="N960" s="499">
        <v>0</v>
      </c>
      <c r="O960" s="500">
        <v>5</v>
      </c>
      <c r="P960" s="500">
        <v>62</v>
      </c>
      <c r="Q960" s="500">
        <v>347.00391751042173</v>
      </c>
    </row>
    <row r="961" spans="1:17" ht="12.75" x14ac:dyDescent="0.2">
      <c r="A961" s="496" t="s">
        <v>1348</v>
      </c>
      <c r="B961" s="497" t="s">
        <v>2263</v>
      </c>
      <c r="C961" s="497">
        <v>1386.067377806078</v>
      </c>
      <c r="D961" s="497">
        <v>1386.067377806078</v>
      </c>
      <c r="E961" s="497">
        <v>2539.4124251664616</v>
      </c>
      <c r="F961" s="498">
        <v>0</v>
      </c>
      <c r="G961" s="499">
        <f t="shared" si="14"/>
        <v>0</v>
      </c>
      <c r="H961" s="499" t="s">
        <v>2263</v>
      </c>
      <c r="I961" s="499">
        <v>643</v>
      </c>
      <c r="J961" s="499">
        <v>273</v>
      </c>
      <c r="K961" s="499">
        <v>90</v>
      </c>
      <c r="L961" s="499">
        <v>90</v>
      </c>
      <c r="M961" s="499">
        <v>0</v>
      </c>
      <c r="N961" s="499">
        <v>0</v>
      </c>
      <c r="O961" s="500">
        <v>5</v>
      </c>
      <c r="P961" s="500">
        <v>14</v>
      </c>
      <c r="Q961" s="500">
        <v>347.00391751042173</v>
      </c>
    </row>
    <row r="962" spans="1:17" ht="12.75" x14ac:dyDescent="0.2">
      <c r="A962" s="496" t="s">
        <v>326</v>
      </c>
      <c r="B962" s="497">
        <v>284.78272536803036</v>
      </c>
      <c r="C962" s="497">
        <v>284.78272536803036</v>
      </c>
      <c r="D962" s="497">
        <v>284.78272536803036</v>
      </c>
      <c r="E962" s="497">
        <v>284.78272536803036</v>
      </c>
      <c r="F962" s="498">
        <v>0</v>
      </c>
      <c r="G962" s="499">
        <f t="shared" si="14"/>
        <v>0</v>
      </c>
      <c r="H962" s="499">
        <v>13195</v>
      </c>
      <c r="I962" s="499">
        <v>9072</v>
      </c>
      <c r="J962" s="499">
        <v>271</v>
      </c>
      <c r="K962" s="499">
        <v>192</v>
      </c>
      <c r="L962" s="499">
        <v>192</v>
      </c>
      <c r="M962" s="499">
        <v>154</v>
      </c>
      <c r="N962" s="499">
        <v>0</v>
      </c>
      <c r="O962" s="500">
        <v>5</v>
      </c>
      <c r="P962" s="500">
        <v>5</v>
      </c>
      <c r="Q962" s="500">
        <v>209.0250538000538</v>
      </c>
    </row>
    <row r="963" spans="1:17" ht="12.75" x14ac:dyDescent="0.2">
      <c r="A963" s="496" t="s">
        <v>1349</v>
      </c>
      <c r="B963" s="497" t="s">
        <v>2263</v>
      </c>
      <c r="C963" s="497">
        <v>2980.8365464329022</v>
      </c>
      <c r="D963" s="497">
        <v>2980.8365464329022</v>
      </c>
      <c r="E963" s="497">
        <v>8856.8109290262746</v>
      </c>
      <c r="F963" s="498">
        <v>0</v>
      </c>
      <c r="G963" s="499">
        <f t="shared" si="14"/>
        <v>0</v>
      </c>
      <c r="H963" s="499" t="s">
        <v>2263</v>
      </c>
      <c r="I963" s="499">
        <v>2437</v>
      </c>
      <c r="J963" s="499">
        <v>5021</v>
      </c>
      <c r="K963" s="499">
        <v>83</v>
      </c>
      <c r="L963" s="499">
        <v>83</v>
      </c>
      <c r="M963" s="499">
        <v>6</v>
      </c>
      <c r="N963" s="499">
        <v>0</v>
      </c>
      <c r="O963" s="500">
        <v>5</v>
      </c>
      <c r="P963" s="500">
        <v>69</v>
      </c>
      <c r="Q963" s="500">
        <v>209.0250538000538</v>
      </c>
    </row>
    <row r="964" spans="1:17" ht="12.75" x14ac:dyDescent="0.2">
      <c r="A964" s="496" t="s">
        <v>1350</v>
      </c>
      <c r="B964" s="497" t="s">
        <v>2263</v>
      </c>
      <c r="C964" s="497">
        <v>2122.9546386954016</v>
      </c>
      <c r="D964" s="497">
        <v>2122.9546386954016</v>
      </c>
      <c r="E964" s="497">
        <v>6915.2255486883887</v>
      </c>
      <c r="F964" s="498">
        <v>0</v>
      </c>
      <c r="G964" s="499">
        <f t="shared" si="14"/>
        <v>0</v>
      </c>
      <c r="H964" s="499" t="s">
        <v>2263</v>
      </c>
      <c r="I964" s="499">
        <v>8107</v>
      </c>
      <c r="J964" s="499">
        <v>8068</v>
      </c>
      <c r="K964" s="499">
        <v>138</v>
      </c>
      <c r="L964" s="499">
        <v>138</v>
      </c>
      <c r="M964" s="499">
        <v>13</v>
      </c>
      <c r="N964" s="499">
        <v>0</v>
      </c>
      <c r="O964" s="500">
        <v>5</v>
      </c>
      <c r="P964" s="500">
        <v>56</v>
      </c>
      <c r="Q964" s="500">
        <v>209.0250538000538</v>
      </c>
    </row>
    <row r="965" spans="1:17" ht="12.75" x14ac:dyDescent="0.2">
      <c r="A965" s="496" t="s">
        <v>1351</v>
      </c>
      <c r="B965" s="497" t="s">
        <v>2263</v>
      </c>
      <c r="C965" s="497">
        <v>2665.6316865427812</v>
      </c>
      <c r="D965" s="497">
        <v>2665.6316865427812</v>
      </c>
      <c r="E965" s="497">
        <v>2689.7886581721896</v>
      </c>
      <c r="F965" s="498">
        <v>0</v>
      </c>
      <c r="G965" s="499">
        <f t="shared" si="14"/>
        <v>0</v>
      </c>
      <c r="H965" s="499" t="s">
        <v>2263</v>
      </c>
      <c r="I965" s="499">
        <v>319</v>
      </c>
      <c r="J965" s="499">
        <v>643</v>
      </c>
      <c r="K965" s="499">
        <v>10</v>
      </c>
      <c r="L965" s="499">
        <v>10</v>
      </c>
      <c r="M965" s="499">
        <v>0</v>
      </c>
      <c r="N965" s="499">
        <v>0</v>
      </c>
      <c r="O965" s="500">
        <v>5</v>
      </c>
      <c r="P965" s="500">
        <v>11</v>
      </c>
      <c r="Q965" s="500">
        <v>347.00391751042173</v>
      </c>
    </row>
    <row r="966" spans="1:17" ht="12.75" x14ac:dyDescent="0.2">
      <c r="A966" s="496" t="s">
        <v>1352</v>
      </c>
      <c r="B966" s="497" t="s">
        <v>2263</v>
      </c>
      <c r="C966" s="497">
        <v>2113.0314146469318</v>
      </c>
      <c r="D966" s="497">
        <v>2113.0314146469318</v>
      </c>
      <c r="E966" s="497">
        <v>8082.5265802459971</v>
      </c>
      <c r="F966" s="498">
        <v>0</v>
      </c>
      <c r="G966" s="499">
        <f t="shared" si="14"/>
        <v>0</v>
      </c>
      <c r="H966" s="499" t="s">
        <v>2263</v>
      </c>
      <c r="I966" s="499">
        <v>728</v>
      </c>
      <c r="J966" s="499">
        <v>976</v>
      </c>
      <c r="K966" s="499">
        <v>378</v>
      </c>
      <c r="L966" s="499">
        <v>378</v>
      </c>
      <c r="M966" s="499">
        <v>13</v>
      </c>
      <c r="N966" s="499">
        <v>0</v>
      </c>
      <c r="O966" s="500">
        <v>5</v>
      </c>
      <c r="P966" s="500">
        <v>59</v>
      </c>
      <c r="Q966" s="500">
        <v>209.0250538000538</v>
      </c>
    </row>
    <row r="967" spans="1:17" ht="12.75" x14ac:dyDescent="0.2">
      <c r="A967" s="496" t="s">
        <v>1353</v>
      </c>
      <c r="B967" s="497" t="s">
        <v>2263</v>
      </c>
      <c r="C967" s="497">
        <v>1504.0212733978308</v>
      </c>
      <c r="D967" s="497">
        <v>1504.0212733978308</v>
      </c>
      <c r="E967" s="497">
        <v>2819.9957239880569</v>
      </c>
      <c r="F967" s="498">
        <v>0</v>
      </c>
      <c r="G967" s="499">
        <f t="shared" ref="G967:G1030" si="15">IFERROR(F967*E967,"")</f>
        <v>0</v>
      </c>
      <c r="H967" s="499" t="s">
        <v>2263</v>
      </c>
      <c r="I967" s="499">
        <v>9912</v>
      </c>
      <c r="J967" s="499">
        <v>4271</v>
      </c>
      <c r="K967" s="499">
        <v>87</v>
      </c>
      <c r="L967" s="499">
        <v>87</v>
      </c>
      <c r="M967" s="499">
        <v>33</v>
      </c>
      <c r="N967" s="499">
        <v>0</v>
      </c>
      <c r="O967" s="500">
        <v>5</v>
      </c>
      <c r="P967" s="500">
        <v>24</v>
      </c>
      <c r="Q967" s="500">
        <v>209.0250538000538</v>
      </c>
    </row>
    <row r="968" spans="1:17" ht="12.75" x14ac:dyDescent="0.2">
      <c r="A968" s="496" t="s">
        <v>1354</v>
      </c>
      <c r="B968" s="497" t="s">
        <v>2263</v>
      </c>
      <c r="C968" s="497">
        <v>2571.85955330963</v>
      </c>
      <c r="D968" s="497">
        <v>2571.85955330963</v>
      </c>
      <c r="E968" s="497">
        <v>7706.4929747704136</v>
      </c>
      <c r="F968" s="498">
        <v>0</v>
      </c>
      <c r="G968" s="499">
        <f t="shared" si="15"/>
        <v>0</v>
      </c>
      <c r="H968" s="499" t="s">
        <v>2263</v>
      </c>
      <c r="I968" s="499">
        <v>31</v>
      </c>
      <c r="J968" s="499">
        <v>102</v>
      </c>
      <c r="K968" s="499">
        <v>29</v>
      </c>
      <c r="L968" s="499">
        <v>29</v>
      </c>
      <c r="M968" s="499">
        <v>0</v>
      </c>
      <c r="N968" s="499">
        <v>0</v>
      </c>
      <c r="O968" s="500">
        <v>5</v>
      </c>
      <c r="P968" s="500">
        <v>28</v>
      </c>
      <c r="Q968" s="500">
        <v>347.00391751042173</v>
      </c>
    </row>
    <row r="969" spans="1:17" ht="12.75" x14ac:dyDescent="0.2">
      <c r="A969" s="496" t="s">
        <v>1355</v>
      </c>
      <c r="B969" s="497" t="s">
        <v>2263</v>
      </c>
      <c r="C969" s="497">
        <v>1840.8554910964717</v>
      </c>
      <c r="D969" s="497">
        <v>1840.8554910964717</v>
      </c>
      <c r="E969" s="497">
        <v>3306.2431364766335</v>
      </c>
      <c r="F969" s="498">
        <v>0</v>
      </c>
      <c r="G969" s="499">
        <f t="shared" si="15"/>
        <v>0</v>
      </c>
      <c r="H969" s="499" t="s">
        <v>2263</v>
      </c>
      <c r="I969" s="499">
        <v>905</v>
      </c>
      <c r="J969" s="499">
        <v>841</v>
      </c>
      <c r="K969" s="499">
        <v>24</v>
      </c>
      <c r="L969" s="499">
        <v>24</v>
      </c>
      <c r="M969" s="499">
        <v>0</v>
      </c>
      <c r="N969" s="499">
        <v>0</v>
      </c>
      <c r="O969" s="500">
        <v>5</v>
      </c>
      <c r="P969" s="500">
        <v>18</v>
      </c>
      <c r="Q969" s="500">
        <v>347.00391751042173</v>
      </c>
    </row>
    <row r="970" spans="1:17" ht="12.75" x14ac:dyDescent="0.2">
      <c r="A970" s="496" t="s">
        <v>1356</v>
      </c>
      <c r="B970" s="497" t="s">
        <v>2263</v>
      </c>
      <c r="C970" s="497">
        <v>1512.8390865976651</v>
      </c>
      <c r="D970" s="497">
        <v>1512.8390865976651</v>
      </c>
      <c r="E970" s="497">
        <v>5858.2777897146461</v>
      </c>
      <c r="F970" s="498">
        <v>0</v>
      </c>
      <c r="G970" s="499">
        <f t="shared" si="15"/>
        <v>0</v>
      </c>
      <c r="H970" s="499" t="s">
        <v>2263</v>
      </c>
      <c r="I970" s="499">
        <v>1624</v>
      </c>
      <c r="J970" s="499">
        <v>1113</v>
      </c>
      <c r="K970" s="499">
        <v>608</v>
      </c>
      <c r="L970" s="499">
        <v>608</v>
      </c>
      <c r="M970" s="499">
        <v>43</v>
      </c>
      <c r="N970" s="499">
        <v>0</v>
      </c>
      <c r="O970" s="500">
        <v>5</v>
      </c>
      <c r="P970" s="500">
        <v>48</v>
      </c>
      <c r="Q970" s="500">
        <v>209.0250538000538</v>
      </c>
    </row>
    <row r="971" spans="1:17" ht="12.75" x14ac:dyDescent="0.2">
      <c r="A971" s="496" t="s">
        <v>1357</v>
      </c>
      <c r="B971" s="497" t="s">
        <v>2263</v>
      </c>
      <c r="C971" s="497">
        <v>1198.3766215622329</v>
      </c>
      <c r="D971" s="497">
        <v>1198.3766215622329</v>
      </c>
      <c r="E971" s="497">
        <v>1847.1867577876621</v>
      </c>
      <c r="F971" s="498">
        <v>0</v>
      </c>
      <c r="G971" s="499">
        <f t="shared" si="15"/>
        <v>0</v>
      </c>
      <c r="H971" s="499" t="s">
        <v>2263</v>
      </c>
      <c r="I971" s="499">
        <v>15983</v>
      </c>
      <c r="J971" s="499">
        <v>3993</v>
      </c>
      <c r="K971" s="499">
        <v>421</v>
      </c>
      <c r="L971" s="499">
        <v>421</v>
      </c>
      <c r="M971" s="499">
        <v>220</v>
      </c>
      <c r="N971" s="499">
        <v>0</v>
      </c>
      <c r="O971" s="500">
        <v>5</v>
      </c>
      <c r="P971" s="500">
        <v>8</v>
      </c>
      <c r="Q971" s="500">
        <v>209.0250538000538</v>
      </c>
    </row>
    <row r="972" spans="1:17" ht="12.75" x14ac:dyDescent="0.2">
      <c r="A972" s="496" t="s">
        <v>1358</v>
      </c>
      <c r="B972" s="497" t="s">
        <v>2263</v>
      </c>
      <c r="C972" s="497">
        <v>1755.3212981882814</v>
      </c>
      <c r="D972" s="497">
        <v>1755.3212981882814</v>
      </c>
      <c r="E972" s="497">
        <v>3702.4485111895328</v>
      </c>
      <c r="F972" s="498">
        <v>0</v>
      </c>
      <c r="G972" s="499">
        <f t="shared" si="15"/>
        <v>0</v>
      </c>
      <c r="H972" s="499" t="s">
        <v>2263</v>
      </c>
      <c r="I972" s="499">
        <v>80</v>
      </c>
      <c r="J972" s="499">
        <v>77</v>
      </c>
      <c r="K972" s="499">
        <v>36</v>
      </c>
      <c r="L972" s="499">
        <v>36</v>
      </c>
      <c r="M972" s="499">
        <v>0</v>
      </c>
      <c r="N972" s="499">
        <v>0</v>
      </c>
      <c r="O972" s="500">
        <v>5</v>
      </c>
      <c r="P972" s="500">
        <v>24</v>
      </c>
      <c r="Q972" s="500">
        <v>347.00391751042173</v>
      </c>
    </row>
    <row r="973" spans="1:17" ht="12.75" x14ac:dyDescent="0.2">
      <c r="A973" s="496" t="s">
        <v>1359</v>
      </c>
      <c r="B973" s="497" t="s">
        <v>2263</v>
      </c>
      <c r="C973" s="497">
        <v>1244.0105610342805</v>
      </c>
      <c r="D973" s="497">
        <v>1244.0105610342805</v>
      </c>
      <c r="E973" s="497">
        <v>1857.6401492757298</v>
      </c>
      <c r="F973" s="498">
        <v>0</v>
      </c>
      <c r="G973" s="499">
        <f t="shared" si="15"/>
        <v>0</v>
      </c>
      <c r="H973" s="499" t="s">
        <v>2263</v>
      </c>
      <c r="I973" s="499">
        <v>2170</v>
      </c>
      <c r="J973" s="499">
        <v>724</v>
      </c>
      <c r="K973" s="499">
        <v>97</v>
      </c>
      <c r="L973" s="499">
        <v>97</v>
      </c>
      <c r="M973" s="499">
        <v>0</v>
      </c>
      <c r="N973" s="499">
        <v>0</v>
      </c>
      <c r="O973" s="500">
        <v>5</v>
      </c>
      <c r="P973" s="500">
        <v>8</v>
      </c>
      <c r="Q973" s="500">
        <v>347.00391751042173</v>
      </c>
    </row>
    <row r="974" spans="1:17" ht="12.75" x14ac:dyDescent="0.2">
      <c r="A974" s="496" t="s">
        <v>1360</v>
      </c>
      <c r="B974" s="497" t="s">
        <v>2263</v>
      </c>
      <c r="C974" s="497">
        <v>1297.5651266876237</v>
      </c>
      <c r="D974" s="497">
        <v>1297.5651266876237</v>
      </c>
      <c r="E974" s="497">
        <v>4780.2904671679307</v>
      </c>
      <c r="F974" s="498">
        <v>0</v>
      </c>
      <c r="G974" s="499">
        <f t="shared" si="15"/>
        <v>0</v>
      </c>
      <c r="H974" s="499" t="s">
        <v>2263</v>
      </c>
      <c r="I974" s="499">
        <v>515</v>
      </c>
      <c r="J974" s="499">
        <v>229</v>
      </c>
      <c r="K974" s="499">
        <v>634</v>
      </c>
      <c r="L974" s="499">
        <v>634</v>
      </c>
      <c r="M974" s="499">
        <v>58</v>
      </c>
      <c r="N974" s="499">
        <v>0</v>
      </c>
      <c r="O974" s="500">
        <v>5</v>
      </c>
      <c r="P974" s="500">
        <v>42</v>
      </c>
      <c r="Q974" s="500">
        <v>209.0250538000538</v>
      </c>
    </row>
    <row r="975" spans="1:17" ht="12.75" x14ac:dyDescent="0.2">
      <c r="A975" s="496" t="s">
        <v>1361</v>
      </c>
      <c r="B975" s="497">
        <v>177.69369442367562</v>
      </c>
      <c r="C975" s="497">
        <v>1073.9473086265411</v>
      </c>
      <c r="D975" s="497">
        <v>1073.9473086265411</v>
      </c>
      <c r="E975" s="497">
        <v>1494.3458552609104</v>
      </c>
      <c r="F975" s="498">
        <v>0</v>
      </c>
      <c r="G975" s="499">
        <f t="shared" si="15"/>
        <v>0</v>
      </c>
      <c r="H975" s="499">
        <v>5855</v>
      </c>
      <c r="I975" s="499">
        <v>4053</v>
      </c>
      <c r="J975" s="499">
        <v>830</v>
      </c>
      <c r="K975" s="499">
        <v>448</v>
      </c>
      <c r="L975" s="499">
        <v>448</v>
      </c>
      <c r="M975" s="499">
        <v>174</v>
      </c>
      <c r="N975" s="499">
        <v>0</v>
      </c>
      <c r="O975" s="500">
        <v>5</v>
      </c>
      <c r="P975" s="500">
        <v>9</v>
      </c>
      <c r="Q975" s="500">
        <v>209.0250538000538</v>
      </c>
    </row>
    <row r="976" spans="1:17" ht="12.75" x14ac:dyDescent="0.2">
      <c r="A976" s="496" t="s">
        <v>1362</v>
      </c>
      <c r="B976" s="497">
        <v>426.61694830331203</v>
      </c>
      <c r="C976" s="497">
        <v>426.61694830331203</v>
      </c>
      <c r="D976" s="497">
        <v>426.61694830331203</v>
      </c>
      <c r="E976" s="497">
        <v>426.61694830331203</v>
      </c>
      <c r="F976" s="498">
        <v>0</v>
      </c>
      <c r="G976" s="499">
        <f t="shared" si="15"/>
        <v>0</v>
      </c>
      <c r="H976" s="499">
        <v>7532</v>
      </c>
      <c r="I976" s="499">
        <v>10683</v>
      </c>
      <c r="J976" s="499">
        <v>339</v>
      </c>
      <c r="K976" s="499">
        <v>69</v>
      </c>
      <c r="L976" s="499">
        <v>69</v>
      </c>
      <c r="M976" s="499">
        <v>48</v>
      </c>
      <c r="N976" s="499">
        <v>0</v>
      </c>
      <c r="O976" s="500">
        <v>5</v>
      </c>
      <c r="P976" s="500">
        <v>5</v>
      </c>
      <c r="Q976" s="500">
        <v>209.0250538000538</v>
      </c>
    </row>
    <row r="977" spans="1:17" ht="12.75" x14ac:dyDescent="0.2">
      <c r="A977" s="496" t="s">
        <v>1363</v>
      </c>
      <c r="B977" s="497" t="s">
        <v>2263</v>
      </c>
      <c r="C977" s="497">
        <v>1631.5629621088094</v>
      </c>
      <c r="D977" s="497">
        <v>1631.5629621088094</v>
      </c>
      <c r="E977" s="497">
        <v>2325.3885844419547</v>
      </c>
      <c r="F977" s="498">
        <v>0</v>
      </c>
      <c r="G977" s="499">
        <f t="shared" si="15"/>
        <v>0</v>
      </c>
      <c r="H977" s="499" t="s">
        <v>2263</v>
      </c>
      <c r="I977" s="499">
        <v>6218</v>
      </c>
      <c r="J977" s="499">
        <v>1478</v>
      </c>
      <c r="K977" s="499">
        <v>40</v>
      </c>
      <c r="L977" s="499">
        <v>40</v>
      </c>
      <c r="M977" s="499">
        <v>20</v>
      </c>
      <c r="N977" s="499">
        <v>0</v>
      </c>
      <c r="O977" s="500">
        <v>5</v>
      </c>
      <c r="P977" s="500">
        <v>8</v>
      </c>
      <c r="Q977" s="500">
        <v>209.0250538000538</v>
      </c>
    </row>
    <row r="978" spans="1:17" ht="12.75" x14ac:dyDescent="0.2">
      <c r="A978" s="496" t="s">
        <v>1364</v>
      </c>
      <c r="B978" s="497" t="s">
        <v>2263</v>
      </c>
      <c r="C978" s="497">
        <v>1862.4328510796752</v>
      </c>
      <c r="D978" s="497">
        <v>1862.4328510796752</v>
      </c>
      <c r="E978" s="497">
        <v>3230.4429045531197</v>
      </c>
      <c r="F978" s="498">
        <v>0</v>
      </c>
      <c r="G978" s="499">
        <f t="shared" si="15"/>
        <v>0</v>
      </c>
      <c r="H978" s="499" t="s">
        <v>2263</v>
      </c>
      <c r="I978" s="499">
        <v>142</v>
      </c>
      <c r="J978" s="499">
        <v>112</v>
      </c>
      <c r="K978" s="499">
        <v>23</v>
      </c>
      <c r="L978" s="499">
        <v>23</v>
      </c>
      <c r="M978" s="499">
        <v>7</v>
      </c>
      <c r="N978" s="499">
        <v>0</v>
      </c>
      <c r="O978" s="500">
        <v>5</v>
      </c>
      <c r="P978" s="500">
        <v>16</v>
      </c>
      <c r="Q978" s="500">
        <v>209.0250538000538</v>
      </c>
    </row>
    <row r="979" spans="1:17" ht="12.75" x14ac:dyDescent="0.2">
      <c r="A979" s="496" t="s">
        <v>1365</v>
      </c>
      <c r="B979" s="497" t="s">
        <v>2263</v>
      </c>
      <c r="C979" s="497">
        <v>1785.536564806928</v>
      </c>
      <c r="D979" s="497">
        <v>1785.536564806928</v>
      </c>
      <c r="E979" s="497">
        <v>1539.4795821344442</v>
      </c>
      <c r="F979" s="498">
        <v>0</v>
      </c>
      <c r="G979" s="499">
        <f t="shared" si="15"/>
        <v>0</v>
      </c>
      <c r="H979" s="499" t="s">
        <v>2263</v>
      </c>
      <c r="I979" s="499">
        <v>1231</v>
      </c>
      <c r="J979" s="499">
        <v>479</v>
      </c>
      <c r="K979" s="499">
        <v>59</v>
      </c>
      <c r="L979" s="499">
        <v>59</v>
      </c>
      <c r="M979" s="499">
        <v>31</v>
      </c>
      <c r="N979" s="499">
        <v>0</v>
      </c>
      <c r="O979" s="500">
        <v>5</v>
      </c>
      <c r="P979" s="500">
        <v>8</v>
      </c>
      <c r="Q979" s="500">
        <v>209.0250538000538</v>
      </c>
    </row>
    <row r="980" spans="1:17" ht="12.75" x14ac:dyDescent="0.2">
      <c r="A980" s="496" t="s">
        <v>1366</v>
      </c>
      <c r="B980" s="497" t="s">
        <v>2263</v>
      </c>
      <c r="C980" s="497">
        <v>1459.522717124574</v>
      </c>
      <c r="D980" s="497">
        <v>1459.522717124574</v>
      </c>
      <c r="E980" s="497">
        <v>2915.1074586175446</v>
      </c>
      <c r="F980" s="498">
        <v>0</v>
      </c>
      <c r="G980" s="499">
        <f t="shared" si="15"/>
        <v>0</v>
      </c>
      <c r="H980" s="499" t="s">
        <v>2263</v>
      </c>
      <c r="I980" s="499">
        <v>6707</v>
      </c>
      <c r="J980" s="499">
        <v>1701</v>
      </c>
      <c r="K980" s="499">
        <v>288</v>
      </c>
      <c r="L980" s="499">
        <v>288</v>
      </c>
      <c r="M980" s="499">
        <v>107</v>
      </c>
      <c r="N980" s="499">
        <v>0</v>
      </c>
      <c r="O980" s="500">
        <v>5</v>
      </c>
      <c r="P980" s="500">
        <v>14</v>
      </c>
      <c r="Q980" s="500">
        <v>209.0250538000538</v>
      </c>
    </row>
    <row r="981" spans="1:17" ht="12.75" x14ac:dyDescent="0.2">
      <c r="A981" s="496" t="s">
        <v>1367</v>
      </c>
      <c r="B981" s="497" t="s">
        <v>2263</v>
      </c>
      <c r="C981" s="497">
        <v>1341.0036272785264</v>
      </c>
      <c r="D981" s="497">
        <v>1341.0036272785264</v>
      </c>
      <c r="E981" s="497">
        <v>4766.0002561512338</v>
      </c>
      <c r="F981" s="498">
        <v>0</v>
      </c>
      <c r="G981" s="499">
        <f t="shared" si="15"/>
        <v>0</v>
      </c>
      <c r="H981" s="499" t="s">
        <v>2263</v>
      </c>
      <c r="I981" s="499">
        <v>1478</v>
      </c>
      <c r="J981" s="499">
        <v>507</v>
      </c>
      <c r="K981" s="499">
        <v>476</v>
      </c>
      <c r="L981" s="499">
        <v>476</v>
      </c>
      <c r="M981" s="499">
        <v>52</v>
      </c>
      <c r="N981" s="499">
        <v>0</v>
      </c>
      <c r="O981" s="500">
        <v>5</v>
      </c>
      <c r="P981" s="500">
        <v>28</v>
      </c>
      <c r="Q981" s="500">
        <v>209.0250538000538</v>
      </c>
    </row>
    <row r="982" spans="1:17" ht="12.75" x14ac:dyDescent="0.2">
      <c r="A982" s="496" t="s">
        <v>1368</v>
      </c>
      <c r="B982" s="497" t="s">
        <v>2263</v>
      </c>
      <c r="C982" s="497">
        <v>1235.6452892577879</v>
      </c>
      <c r="D982" s="497">
        <v>1235.6452892577879</v>
      </c>
      <c r="E982" s="497">
        <v>1792.9779817593865</v>
      </c>
      <c r="F982" s="498">
        <v>0</v>
      </c>
      <c r="G982" s="499">
        <f t="shared" si="15"/>
        <v>0</v>
      </c>
      <c r="H982" s="499" t="s">
        <v>2263</v>
      </c>
      <c r="I982" s="499">
        <v>10173</v>
      </c>
      <c r="J982" s="499">
        <v>1771</v>
      </c>
      <c r="K982" s="499">
        <v>841</v>
      </c>
      <c r="L982" s="499">
        <v>841</v>
      </c>
      <c r="M982" s="499">
        <v>345</v>
      </c>
      <c r="N982" s="499">
        <v>0</v>
      </c>
      <c r="O982" s="500">
        <v>5</v>
      </c>
      <c r="P982" s="500">
        <v>8</v>
      </c>
      <c r="Q982" s="500">
        <v>209.0250538000538</v>
      </c>
    </row>
    <row r="983" spans="1:17" ht="12.75" x14ac:dyDescent="0.2">
      <c r="A983" s="496" t="s">
        <v>1369</v>
      </c>
      <c r="B983" s="497" t="s">
        <v>2263</v>
      </c>
      <c r="C983" s="497">
        <v>854.91458690924014</v>
      </c>
      <c r="D983" s="497">
        <v>854.91458690924014</v>
      </c>
      <c r="E983" s="497">
        <v>3543.1237395110352</v>
      </c>
      <c r="F983" s="498">
        <v>0</v>
      </c>
      <c r="G983" s="499">
        <f t="shared" si="15"/>
        <v>0</v>
      </c>
      <c r="H983" s="499" t="s">
        <v>2263</v>
      </c>
      <c r="I983" s="499">
        <v>8203</v>
      </c>
      <c r="J983" s="499">
        <v>635</v>
      </c>
      <c r="K983" s="499">
        <v>1186</v>
      </c>
      <c r="L983" s="499">
        <v>1186</v>
      </c>
      <c r="M983" s="499">
        <v>174</v>
      </c>
      <c r="N983" s="499">
        <v>0</v>
      </c>
      <c r="O983" s="500">
        <v>5</v>
      </c>
      <c r="P983" s="500">
        <v>27</v>
      </c>
      <c r="Q983" s="500">
        <v>209.0250538000538</v>
      </c>
    </row>
    <row r="984" spans="1:17" ht="12.75" x14ac:dyDescent="0.2">
      <c r="A984" s="496" t="s">
        <v>1370</v>
      </c>
      <c r="B984" s="497">
        <v>107.68834756782184</v>
      </c>
      <c r="C984" s="497">
        <v>865.78080684457927</v>
      </c>
      <c r="D984" s="497">
        <v>865.78080684457927</v>
      </c>
      <c r="E984" s="497">
        <v>1448.9713494874961</v>
      </c>
      <c r="F984" s="498">
        <v>0</v>
      </c>
      <c r="G984" s="499">
        <f t="shared" si="15"/>
        <v>0</v>
      </c>
      <c r="H984" s="499">
        <v>2174</v>
      </c>
      <c r="I984" s="499">
        <v>52618</v>
      </c>
      <c r="J984" s="499">
        <v>2759</v>
      </c>
      <c r="K984" s="499">
        <v>1982</v>
      </c>
      <c r="L984" s="499">
        <v>1982</v>
      </c>
      <c r="M984" s="499">
        <v>781</v>
      </c>
      <c r="N984" s="499">
        <v>0</v>
      </c>
      <c r="O984" s="500">
        <v>5</v>
      </c>
      <c r="P984" s="500">
        <v>8</v>
      </c>
      <c r="Q984" s="500">
        <v>209.0250538000538</v>
      </c>
    </row>
    <row r="985" spans="1:17" ht="12.75" x14ac:dyDescent="0.2">
      <c r="A985" s="496" t="s">
        <v>1371</v>
      </c>
      <c r="B985" s="497" t="s">
        <v>2263</v>
      </c>
      <c r="C985" s="497">
        <v>1133.3772231108687</v>
      </c>
      <c r="D985" s="497">
        <v>1133.3772231108687</v>
      </c>
      <c r="E985" s="497">
        <v>3062.8220315546232</v>
      </c>
      <c r="F985" s="498">
        <v>0</v>
      </c>
      <c r="G985" s="499">
        <f t="shared" si="15"/>
        <v>0</v>
      </c>
      <c r="H985" s="499" t="s">
        <v>2263</v>
      </c>
      <c r="I985" s="499">
        <v>207</v>
      </c>
      <c r="J985" s="499">
        <v>60</v>
      </c>
      <c r="K985" s="499">
        <v>164</v>
      </c>
      <c r="L985" s="499">
        <v>164</v>
      </c>
      <c r="M985" s="499">
        <v>20</v>
      </c>
      <c r="N985" s="499">
        <v>0</v>
      </c>
      <c r="O985" s="500">
        <v>5</v>
      </c>
      <c r="P985" s="500">
        <v>22</v>
      </c>
      <c r="Q985" s="500">
        <v>209.0250538000538</v>
      </c>
    </row>
    <row r="986" spans="1:17" ht="12.75" x14ac:dyDescent="0.2">
      <c r="A986" s="496" t="s">
        <v>1372</v>
      </c>
      <c r="B986" s="497">
        <v>72.647581305652281</v>
      </c>
      <c r="C986" s="497">
        <v>977.46780993443303</v>
      </c>
      <c r="D986" s="497">
        <v>977.46780993443303</v>
      </c>
      <c r="E986" s="497">
        <v>1667.1192333456197</v>
      </c>
      <c r="F986" s="498">
        <v>0</v>
      </c>
      <c r="G986" s="499">
        <f t="shared" si="15"/>
        <v>0</v>
      </c>
      <c r="H986" s="499">
        <v>4099</v>
      </c>
      <c r="I986" s="499">
        <v>2208</v>
      </c>
      <c r="J986" s="499">
        <v>217</v>
      </c>
      <c r="K986" s="499">
        <v>318</v>
      </c>
      <c r="L986" s="499">
        <v>318</v>
      </c>
      <c r="M986" s="499">
        <v>130</v>
      </c>
      <c r="N986" s="499">
        <v>0</v>
      </c>
      <c r="O986" s="500">
        <v>5</v>
      </c>
      <c r="P986" s="500">
        <v>8</v>
      </c>
      <c r="Q986" s="500">
        <v>209.0250538000538</v>
      </c>
    </row>
    <row r="987" spans="1:17" ht="12.75" x14ac:dyDescent="0.2">
      <c r="A987" s="496" t="s">
        <v>327</v>
      </c>
      <c r="B987" s="497">
        <v>269.62562879508801</v>
      </c>
      <c r="C987" s="497">
        <v>269.62562879508801</v>
      </c>
      <c r="D987" s="497">
        <v>269.62562879508801</v>
      </c>
      <c r="E987" s="497">
        <v>269.62562879508801</v>
      </c>
      <c r="F987" s="498">
        <v>0</v>
      </c>
      <c r="G987" s="499">
        <f t="shared" si="15"/>
        <v>0</v>
      </c>
      <c r="H987" s="499">
        <v>14288</v>
      </c>
      <c r="I987" s="499">
        <v>8748</v>
      </c>
      <c r="J987" s="499">
        <v>114</v>
      </c>
      <c r="K987" s="499">
        <v>90</v>
      </c>
      <c r="L987" s="499">
        <v>90</v>
      </c>
      <c r="M987" s="499">
        <v>76</v>
      </c>
      <c r="N987" s="499">
        <v>0</v>
      </c>
      <c r="O987" s="500">
        <v>5</v>
      </c>
      <c r="P987" s="500">
        <v>5</v>
      </c>
      <c r="Q987" s="500">
        <v>209.0250538000538</v>
      </c>
    </row>
    <row r="988" spans="1:17" ht="12.75" x14ac:dyDescent="0.2">
      <c r="A988" s="496" t="s">
        <v>1373</v>
      </c>
      <c r="B988" s="497" t="s">
        <v>2263</v>
      </c>
      <c r="C988" s="497">
        <v>2576.7612835790442</v>
      </c>
      <c r="D988" s="497">
        <v>2576.7612835790442</v>
      </c>
      <c r="E988" s="497">
        <v>6828.8597617688847</v>
      </c>
      <c r="F988" s="498">
        <v>0</v>
      </c>
      <c r="G988" s="499">
        <f t="shared" si="15"/>
        <v>0</v>
      </c>
      <c r="H988" s="499" t="s">
        <v>2263</v>
      </c>
      <c r="I988" s="499">
        <v>1559</v>
      </c>
      <c r="J988" s="499">
        <v>2441</v>
      </c>
      <c r="K988" s="499">
        <v>91</v>
      </c>
      <c r="L988" s="499">
        <v>91</v>
      </c>
      <c r="M988" s="499">
        <v>9</v>
      </c>
      <c r="N988" s="499">
        <v>0</v>
      </c>
      <c r="O988" s="500">
        <v>5</v>
      </c>
      <c r="P988" s="500">
        <v>63</v>
      </c>
      <c r="Q988" s="500">
        <v>209.0250538000538</v>
      </c>
    </row>
    <row r="989" spans="1:17" ht="12.75" x14ac:dyDescent="0.2">
      <c r="A989" s="496" t="s">
        <v>1374</v>
      </c>
      <c r="B989" s="497" t="s">
        <v>2263</v>
      </c>
      <c r="C989" s="497">
        <v>2176.3787697421558</v>
      </c>
      <c r="D989" s="497">
        <v>2176.3787697421558</v>
      </c>
      <c r="E989" s="497">
        <v>2123.8972144825798</v>
      </c>
      <c r="F989" s="498">
        <v>0</v>
      </c>
      <c r="G989" s="499">
        <f t="shared" si="15"/>
        <v>0</v>
      </c>
      <c r="H989" s="499" t="s">
        <v>2263</v>
      </c>
      <c r="I989" s="499">
        <v>13598</v>
      </c>
      <c r="J989" s="499">
        <v>10914</v>
      </c>
      <c r="K989" s="499">
        <v>126</v>
      </c>
      <c r="L989" s="499">
        <v>126</v>
      </c>
      <c r="M989" s="499">
        <v>65</v>
      </c>
      <c r="N989" s="499">
        <v>0</v>
      </c>
      <c r="O989" s="500">
        <v>5</v>
      </c>
      <c r="P989" s="500">
        <v>6</v>
      </c>
      <c r="Q989" s="500">
        <v>209.0250538000538</v>
      </c>
    </row>
    <row r="990" spans="1:17" ht="12.75" x14ac:dyDescent="0.2">
      <c r="A990" s="496" t="s">
        <v>1375</v>
      </c>
      <c r="B990" s="497" t="s">
        <v>2263</v>
      </c>
      <c r="C990" s="497">
        <v>1565.8742211332628</v>
      </c>
      <c r="D990" s="497">
        <v>1565.8742211332628</v>
      </c>
      <c r="E990" s="497">
        <v>7496.5315064822698</v>
      </c>
      <c r="F990" s="498">
        <v>0</v>
      </c>
      <c r="G990" s="499">
        <f t="shared" si="15"/>
        <v>0</v>
      </c>
      <c r="H990" s="499" t="s">
        <v>2263</v>
      </c>
      <c r="I990" s="499">
        <v>1549</v>
      </c>
      <c r="J990" s="499">
        <v>1140</v>
      </c>
      <c r="K990" s="499">
        <v>353</v>
      </c>
      <c r="L990" s="499">
        <v>353</v>
      </c>
      <c r="M990" s="499">
        <v>18</v>
      </c>
      <c r="N990" s="499">
        <v>0</v>
      </c>
      <c r="O990" s="500">
        <v>5</v>
      </c>
      <c r="P990" s="500">
        <v>60</v>
      </c>
      <c r="Q990" s="500">
        <v>209.0250538000538</v>
      </c>
    </row>
    <row r="991" spans="1:17" ht="12.75" x14ac:dyDescent="0.2">
      <c r="A991" s="496" t="s">
        <v>1376</v>
      </c>
      <c r="B991" s="497" t="s">
        <v>2263</v>
      </c>
      <c r="C991" s="497">
        <v>1404.5053160272955</v>
      </c>
      <c r="D991" s="497">
        <v>1404.5053160272955</v>
      </c>
      <c r="E991" s="497">
        <v>1692.50572685917</v>
      </c>
      <c r="F991" s="498">
        <v>0</v>
      </c>
      <c r="G991" s="499">
        <f t="shared" si="15"/>
        <v>0</v>
      </c>
      <c r="H991" s="499" t="s">
        <v>2263</v>
      </c>
      <c r="I991" s="499">
        <v>11623</v>
      </c>
      <c r="J991" s="499">
        <v>4204</v>
      </c>
      <c r="K991" s="499">
        <v>397</v>
      </c>
      <c r="L991" s="499">
        <v>397</v>
      </c>
      <c r="M991" s="499">
        <v>85</v>
      </c>
      <c r="N991" s="499">
        <v>0</v>
      </c>
      <c r="O991" s="500">
        <v>5</v>
      </c>
      <c r="P991" s="500">
        <v>8</v>
      </c>
      <c r="Q991" s="500">
        <v>209.0250538000538</v>
      </c>
    </row>
    <row r="992" spans="1:17" ht="12.75" x14ac:dyDescent="0.2">
      <c r="A992" s="496" t="s">
        <v>328</v>
      </c>
      <c r="B992" s="497">
        <v>480.78182707286493</v>
      </c>
      <c r="C992" s="497">
        <v>480.78182707286493</v>
      </c>
      <c r="D992" s="497">
        <v>480.78182707286493</v>
      </c>
      <c r="E992" s="497">
        <v>480.78182707286493</v>
      </c>
      <c r="F992" s="498">
        <v>0</v>
      </c>
      <c r="G992" s="499">
        <f t="shared" si="15"/>
        <v>0</v>
      </c>
      <c r="H992" s="499">
        <v>5013</v>
      </c>
      <c r="I992" s="499">
        <v>6453</v>
      </c>
      <c r="J992" s="499">
        <v>2310</v>
      </c>
      <c r="K992" s="499">
        <v>1024</v>
      </c>
      <c r="L992" s="499">
        <v>1024</v>
      </c>
      <c r="M992" s="499">
        <v>223</v>
      </c>
      <c r="N992" s="499">
        <v>0</v>
      </c>
      <c r="O992" s="500">
        <v>5</v>
      </c>
      <c r="P992" s="500">
        <v>5</v>
      </c>
      <c r="Q992" s="500">
        <v>209.0250538000538</v>
      </c>
    </row>
    <row r="993" spans="1:17" ht="12.75" x14ac:dyDescent="0.2">
      <c r="A993" s="496" t="s">
        <v>329</v>
      </c>
      <c r="B993" s="497">
        <v>480.78182707286493</v>
      </c>
      <c r="C993" s="497">
        <v>388.84298491395742</v>
      </c>
      <c r="D993" s="497">
        <v>388.84298491395742</v>
      </c>
      <c r="E993" s="497">
        <v>1059.109966231794</v>
      </c>
      <c r="F993" s="498">
        <v>0</v>
      </c>
      <c r="G993" s="499">
        <f t="shared" si="15"/>
        <v>0</v>
      </c>
      <c r="H993" s="499">
        <v>21853</v>
      </c>
      <c r="I993" s="499">
        <v>6588</v>
      </c>
      <c r="J993" s="499">
        <v>118</v>
      </c>
      <c r="K993" s="499">
        <v>100</v>
      </c>
      <c r="L993" s="499">
        <v>100</v>
      </c>
      <c r="M993" s="499">
        <v>78</v>
      </c>
      <c r="N993" s="499">
        <v>0</v>
      </c>
      <c r="O993" s="500">
        <v>5</v>
      </c>
      <c r="P993" s="500">
        <v>5</v>
      </c>
      <c r="Q993" s="500">
        <v>209.0250538000538</v>
      </c>
    </row>
    <row r="994" spans="1:17" ht="12.75" x14ac:dyDescent="0.2">
      <c r="A994" s="496" t="s">
        <v>1377</v>
      </c>
      <c r="B994" s="497" t="s">
        <v>2263</v>
      </c>
      <c r="C994" s="497">
        <v>4073.5639687178814</v>
      </c>
      <c r="D994" s="497">
        <v>4073.5639687178814</v>
      </c>
      <c r="E994" s="497">
        <v>4532.1422361528976</v>
      </c>
      <c r="F994" s="498">
        <v>0</v>
      </c>
      <c r="G994" s="499">
        <f t="shared" si="15"/>
        <v>0</v>
      </c>
      <c r="H994" s="499" t="s">
        <v>2263</v>
      </c>
      <c r="I994" s="499">
        <v>60</v>
      </c>
      <c r="J994" s="499">
        <v>192</v>
      </c>
      <c r="K994" s="499">
        <v>34</v>
      </c>
      <c r="L994" s="499">
        <v>34</v>
      </c>
      <c r="M994" s="499">
        <v>7</v>
      </c>
      <c r="N994" s="499">
        <v>0</v>
      </c>
      <c r="O994" s="500">
        <v>10</v>
      </c>
      <c r="P994" s="500">
        <v>33</v>
      </c>
      <c r="Q994" s="500">
        <v>209.0250538000538</v>
      </c>
    </row>
    <row r="995" spans="1:17" ht="12.75" x14ac:dyDescent="0.2">
      <c r="A995" s="496" t="s">
        <v>1378</v>
      </c>
      <c r="B995" s="497" t="s">
        <v>2263</v>
      </c>
      <c r="C995" s="497">
        <v>2689.5990237867431</v>
      </c>
      <c r="D995" s="497">
        <v>2689.5990237867431</v>
      </c>
      <c r="E995" s="497">
        <v>2306.7765911956726</v>
      </c>
      <c r="F995" s="498">
        <v>0</v>
      </c>
      <c r="G995" s="499">
        <f t="shared" si="15"/>
        <v>0</v>
      </c>
      <c r="H995" s="499" t="s">
        <v>2263</v>
      </c>
      <c r="I995" s="499">
        <v>782</v>
      </c>
      <c r="J995" s="499">
        <v>928</v>
      </c>
      <c r="K995" s="499">
        <v>157</v>
      </c>
      <c r="L995" s="499">
        <v>157</v>
      </c>
      <c r="M995" s="499">
        <v>59</v>
      </c>
      <c r="N995" s="499">
        <v>0</v>
      </c>
      <c r="O995" s="500">
        <v>5</v>
      </c>
      <c r="P995" s="500">
        <v>6</v>
      </c>
      <c r="Q995" s="500">
        <v>209.0250538000538</v>
      </c>
    </row>
    <row r="996" spans="1:17" ht="12.75" x14ac:dyDescent="0.2">
      <c r="A996" s="496" t="s">
        <v>1379</v>
      </c>
      <c r="B996" s="497" t="s">
        <v>2263</v>
      </c>
      <c r="C996" s="497">
        <v>1408.0735025289837</v>
      </c>
      <c r="D996" s="497">
        <v>1408.0735025289837</v>
      </c>
      <c r="E996" s="497">
        <v>3141.5244541894249</v>
      </c>
      <c r="F996" s="498">
        <v>0</v>
      </c>
      <c r="G996" s="499">
        <f t="shared" si="15"/>
        <v>0</v>
      </c>
      <c r="H996" s="499" t="s">
        <v>2263</v>
      </c>
      <c r="I996" s="499">
        <v>4489</v>
      </c>
      <c r="J996" s="499">
        <v>1358</v>
      </c>
      <c r="K996" s="499">
        <v>587</v>
      </c>
      <c r="L996" s="499">
        <v>587</v>
      </c>
      <c r="M996" s="499">
        <v>117</v>
      </c>
      <c r="N996" s="499">
        <v>0</v>
      </c>
      <c r="O996" s="500">
        <v>5</v>
      </c>
      <c r="P996" s="500">
        <v>20</v>
      </c>
      <c r="Q996" s="500">
        <v>209.0250538000538</v>
      </c>
    </row>
    <row r="997" spans="1:17" ht="12.75" x14ac:dyDescent="0.2">
      <c r="A997" s="496" t="s">
        <v>1380</v>
      </c>
      <c r="B997" s="497" t="s">
        <v>2263</v>
      </c>
      <c r="C997" s="497">
        <v>1208.0291868219888</v>
      </c>
      <c r="D997" s="497">
        <v>1208.0291868219888</v>
      </c>
      <c r="E997" s="497">
        <v>2618.3699039423236</v>
      </c>
      <c r="F997" s="498">
        <v>0</v>
      </c>
      <c r="G997" s="499">
        <f t="shared" si="15"/>
        <v>0</v>
      </c>
      <c r="H997" s="499" t="s">
        <v>2263</v>
      </c>
      <c r="I997" s="499">
        <v>5454</v>
      </c>
      <c r="J997" s="499">
        <v>1115</v>
      </c>
      <c r="K997" s="499">
        <v>1178</v>
      </c>
      <c r="L997" s="499">
        <v>1178</v>
      </c>
      <c r="M997" s="499">
        <v>319</v>
      </c>
      <c r="N997" s="499">
        <v>0</v>
      </c>
      <c r="O997" s="500">
        <v>5</v>
      </c>
      <c r="P997" s="500">
        <v>19</v>
      </c>
      <c r="Q997" s="500">
        <v>209.0250538000538</v>
      </c>
    </row>
    <row r="998" spans="1:17" ht="12.75" x14ac:dyDescent="0.2">
      <c r="A998" s="496" t="s">
        <v>1381</v>
      </c>
      <c r="B998" s="497">
        <v>132.60120616055912</v>
      </c>
      <c r="C998" s="497">
        <v>516.39344436510112</v>
      </c>
      <c r="D998" s="497">
        <v>516.39344436510112</v>
      </c>
      <c r="E998" s="497">
        <v>401.82302094263872</v>
      </c>
      <c r="F998" s="498">
        <v>0</v>
      </c>
      <c r="G998" s="499">
        <f t="shared" si="15"/>
        <v>0</v>
      </c>
      <c r="H998" s="499">
        <v>7965</v>
      </c>
      <c r="I998" s="499">
        <v>1200</v>
      </c>
      <c r="J998" s="499">
        <v>37</v>
      </c>
      <c r="K998" s="499">
        <v>56</v>
      </c>
      <c r="L998" s="499">
        <v>56</v>
      </c>
      <c r="M998" s="499">
        <v>43</v>
      </c>
      <c r="N998" s="499">
        <v>0</v>
      </c>
      <c r="O998" s="500">
        <v>5</v>
      </c>
      <c r="P998" s="500">
        <v>5</v>
      </c>
      <c r="Q998" s="500">
        <v>209.0250538000538</v>
      </c>
    </row>
    <row r="999" spans="1:17" ht="12.75" x14ac:dyDescent="0.2">
      <c r="A999" s="496" t="s">
        <v>1382</v>
      </c>
      <c r="B999" s="497" t="s">
        <v>2263</v>
      </c>
      <c r="C999" s="497">
        <v>1491.7150933695561</v>
      </c>
      <c r="D999" s="497">
        <v>1491.7150933695561</v>
      </c>
      <c r="E999" s="497">
        <v>2913.1711336221479</v>
      </c>
      <c r="F999" s="498">
        <v>0.30000000000000004</v>
      </c>
      <c r="G999" s="499">
        <f t="shared" si="15"/>
        <v>873.95134008664445</v>
      </c>
      <c r="H999" s="499" t="s">
        <v>2263</v>
      </c>
      <c r="I999" s="499">
        <v>80</v>
      </c>
      <c r="J999" s="499">
        <v>161</v>
      </c>
      <c r="K999" s="499">
        <v>2153</v>
      </c>
      <c r="L999" s="499">
        <v>1264</v>
      </c>
      <c r="M999" s="499">
        <v>889</v>
      </c>
      <c r="N999" s="499">
        <v>1</v>
      </c>
      <c r="O999" s="500">
        <v>11</v>
      </c>
      <c r="P999" s="500">
        <v>24</v>
      </c>
      <c r="Q999" s="500">
        <v>209.0250538000538</v>
      </c>
    </row>
    <row r="1000" spans="1:17" ht="12.75" x14ac:dyDescent="0.2">
      <c r="A1000" s="496" t="s">
        <v>330</v>
      </c>
      <c r="B1000" s="497">
        <v>116.53367763715997</v>
      </c>
      <c r="C1000" s="497">
        <v>1252.0558350418657</v>
      </c>
      <c r="D1000" s="497">
        <v>1252.0558350418657</v>
      </c>
      <c r="E1000" s="497">
        <v>5555.6208160114911</v>
      </c>
      <c r="F1000" s="498">
        <v>0</v>
      </c>
      <c r="G1000" s="499">
        <f t="shared" si="15"/>
        <v>0</v>
      </c>
      <c r="H1000" s="499">
        <v>60515</v>
      </c>
      <c r="I1000" s="499">
        <v>8126</v>
      </c>
      <c r="J1000" s="499">
        <v>2736</v>
      </c>
      <c r="K1000" s="499">
        <v>2254</v>
      </c>
      <c r="L1000" s="499">
        <v>2254</v>
      </c>
      <c r="M1000" s="499">
        <v>301</v>
      </c>
      <c r="N1000" s="499">
        <v>0</v>
      </c>
      <c r="O1000" s="500">
        <v>5</v>
      </c>
      <c r="P1000" s="500">
        <v>47</v>
      </c>
      <c r="Q1000" s="500">
        <v>209.0250538000538</v>
      </c>
    </row>
    <row r="1001" spans="1:17" ht="12.75" x14ac:dyDescent="0.2">
      <c r="A1001" s="496" t="s">
        <v>1383</v>
      </c>
      <c r="B1001" s="497" t="s">
        <v>2263</v>
      </c>
      <c r="C1001" s="497">
        <v>12253.505039859772</v>
      </c>
      <c r="D1001" s="497">
        <v>12253.505039859772</v>
      </c>
      <c r="E1001" s="497">
        <v>16202.761090258176</v>
      </c>
      <c r="F1001" s="498">
        <v>0</v>
      </c>
      <c r="G1001" s="499">
        <f t="shared" si="15"/>
        <v>0</v>
      </c>
      <c r="H1001" s="499" t="s">
        <v>2263</v>
      </c>
      <c r="I1001" s="499">
        <v>0</v>
      </c>
      <c r="J1001" s="499">
        <v>125</v>
      </c>
      <c r="K1001" s="499">
        <v>167</v>
      </c>
      <c r="L1001" s="499">
        <v>167</v>
      </c>
      <c r="M1001" s="499">
        <v>2</v>
      </c>
      <c r="N1001" s="499">
        <v>0</v>
      </c>
      <c r="O1001" s="500">
        <v>41</v>
      </c>
      <c r="P1001" s="500">
        <v>114</v>
      </c>
      <c r="Q1001" s="500">
        <v>209.0250538000538</v>
      </c>
    </row>
    <row r="1002" spans="1:17" ht="12.75" x14ac:dyDescent="0.2">
      <c r="A1002" s="496" t="s">
        <v>1384</v>
      </c>
      <c r="B1002" s="497" t="s">
        <v>2263</v>
      </c>
      <c r="C1002" s="497">
        <v>6764.7881640745427</v>
      </c>
      <c r="D1002" s="497">
        <v>6764.7881640745427</v>
      </c>
      <c r="E1002" s="497">
        <v>11055.529667791807</v>
      </c>
      <c r="F1002" s="498">
        <v>0</v>
      </c>
      <c r="G1002" s="499">
        <f t="shared" si="15"/>
        <v>0</v>
      </c>
      <c r="H1002" s="499" t="s">
        <v>2263</v>
      </c>
      <c r="I1002" s="499">
        <v>0</v>
      </c>
      <c r="J1002" s="499">
        <v>818</v>
      </c>
      <c r="K1002" s="499">
        <v>227</v>
      </c>
      <c r="L1002" s="499">
        <v>227</v>
      </c>
      <c r="M1002" s="499">
        <v>2</v>
      </c>
      <c r="N1002" s="499">
        <v>0</v>
      </c>
      <c r="O1002" s="500">
        <v>13</v>
      </c>
      <c r="P1002" s="500">
        <v>47</v>
      </c>
      <c r="Q1002" s="500">
        <v>209.0250538000538</v>
      </c>
    </row>
    <row r="1003" spans="1:17" ht="12.75" x14ac:dyDescent="0.2">
      <c r="A1003" s="496" t="s">
        <v>1385</v>
      </c>
      <c r="B1003" s="497" t="s">
        <v>2263</v>
      </c>
      <c r="C1003" s="497">
        <v>5972.7062329514984</v>
      </c>
      <c r="D1003" s="497">
        <v>5972.7062329514984</v>
      </c>
      <c r="E1003" s="497">
        <v>8167.0445764457636</v>
      </c>
      <c r="F1003" s="498">
        <v>0</v>
      </c>
      <c r="G1003" s="499">
        <f t="shared" si="15"/>
        <v>0</v>
      </c>
      <c r="H1003" s="499" t="s">
        <v>2263</v>
      </c>
      <c r="I1003" s="499">
        <v>16</v>
      </c>
      <c r="J1003" s="499">
        <v>2126</v>
      </c>
      <c r="K1003" s="499">
        <v>282</v>
      </c>
      <c r="L1003" s="499">
        <v>282</v>
      </c>
      <c r="M1003" s="499">
        <v>9</v>
      </c>
      <c r="N1003" s="499">
        <v>0</v>
      </c>
      <c r="O1003" s="500">
        <v>10</v>
      </c>
      <c r="P1003" s="500">
        <v>28</v>
      </c>
      <c r="Q1003" s="500">
        <v>209.0250538000538</v>
      </c>
    </row>
    <row r="1004" spans="1:17" ht="12.75" x14ac:dyDescent="0.2">
      <c r="A1004" s="496" t="s">
        <v>1386</v>
      </c>
      <c r="B1004" s="497" t="s">
        <v>2263</v>
      </c>
      <c r="C1004" s="497">
        <v>9556.3055862133024</v>
      </c>
      <c r="D1004" s="497">
        <v>9556.3055862133024</v>
      </c>
      <c r="E1004" s="497">
        <v>13011.108813868697</v>
      </c>
      <c r="F1004" s="498">
        <v>0</v>
      </c>
      <c r="G1004" s="499">
        <f t="shared" si="15"/>
        <v>0</v>
      </c>
      <c r="H1004" s="499" t="s">
        <v>2263</v>
      </c>
      <c r="I1004" s="499">
        <v>0</v>
      </c>
      <c r="J1004" s="499">
        <v>138</v>
      </c>
      <c r="K1004" s="499">
        <v>194</v>
      </c>
      <c r="L1004" s="499">
        <v>194</v>
      </c>
      <c r="M1004" s="499">
        <v>2</v>
      </c>
      <c r="N1004" s="499">
        <v>0</v>
      </c>
      <c r="O1004" s="500">
        <v>32</v>
      </c>
      <c r="P1004" s="500">
        <v>76</v>
      </c>
      <c r="Q1004" s="500">
        <v>209.0250538000538</v>
      </c>
    </row>
    <row r="1005" spans="1:17" ht="12.75" x14ac:dyDescent="0.2">
      <c r="A1005" s="496" t="s">
        <v>1387</v>
      </c>
      <c r="B1005" s="497" t="s">
        <v>2263</v>
      </c>
      <c r="C1005" s="497">
        <v>5960.677334835892</v>
      </c>
      <c r="D1005" s="497">
        <v>5960.677334835892</v>
      </c>
      <c r="E1005" s="497">
        <v>5960.677334835892</v>
      </c>
      <c r="F1005" s="498">
        <v>0</v>
      </c>
      <c r="G1005" s="499">
        <f t="shared" si="15"/>
        <v>0</v>
      </c>
      <c r="H1005" s="499" t="s">
        <v>2263</v>
      </c>
      <c r="I1005" s="499">
        <v>4</v>
      </c>
      <c r="J1005" s="499">
        <v>1000</v>
      </c>
      <c r="K1005" s="499">
        <v>293</v>
      </c>
      <c r="L1005" s="499">
        <v>293</v>
      </c>
      <c r="M1005" s="499">
        <v>6</v>
      </c>
      <c r="N1005" s="499">
        <v>0</v>
      </c>
      <c r="O1005" s="500">
        <v>17</v>
      </c>
      <c r="P1005" s="500">
        <v>17</v>
      </c>
      <c r="Q1005" s="500">
        <v>209.0250538000538</v>
      </c>
    </row>
    <row r="1006" spans="1:17" ht="12.75" x14ac:dyDescent="0.2">
      <c r="A1006" s="496" t="s">
        <v>1388</v>
      </c>
      <c r="B1006" s="497" t="s">
        <v>2263</v>
      </c>
      <c r="C1006" s="497">
        <v>4285.7747423511355</v>
      </c>
      <c r="D1006" s="497">
        <v>4285.7747423511355</v>
      </c>
      <c r="E1006" s="497">
        <v>6327.5887000083294</v>
      </c>
      <c r="F1006" s="498">
        <v>0</v>
      </c>
      <c r="G1006" s="499">
        <f t="shared" si="15"/>
        <v>0</v>
      </c>
      <c r="H1006" s="499" t="s">
        <v>2263</v>
      </c>
      <c r="I1006" s="499">
        <v>21</v>
      </c>
      <c r="J1006" s="499">
        <v>2478</v>
      </c>
      <c r="K1006" s="499">
        <v>506</v>
      </c>
      <c r="L1006" s="499">
        <v>506</v>
      </c>
      <c r="M1006" s="499">
        <v>25</v>
      </c>
      <c r="N1006" s="499">
        <v>0</v>
      </c>
      <c r="O1006" s="500">
        <v>6</v>
      </c>
      <c r="P1006" s="500">
        <v>22</v>
      </c>
      <c r="Q1006" s="500">
        <v>209.0250538000538</v>
      </c>
    </row>
    <row r="1007" spans="1:17" ht="12.75" x14ac:dyDescent="0.2">
      <c r="A1007" s="496" t="s">
        <v>1389</v>
      </c>
      <c r="B1007" s="497" t="s">
        <v>2263</v>
      </c>
      <c r="C1007" s="497">
        <v>8701.833474726689</v>
      </c>
      <c r="D1007" s="497">
        <v>8701.833474726689</v>
      </c>
      <c r="E1007" s="497">
        <v>14631.84678034388</v>
      </c>
      <c r="F1007" s="498">
        <v>0</v>
      </c>
      <c r="G1007" s="499">
        <f t="shared" si="15"/>
        <v>0</v>
      </c>
      <c r="H1007" s="499" t="s">
        <v>2263</v>
      </c>
      <c r="I1007" s="499">
        <v>0</v>
      </c>
      <c r="J1007" s="499">
        <v>148</v>
      </c>
      <c r="K1007" s="499">
        <v>173</v>
      </c>
      <c r="L1007" s="499">
        <v>173</v>
      </c>
      <c r="M1007" s="499">
        <v>2</v>
      </c>
      <c r="N1007" s="499">
        <v>0</v>
      </c>
      <c r="O1007" s="500">
        <v>38</v>
      </c>
      <c r="P1007" s="500">
        <v>98</v>
      </c>
      <c r="Q1007" s="500">
        <v>209.0250538000538</v>
      </c>
    </row>
    <row r="1008" spans="1:17" ht="12.75" x14ac:dyDescent="0.2">
      <c r="A1008" s="496" t="s">
        <v>1390</v>
      </c>
      <c r="B1008" s="497" t="s">
        <v>2263</v>
      </c>
      <c r="C1008" s="497">
        <v>4659.2146389168329</v>
      </c>
      <c r="D1008" s="497">
        <v>4659.2146389168329</v>
      </c>
      <c r="E1008" s="497">
        <v>8130.629539755204</v>
      </c>
      <c r="F1008" s="498">
        <v>0</v>
      </c>
      <c r="G1008" s="499">
        <f t="shared" si="15"/>
        <v>0</v>
      </c>
      <c r="H1008" s="499" t="s">
        <v>2263</v>
      </c>
      <c r="I1008" s="499">
        <v>8</v>
      </c>
      <c r="J1008" s="499">
        <v>1235</v>
      </c>
      <c r="K1008" s="499">
        <v>339</v>
      </c>
      <c r="L1008" s="499">
        <v>339</v>
      </c>
      <c r="M1008" s="499">
        <v>6</v>
      </c>
      <c r="N1008" s="499">
        <v>0</v>
      </c>
      <c r="O1008" s="500">
        <v>14</v>
      </c>
      <c r="P1008" s="500">
        <v>44</v>
      </c>
      <c r="Q1008" s="500">
        <v>209.0250538000538</v>
      </c>
    </row>
    <row r="1009" spans="1:17" ht="12.75" x14ac:dyDescent="0.2">
      <c r="A1009" s="496" t="s">
        <v>1391</v>
      </c>
      <c r="B1009" s="497" t="s">
        <v>2263</v>
      </c>
      <c r="C1009" s="497">
        <v>3532.8768962786544</v>
      </c>
      <c r="D1009" s="497">
        <v>3532.8768962786544</v>
      </c>
      <c r="E1009" s="497">
        <v>5170.7746459016607</v>
      </c>
      <c r="F1009" s="498">
        <v>0</v>
      </c>
      <c r="G1009" s="499">
        <f t="shared" si="15"/>
        <v>0</v>
      </c>
      <c r="H1009" s="499" t="s">
        <v>2263</v>
      </c>
      <c r="I1009" s="499">
        <v>117</v>
      </c>
      <c r="J1009" s="499">
        <v>8031</v>
      </c>
      <c r="K1009" s="499">
        <v>987</v>
      </c>
      <c r="L1009" s="499">
        <v>987</v>
      </c>
      <c r="M1009" s="499">
        <v>83</v>
      </c>
      <c r="N1009" s="499">
        <v>0</v>
      </c>
      <c r="O1009" s="500">
        <v>6</v>
      </c>
      <c r="P1009" s="500">
        <v>18</v>
      </c>
      <c r="Q1009" s="500">
        <v>209.0250538000538</v>
      </c>
    </row>
    <row r="1010" spans="1:17" ht="12.75" x14ac:dyDescent="0.2">
      <c r="A1010" s="496" t="s">
        <v>1392</v>
      </c>
      <c r="B1010" s="497" t="s">
        <v>2263</v>
      </c>
      <c r="C1010" s="497">
        <v>8488.8697161872988</v>
      </c>
      <c r="D1010" s="497">
        <v>8488.8697161872988</v>
      </c>
      <c r="E1010" s="497">
        <v>8488.8697161872988</v>
      </c>
      <c r="F1010" s="498">
        <v>0</v>
      </c>
      <c r="G1010" s="499">
        <f t="shared" si="15"/>
        <v>0</v>
      </c>
      <c r="H1010" s="499" t="s">
        <v>2263</v>
      </c>
      <c r="I1010" s="499">
        <v>4</v>
      </c>
      <c r="J1010" s="499">
        <v>300</v>
      </c>
      <c r="K1010" s="499">
        <v>233</v>
      </c>
      <c r="L1010" s="499">
        <v>233</v>
      </c>
      <c r="M1010" s="499">
        <v>1</v>
      </c>
      <c r="N1010" s="499">
        <v>0</v>
      </c>
      <c r="O1010" s="500">
        <v>54</v>
      </c>
      <c r="P1010" s="500">
        <v>54</v>
      </c>
      <c r="Q1010" s="500">
        <v>209.0250538000538</v>
      </c>
    </row>
    <row r="1011" spans="1:17" ht="12.75" x14ac:dyDescent="0.2">
      <c r="A1011" s="496" t="s">
        <v>1393</v>
      </c>
      <c r="B1011" s="497" t="s">
        <v>2263</v>
      </c>
      <c r="C1011" s="497">
        <v>3986.0295595013167</v>
      </c>
      <c r="D1011" s="497">
        <v>3986.0295595013167</v>
      </c>
      <c r="E1011" s="497">
        <v>3986.0295595013167</v>
      </c>
      <c r="F1011" s="498">
        <v>0</v>
      </c>
      <c r="G1011" s="499">
        <f t="shared" si="15"/>
        <v>0</v>
      </c>
      <c r="H1011" s="499" t="s">
        <v>2263</v>
      </c>
      <c r="I1011" s="499">
        <v>88</v>
      </c>
      <c r="J1011" s="499">
        <v>2806</v>
      </c>
      <c r="K1011" s="499">
        <v>555</v>
      </c>
      <c r="L1011" s="499">
        <v>555</v>
      </c>
      <c r="M1011" s="499">
        <v>29</v>
      </c>
      <c r="N1011" s="499">
        <v>0</v>
      </c>
      <c r="O1011" s="500">
        <v>9</v>
      </c>
      <c r="P1011" s="500">
        <v>9</v>
      </c>
      <c r="Q1011" s="500">
        <v>209.0250538000538</v>
      </c>
    </row>
    <row r="1012" spans="1:17" ht="12.75" x14ac:dyDescent="0.2">
      <c r="A1012" s="496" t="s">
        <v>1394</v>
      </c>
      <c r="B1012" s="497" t="s">
        <v>2263</v>
      </c>
      <c r="C1012" s="497">
        <v>3059.424861005275</v>
      </c>
      <c r="D1012" s="497">
        <v>3059.424861005275</v>
      </c>
      <c r="E1012" s="497">
        <v>3059.424861005275</v>
      </c>
      <c r="F1012" s="498">
        <v>0</v>
      </c>
      <c r="G1012" s="499">
        <f t="shared" si="15"/>
        <v>0</v>
      </c>
      <c r="H1012" s="499" t="s">
        <v>2263</v>
      </c>
      <c r="I1012" s="499">
        <v>593</v>
      </c>
      <c r="J1012" s="499">
        <v>10484</v>
      </c>
      <c r="K1012" s="499">
        <v>1496</v>
      </c>
      <c r="L1012" s="499">
        <v>1496</v>
      </c>
      <c r="M1012" s="499">
        <v>155</v>
      </c>
      <c r="N1012" s="499">
        <v>0</v>
      </c>
      <c r="O1012" s="500">
        <v>5</v>
      </c>
      <c r="P1012" s="500">
        <v>5</v>
      </c>
      <c r="Q1012" s="500">
        <v>209.0250538000538</v>
      </c>
    </row>
    <row r="1013" spans="1:17" ht="12.75" x14ac:dyDescent="0.2">
      <c r="A1013" s="496" t="s">
        <v>1395</v>
      </c>
      <c r="B1013" s="497" t="s">
        <v>2263</v>
      </c>
      <c r="C1013" s="497">
        <v>7610.7353283704524</v>
      </c>
      <c r="D1013" s="497">
        <v>7610.7353283704524</v>
      </c>
      <c r="E1013" s="497">
        <v>7610.7353283704524</v>
      </c>
      <c r="F1013" s="498">
        <v>0</v>
      </c>
      <c r="G1013" s="499">
        <f t="shared" si="15"/>
        <v>0</v>
      </c>
      <c r="H1013" s="499" t="s">
        <v>2263</v>
      </c>
      <c r="I1013" s="499">
        <v>82</v>
      </c>
      <c r="J1013" s="499">
        <v>95</v>
      </c>
      <c r="K1013" s="499">
        <v>292</v>
      </c>
      <c r="L1013" s="499">
        <v>292</v>
      </c>
      <c r="M1013" s="499">
        <v>3</v>
      </c>
      <c r="N1013" s="499">
        <v>0</v>
      </c>
      <c r="O1013" s="500">
        <v>74</v>
      </c>
      <c r="P1013" s="500">
        <v>74</v>
      </c>
      <c r="Q1013" s="500">
        <v>209.0250538000538</v>
      </c>
    </row>
    <row r="1014" spans="1:17" ht="12.75" x14ac:dyDescent="0.2">
      <c r="A1014" s="496" t="s">
        <v>1396</v>
      </c>
      <c r="B1014" s="497" t="s">
        <v>2263</v>
      </c>
      <c r="C1014" s="497">
        <v>2307.9365630447419</v>
      </c>
      <c r="D1014" s="497">
        <v>2307.9365630447419</v>
      </c>
      <c r="E1014" s="497">
        <v>2307.9365630447419</v>
      </c>
      <c r="F1014" s="498">
        <v>0</v>
      </c>
      <c r="G1014" s="499">
        <f t="shared" si="15"/>
        <v>0</v>
      </c>
      <c r="H1014" s="499" t="s">
        <v>2263</v>
      </c>
      <c r="I1014" s="499">
        <v>457</v>
      </c>
      <c r="J1014" s="499">
        <v>218</v>
      </c>
      <c r="K1014" s="499">
        <v>214</v>
      </c>
      <c r="L1014" s="499">
        <v>214</v>
      </c>
      <c r="M1014" s="499">
        <v>24</v>
      </c>
      <c r="N1014" s="499">
        <v>0</v>
      </c>
      <c r="O1014" s="500">
        <v>5</v>
      </c>
      <c r="P1014" s="500">
        <v>5</v>
      </c>
      <c r="Q1014" s="500">
        <v>209.0250538000538</v>
      </c>
    </row>
    <row r="1015" spans="1:17" ht="12.75" x14ac:dyDescent="0.2">
      <c r="A1015" s="496" t="s">
        <v>331</v>
      </c>
      <c r="B1015" s="497" t="s">
        <v>2263</v>
      </c>
      <c r="C1015" s="497">
        <v>1275.4207954207757</v>
      </c>
      <c r="D1015" s="497">
        <v>1275.4207954207757</v>
      </c>
      <c r="E1015" s="497">
        <v>1275.4207954207757</v>
      </c>
      <c r="F1015" s="498">
        <v>0</v>
      </c>
      <c r="G1015" s="499">
        <f t="shared" si="15"/>
        <v>0</v>
      </c>
      <c r="H1015" s="499" t="s">
        <v>2263</v>
      </c>
      <c r="I1015" s="499">
        <v>2146</v>
      </c>
      <c r="J1015" s="499">
        <v>590</v>
      </c>
      <c r="K1015" s="499">
        <v>256</v>
      </c>
      <c r="L1015" s="499">
        <v>256</v>
      </c>
      <c r="M1015" s="499">
        <v>50</v>
      </c>
      <c r="N1015" s="499">
        <v>0</v>
      </c>
      <c r="O1015" s="500">
        <v>5</v>
      </c>
      <c r="P1015" s="500">
        <v>5</v>
      </c>
      <c r="Q1015" s="500">
        <v>209.0250538000538</v>
      </c>
    </row>
    <row r="1016" spans="1:17" ht="12.75" x14ac:dyDescent="0.2">
      <c r="A1016" s="496" t="s">
        <v>1397</v>
      </c>
      <c r="B1016" s="497" t="s">
        <v>2263</v>
      </c>
      <c r="C1016" s="497">
        <v>601.35889760612758</v>
      </c>
      <c r="D1016" s="497">
        <v>601.35889760612758</v>
      </c>
      <c r="E1016" s="497">
        <v>1172.9523221079087</v>
      </c>
      <c r="F1016" s="498">
        <v>0</v>
      </c>
      <c r="G1016" s="499">
        <f t="shared" si="15"/>
        <v>0</v>
      </c>
      <c r="H1016" s="499" t="s">
        <v>2263</v>
      </c>
      <c r="I1016" s="499">
        <v>3967</v>
      </c>
      <c r="J1016" s="499">
        <v>219</v>
      </c>
      <c r="K1016" s="499">
        <v>17</v>
      </c>
      <c r="L1016" s="499">
        <v>17</v>
      </c>
      <c r="M1016" s="499">
        <v>10</v>
      </c>
      <c r="N1016" s="499">
        <v>0</v>
      </c>
      <c r="O1016" s="500">
        <v>5</v>
      </c>
      <c r="P1016" s="500">
        <v>5</v>
      </c>
      <c r="Q1016" s="500">
        <v>209.0250538000538</v>
      </c>
    </row>
    <row r="1017" spans="1:17" ht="12.75" x14ac:dyDescent="0.2">
      <c r="A1017" s="496" t="s">
        <v>1398</v>
      </c>
      <c r="B1017" s="497" t="s">
        <v>2263</v>
      </c>
      <c r="C1017" s="497">
        <v>7925.8208348811122</v>
      </c>
      <c r="D1017" s="497">
        <v>7925.8208348811122</v>
      </c>
      <c r="E1017" s="497">
        <v>12484.197703833312</v>
      </c>
      <c r="F1017" s="498">
        <v>0</v>
      </c>
      <c r="G1017" s="499">
        <f t="shared" si="15"/>
        <v>0</v>
      </c>
      <c r="H1017" s="499" t="s">
        <v>2263</v>
      </c>
      <c r="I1017" s="499">
        <v>6</v>
      </c>
      <c r="J1017" s="499">
        <v>193</v>
      </c>
      <c r="K1017" s="499">
        <v>205</v>
      </c>
      <c r="L1017" s="499">
        <v>205</v>
      </c>
      <c r="M1017" s="499">
        <v>1</v>
      </c>
      <c r="N1017" s="499">
        <v>0</v>
      </c>
      <c r="O1017" s="500">
        <v>32</v>
      </c>
      <c r="P1017" s="500">
        <v>81</v>
      </c>
      <c r="Q1017" s="500">
        <v>209.0250538000538</v>
      </c>
    </row>
    <row r="1018" spans="1:17" ht="12.75" x14ac:dyDescent="0.2">
      <c r="A1018" s="496" t="s">
        <v>1399</v>
      </c>
      <c r="B1018" s="497" t="s">
        <v>2263</v>
      </c>
      <c r="C1018" s="497">
        <v>5379.2544901817364</v>
      </c>
      <c r="D1018" s="497">
        <v>5379.2544901817364</v>
      </c>
      <c r="E1018" s="497">
        <v>7563.498218112295</v>
      </c>
      <c r="F1018" s="498">
        <v>0</v>
      </c>
      <c r="G1018" s="499">
        <f t="shared" si="15"/>
        <v>0</v>
      </c>
      <c r="H1018" s="499" t="s">
        <v>2263</v>
      </c>
      <c r="I1018" s="499">
        <v>131</v>
      </c>
      <c r="J1018" s="499">
        <v>1063</v>
      </c>
      <c r="K1018" s="499">
        <v>311</v>
      </c>
      <c r="L1018" s="499">
        <v>311</v>
      </c>
      <c r="M1018" s="499">
        <v>4</v>
      </c>
      <c r="N1018" s="499">
        <v>0</v>
      </c>
      <c r="O1018" s="500">
        <v>15</v>
      </c>
      <c r="P1018" s="500">
        <v>28</v>
      </c>
      <c r="Q1018" s="500">
        <v>209.0250538000538</v>
      </c>
    </row>
    <row r="1019" spans="1:17" ht="12.75" x14ac:dyDescent="0.2">
      <c r="A1019" s="496" t="s">
        <v>1400</v>
      </c>
      <c r="B1019" s="497" t="s">
        <v>2263</v>
      </c>
      <c r="C1019" s="497">
        <v>3002.5466884365969</v>
      </c>
      <c r="D1019" s="497">
        <v>3002.5466884365969</v>
      </c>
      <c r="E1019" s="497">
        <v>5963.2225183221171</v>
      </c>
      <c r="F1019" s="498">
        <v>0</v>
      </c>
      <c r="G1019" s="499">
        <f t="shared" si="15"/>
        <v>0</v>
      </c>
      <c r="H1019" s="499" t="s">
        <v>2263</v>
      </c>
      <c r="I1019" s="499">
        <v>25</v>
      </c>
      <c r="J1019" s="499">
        <v>98</v>
      </c>
      <c r="K1019" s="499">
        <v>110</v>
      </c>
      <c r="L1019" s="499">
        <v>110</v>
      </c>
      <c r="M1019" s="499">
        <v>6</v>
      </c>
      <c r="N1019" s="499">
        <v>0</v>
      </c>
      <c r="O1019" s="500">
        <v>11</v>
      </c>
      <c r="P1019" s="500">
        <v>42</v>
      </c>
      <c r="Q1019" s="500">
        <v>209.0250538000538</v>
      </c>
    </row>
    <row r="1020" spans="1:17" ht="12.75" x14ac:dyDescent="0.2">
      <c r="A1020" s="496" t="s">
        <v>1401</v>
      </c>
      <c r="B1020" s="497" t="s">
        <v>2263</v>
      </c>
      <c r="C1020" s="497">
        <v>2234.1782109738692</v>
      </c>
      <c r="D1020" s="497">
        <v>2234.1782109738692</v>
      </c>
      <c r="E1020" s="497">
        <v>2234.1782109738692</v>
      </c>
      <c r="F1020" s="498">
        <v>0</v>
      </c>
      <c r="G1020" s="499">
        <f t="shared" si="15"/>
        <v>0</v>
      </c>
      <c r="H1020" s="499" t="s">
        <v>2263</v>
      </c>
      <c r="I1020" s="499">
        <v>176</v>
      </c>
      <c r="J1020" s="499">
        <v>216</v>
      </c>
      <c r="K1020" s="499">
        <v>217</v>
      </c>
      <c r="L1020" s="499">
        <v>217</v>
      </c>
      <c r="M1020" s="499">
        <v>137</v>
      </c>
      <c r="N1020" s="499">
        <v>0</v>
      </c>
      <c r="O1020" s="500">
        <v>8</v>
      </c>
      <c r="P1020" s="500">
        <v>8</v>
      </c>
      <c r="Q1020" s="500">
        <v>209.0250538000538</v>
      </c>
    </row>
    <row r="1021" spans="1:17" ht="12.75" x14ac:dyDescent="0.2">
      <c r="A1021" s="496" t="s">
        <v>1402</v>
      </c>
      <c r="B1021" s="497" t="s">
        <v>2263</v>
      </c>
      <c r="C1021" s="497">
        <v>597.45767187724948</v>
      </c>
      <c r="D1021" s="497">
        <v>597.45767187724948</v>
      </c>
      <c r="E1021" s="497">
        <v>680.38976739044392</v>
      </c>
      <c r="F1021" s="498">
        <v>0</v>
      </c>
      <c r="G1021" s="499">
        <f t="shared" si="15"/>
        <v>0</v>
      </c>
      <c r="H1021" s="499" t="s">
        <v>2263</v>
      </c>
      <c r="I1021" s="499">
        <v>11652</v>
      </c>
      <c r="J1021" s="499">
        <v>1152</v>
      </c>
      <c r="K1021" s="499">
        <v>15177</v>
      </c>
      <c r="L1021" s="499">
        <v>15177</v>
      </c>
      <c r="M1021" s="499">
        <v>12293</v>
      </c>
      <c r="N1021" s="499">
        <v>0</v>
      </c>
      <c r="O1021" s="500">
        <v>5</v>
      </c>
      <c r="P1021" s="500">
        <v>5</v>
      </c>
      <c r="Q1021" s="500">
        <v>209.0250538000538</v>
      </c>
    </row>
    <row r="1022" spans="1:17" ht="12.75" x14ac:dyDescent="0.2">
      <c r="A1022" s="496" t="s">
        <v>1403</v>
      </c>
      <c r="B1022" s="497" t="s">
        <v>2263</v>
      </c>
      <c r="C1022" s="497">
        <v>10863.686902618441</v>
      </c>
      <c r="D1022" s="497">
        <v>10863.686902618441</v>
      </c>
      <c r="E1022" s="497">
        <v>6624.8498945858628</v>
      </c>
      <c r="F1022" s="498">
        <v>0.30000000000000004</v>
      </c>
      <c r="G1022" s="499">
        <f t="shared" si="15"/>
        <v>1987.4549683757591</v>
      </c>
      <c r="H1022" s="499" t="s">
        <v>2263</v>
      </c>
      <c r="I1022" s="499">
        <v>0</v>
      </c>
      <c r="J1022" s="499">
        <v>12</v>
      </c>
      <c r="K1022" s="499">
        <v>1448</v>
      </c>
      <c r="L1022" s="499">
        <v>1394</v>
      </c>
      <c r="M1022" s="499">
        <v>54</v>
      </c>
      <c r="N1022" s="499">
        <v>1</v>
      </c>
      <c r="O1022" s="500">
        <v>178</v>
      </c>
      <c r="P1022" s="500">
        <v>63</v>
      </c>
      <c r="Q1022" s="500">
        <v>209.0250538000538</v>
      </c>
    </row>
    <row r="1023" spans="1:17" ht="12.75" x14ac:dyDescent="0.2">
      <c r="A1023" s="496" t="s">
        <v>1404</v>
      </c>
      <c r="B1023" s="497" t="s">
        <v>2263</v>
      </c>
      <c r="C1023" s="497">
        <v>7628.3271018018531</v>
      </c>
      <c r="D1023" s="497">
        <v>7628.3271018018531</v>
      </c>
      <c r="E1023" s="497">
        <v>3787.1154676544211</v>
      </c>
      <c r="F1023" s="498">
        <v>0.30000000000000004</v>
      </c>
      <c r="G1023" s="499">
        <f t="shared" si="15"/>
        <v>1136.1346402963266</v>
      </c>
      <c r="H1023" s="499" t="s">
        <v>2263</v>
      </c>
      <c r="I1023" s="499">
        <v>6</v>
      </c>
      <c r="J1023" s="499">
        <v>31</v>
      </c>
      <c r="K1023" s="499">
        <v>2316</v>
      </c>
      <c r="L1023" s="499">
        <v>1992</v>
      </c>
      <c r="M1023" s="499">
        <v>324</v>
      </c>
      <c r="N1023" s="499">
        <v>1</v>
      </c>
      <c r="O1023" s="500">
        <v>83</v>
      </c>
      <c r="P1023" s="500">
        <v>38</v>
      </c>
      <c r="Q1023" s="500">
        <v>209.0250538000538</v>
      </c>
    </row>
    <row r="1024" spans="1:17" ht="12.75" x14ac:dyDescent="0.2">
      <c r="A1024" s="496" t="s">
        <v>1405</v>
      </c>
      <c r="B1024" s="497" t="s">
        <v>2263</v>
      </c>
      <c r="C1024" s="497">
        <v>2998.774394801681</v>
      </c>
      <c r="D1024" s="497">
        <v>2998.774394801681</v>
      </c>
      <c r="E1024" s="497">
        <v>2717.2559755751977</v>
      </c>
      <c r="F1024" s="498">
        <v>0.30000000000000004</v>
      </c>
      <c r="G1024" s="499">
        <f t="shared" si="15"/>
        <v>815.17679267255937</v>
      </c>
      <c r="H1024" s="499" t="s">
        <v>2263</v>
      </c>
      <c r="I1024" s="499">
        <v>13</v>
      </c>
      <c r="J1024" s="499">
        <v>43</v>
      </c>
      <c r="K1024" s="499">
        <v>2967</v>
      </c>
      <c r="L1024" s="499">
        <v>2234</v>
      </c>
      <c r="M1024" s="499">
        <v>733</v>
      </c>
      <c r="N1024" s="499">
        <v>1</v>
      </c>
      <c r="O1024" s="500">
        <v>46</v>
      </c>
      <c r="P1024" s="500">
        <v>22</v>
      </c>
      <c r="Q1024" s="500">
        <v>209.0250538000538</v>
      </c>
    </row>
    <row r="1025" spans="1:17" ht="12.75" x14ac:dyDescent="0.2">
      <c r="A1025" s="496" t="s">
        <v>1406</v>
      </c>
      <c r="B1025" s="497" t="s">
        <v>2263</v>
      </c>
      <c r="C1025" s="497">
        <v>1737.1468946406037</v>
      </c>
      <c r="D1025" s="497">
        <v>1737.1468946406037</v>
      </c>
      <c r="E1025" s="497">
        <v>1888.6737770753298</v>
      </c>
      <c r="F1025" s="498">
        <v>0.4</v>
      </c>
      <c r="G1025" s="499">
        <f t="shared" si="15"/>
        <v>755.46951083013198</v>
      </c>
      <c r="H1025" s="499" t="s">
        <v>2263</v>
      </c>
      <c r="I1025" s="499">
        <v>9</v>
      </c>
      <c r="J1025" s="499">
        <v>28</v>
      </c>
      <c r="K1025" s="499">
        <v>2822</v>
      </c>
      <c r="L1025" s="499">
        <v>1767</v>
      </c>
      <c r="M1025" s="499">
        <v>1055</v>
      </c>
      <c r="N1025" s="499">
        <v>1</v>
      </c>
      <c r="O1025" s="500">
        <v>30</v>
      </c>
      <c r="P1025" s="500">
        <v>11</v>
      </c>
      <c r="Q1025" s="500">
        <v>209.0250538000538</v>
      </c>
    </row>
    <row r="1026" spans="1:17" ht="12.75" x14ac:dyDescent="0.2">
      <c r="A1026" s="496" t="s">
        <v>1407</v>
      </c>
      <c r="B1026" s="497" t="s">
        <v>2263</v>
      </c>
      <c r="C1026" s="497">
        <v>17926.790735589388</v>
      </c>
      <c r="D1026" s="497">
        <v>17926.790735589388</v>
      </c>
      <c r="E1026" s="497">
        <v>17926.790735589388</v>
      </c>
      <c r="F1026" s="498">
        <v>0.30000000000000004</v>
      </c>
      <c r="G1026" s="499">
        <f t="shared" si="15"/>
        <v>5378.037220676817</v>
      </c>
      <c r="H1026" s="499" t="s">
        <v>2263</v>
      </c>
      <c r="I1026" s="499">
        <v>0</v>
      </c>
      <c r="J1026" s="499">
        <v>14</v>
      </c>
      <c r="K1026" s="499">
        <v>265</v>
      </c>
      <c r="L1026" s="499">
        <v>239</v>
      </c>
      <c r="M1026" s="499">
        <v>26</v>
      </c>
      <c r="N1026" s="499">
        <v>1</v>
      </c>
      <c r="O1026" s="500">
        <v>187</v>
      </c>
      <c r="P1026" s="500">
        <v>187</v>
      </c>
      <c r="Q1026" s="500">
        <v>209.0250538000538</v>
      </c>
    </row>
    <row r="1027" spans="1:17" ht="12.75" x14ac:dyDescent="0.2">
      <c r="A1027" s="496" t="s">
        <v>1408</v>
      </c>
      <c r="B1027" s="497" t="s">
        <v>2263</v>
      </c>
      <c r="C1027" s="497">
        <v>4268.2235572466561</v>
      </c>
      <c r="D1027" s="497">
        <v>4268.2235572466561</v>
      </c>
      <c r="E1027" s="497">
        <v>4268.2235572466561</v>
      </c>
      <c r="F1027" s="498">
        <v>0.30000000000000004</v>
      </c>
      <c r="G1027" s="499">
        <f t="shared" si="15"/>
        <v>1280.4670671739971</v>
      </c>
      <c r="H1027" s="499" t="s">
        <v>2263</v>
      </c>
      <c r="I1027" s="499">
        <v>0</v>
      </c>
      <c r="J1027" s="499">
        <v>2</v>
      </c>
      <c r="K1027" s="499">
        <v>125</v>
      </c>
      <c r="L1027" s="499">
        <v>83</v>
      </c>
      <c r="M1027" s="499">
        <v>42</v>
      </c>
      <c r="N1027" s="499">
        <v>1</v>
      </c>
      <c r="O1027" s="500">
        <v>26</v>
      </c>
      <c r="P1027" s="500">
        <v>26</v>
      </c>
      <c r="Q1027" s="500">
        <v>209.0250538000538</v>
      </c>
    </row>
    <row r="1028" spans="1:17" ht="12.75" x14ac:dyDescent="0.2">
      <c r="A1028" s="496" t="s">
        <v>1409</v>
      </c>
      <c r="B1028" s="497" t="s">
        <v>2263</v>
      </c>
      <c r="C1028" s="497">
        <v>1169.5012149055781</v>
      </c>
      <c r="D1028" s="497">
        <v>1169.5012149055781</v>
      </c>
      <c r="E1028" s="497">
        <v>4596.6895293774996</v>
      </c>
      <c r="F1028" s="498">
        <v>0.30000000000000004</v>
      </c>
      <c r="G1028" s="499">
        <f t="shared" si="15"/>
        <v>1379.0068588132501</v>
      </c>
      <c r="H1028" s="499" t="s">
        <v>2263</v>
      </c>
      <c r="I1028" s="499">
        <v>95</v>
      </c>
      <c r="J1028" s="499">
        <v>28</v>
      </c>
      <c r="K1028" s="499">
        <v>362</v>
      </c>
      <c r="L1028" s="499">
        <v>291</v>
      </c>
      <c r="M1028" s="499">
        <v>71</v>
      </c>
      <c r="N1028" s="499">
        <v>1</v>
      </c>
      <c r="O1028" s="500">
        <v>5</v>
      </c>
      <c r="P1028" s="500">
        <v>48</v>
      </c>
      <c r="Q1028" s="500">
        <v>209.0250538000538</v>
      </c>
    </row>
    <row r="1029" spans="1:17" ht="12.75" x14ac:dyDescent="0.2">
      <c r="A1029" s="496" t="s">
        <v>1410</v>
      </c>
      <c r="B1029" s="497" t="s">
        <v>2263</v>
      </c>
      <c r="C1029" s="497">
        <v>780.9905584189305</v>
      </c>
      <c r="D1029" s="497">
        <v>780.9905584189305</v>
      </c>
      <c r="E1029" s="497">
        <v>2472.1553825077149</v>
      </c>
      <c r="F1029" s="498">
        <v>0.30000000000000004</v>
      </c>
      <c r="G1029" s="499">
        <f t="shared" si="15"/>
        <v>741.64661475231458</v>
      </c>
      <c r="H1029" s="499" t="s">
        <v>2263</v>
      </c>
      <c r="I1029" s="499">
        <v>562</v>
      </c>
      <c r="J1029" s="499">
        <v>82</v>
      </c>
      <c r="K1029" s="499">
        <v>304</v>
      </c>
      <c r="L1029" s="499">
        <v>179</v>
      </c>
      <c r="M1029" s="499">
        <v>125</v>
      </c>
      <c r="N1029" s="499">
        <v>1</v>
      </c>
      <c r="O1029" s="500">
        <v>5</v>
      </c>
      <c r="P1029" s="500">
        <v>16</v>
      </c>
      <c r="Q1029" s="500">
        <v>209.0250538000538</v>
      </c>
    </row>
    <row r="1030" spans="1:17" ht="12.75" x14ac:dyDescent="0.2">
      <c r="A1030" s="496" t="s">
        <v>1411</v>
      </c>
      <c r="B1030" s="497" t="s">
        <v>2263</v>
      </c>
      <c r="C1030" s="497">
        <v>669.54424011225808</v>
      </c>
      <c r="D1030" s="497">
        <v>669.54424011225808</v>
      </c>
      <c r="E1030" s="497">
        <v>1477.3288475115096</v>
      </c>
      <c r="F1030" s="498">
        <v>0.4</v>
      </c>
      <c r="G1030" s="499">
        <f t="shared" si="15"/>
        <v>590.93153900460391</v>
      </c>
      <c r="H1030" s="499" t="s">
        <v>2263</v>
      </c>
      <c r="I1030" s="499">
        <v>827</v>
      </c>
      <c r="J1030" s="499">
        <v>81</v>
      </c>
      <c r="K1030" s="499">
        <v>281</v>
      </c>
      <c r="L1030" s="499">
        <v>108</v>
      </c>
      <c r="M1030" s="499">
        <v>173</v>
      </c>
      <c r="N1030" s="499">
        <v>1</v>
      </c>
      <c r="O1030" s="500">
        <v>5</v>
      </c>
      <c r="P1030" s="500">
        <v>8</v>
      </c>
      <c r="Q1030" s="500">
        <v>209.0250538000538</v>
      </c>
    </row>
    <row r="1031" spans="1:17" ht="12.75" x14ac:dyDescent="0.2">
      <c r="A1031" s="496" t="s">
        <v>1412</v>
      </c>
      <c r="B1031" s="497" t="s">
        <v>2263</v>
      </c>
      <c r="C1031" s="497">
        <v>9354.199458330153</v>
      </c>
      <c r="D1031" s="497">
        <v>9354.199458330153</v>
      </c>
      <c r="E1031" s="497">
        <v>5635.9133157787992</v>
      </c>
      <c r="F1031" s="498">
        <v>0.30000000000000004</v>
      </c>
      <c r="G1031" s="499">
        <f t="shared" ref="G1031:G1094" si="16">IFERROR(F1031*E1031,"")</f>
        <v>1690.7739947336399</v>
      </c>
      <c r="H1031" s="499" t="s">
        <v>2263</v>
      </c>
      <c r="I1031" s="499">
        <v>1</v>
      </c>
      <c r="J1031" s="499">
        <v>9</v>
      </c>
      <c r="K1031" s="499">
        <v>552</v>
      </c>
      <c r="L1031" s="499">
        <v>511</v>
      </c>
      <c r="M1031" s="499">
        <v>41</v>
      </c>
      <c r="N1031" s="499">
        <v>1</v>
      </c>
      <c r="O1031" s="500">
        <v>103</v>
      </c>
      <c r="P1031" s="500">
        <v>58</v>
      </c>
      <c r="Q1031" s="500">
        <v>209.0250538000538</v>
      </c>
    </row>
    <row r="1032" spans="1:17" ht="12.75" x14ac:dyDescent="0.2">
      <c r="A1032" s="496" t="s">
        <v>1413</v>
      </c>
      <c r="B1032" s="497" t="s">
        <v>2263</v>
      </c>
      <c r="C1032" s="497">
        <v>1235.4591181285273</v>
      </c>
      <c r="D1032" s="497">
        <v>1235.4591181285273</v>
      </c>
      <c r="E1032" s="497">
        <v>3467.8764738685363</v>
      </c>
      <c r="F1032" s="498">
        <v>0.30000000000000004</v>
      </c>
      <c r="G1032" s="499">
        <f t="shared" si="16"/>
        <v>1040.362942160561</v>
      </c>
      <c r="H1032" s="499" t="s">
        <v>2263</v>
      </c>
      <c r="I1032" s="499">
        <v>74</v>
      </c>
      <c r="J1032" s="499">
        <v>40</v>
      </c>
      <c r="K1032" s="499">
        <v>1503</v>
      </c>
      <c r="L1032" s="499">
        <v>1210</v>
      </c>
      <c r="M1032" s="499">
        <v>293</v>
      </c>
      <c r="N1032" s="499">
        <v>1</v>
      </c>
      <c r="O1032" s="500">
        <v>5</v>
      </c>
      <c r="P1032" s="500">
        <v>37</v>
      </c>
      <c r="Q1032" s="500">
        <v>209.0250538000538</v>
      </c>
    </row>
    <row r="1033" spans="1:17" ht="12.75" x14ac:dyDescent="0.2">
      <c r="A1033" s="496" t="s">
        <v>1414</v>
      </c>
      <c r="B1033" s="497" t="s">
        <v>2263</v>
      </c>
      <c r="C1033" s="497">
        <v>614.84693976614665</v>
      </c>
      <c r="D1033" s="497">
        <v>614.84693976614665</v>
      </c>
      <c r="E1033" s="497">
        <v>2467.7144334732452</v>
      </c>
      <c r="F1033" s="498">
        <v>0.30000000000000004</v>
      </c>
      <c r="G1033" s="499">
        <f t="shared" si="16"/>
        <v>740.31433004197368</v>
      </c>
      <c r="H1033" s="499" t="s">
        <v>2263</v>
      </c>
      <c r="I1033" s="499">
        <v>2010</v>
      </c>
      <c r="J1033" s="499">
        <v>215</v>
      </c>
      <c r="K1033" s="499">
        <v>5985</v>
      </c>
      <c r="L1033" s="499">
        <v>3661</v>
      </c>
      <c r="M1033" s="499">
        <v>2324</v>
      </c>
      <c r="N1033" s="499">
        <v>1</v>
      </c>
      <c r="O1033" s="500">
        <v>5</v>
      </c>
      <c r="P1033" s="500">
        <v>19</v>
      </c>
      <c r="Q1033" s="500">
        <v>209.0250538000538</v>
      </c>
    </row>
    <row r="1034" spans="1:17" ht="12.75" x14ac:dyDescent="0.2">
      <c r="A1034" s="496" t="s">
        <v>1415</v>
      </c>
      <c r="B1034" s="497" t="s">
        <v>2263</v>
      </c>
      <c r="C1034" s="497">
        <v>517.90531214244493</v>
      </c>
      <c r="D1034" s="497">
        <v>517.90531214244493</v>
      </c>
      <c r="E1034" s="497">
        <v>1365.6138854999222</v>
      </c>
      <c r="F1034" s="498">
        <v>0.4</v>
      </c>
      <c r="G1034" s="499">
        <f t="shared" si="16"/>
        <v>546.24555419996886</v>
      </c>
      <c r="H1034" s="499" t="s">
        <v>2263</v>
      </c>
      <c r="I1034" s="499">
        <v>28454</v>
      </c>
      <c r="J1034" s="499">
        <v>1120</v>
      </c>
      <c r="K1034" s="499">
        <v>23320</v>
      </c>
      <c r="L1034" s="499">
        <v>8725</v>
      </c>
      <c r="M1034" s="499">
        <v>14595</v>
      </c>
      <c r="N1034" s="499">
        <v>1</v>
      </c>
      <c r="O1034" s="500">
        <v>5</v>
      </c>
      <c r="P1034" s="500">
        <v>8</v>
      </c>
      <c r="Q1034" s="500">
        <v>209.0250538000538</v>
      </c>
    </row>
    <row r="1035" spans="1:17" ht="12.75" x14ac:dyDescent="0.2">
      <c r="A1035" s="496" t="s">
        <v>1416</v>
      </c>
      <c r="B1035" s="497" t="s">
        <v>2263</v>
      </c>
      <c r="C1035" s="497">
        <v>10424.101375501732</v>
      </c>
      <c r="D1035" s="497">
        <v>10424.101375501732</v>
      </c>
      <c r="E1035" s="497">
        <v>10424.101375501732</v>
      </c>
      <c r="F1035" s="498">
        <v>0.30000000000000004</v>
      </c>
      <c r="G1035" s="499">
        <f t="shared" si="16"/>
        <v>3127.2304126505201</v>
      </c>
      <c r="H1035" s="499" t="s">
        <v>2263</v>
      </c>
      <c r="I1035" s="499">
        <v>4</v>
      </c>
      <c r="J1035" s="499">
        <v>42</v>
      </c>
      <c r="K1035" s="499">
        <v>515</v>
      </c>
      <c r="L1035" s="499">
        <v>499</v>
      </c>
      <c r="M1035" s="499">
        <v>16</v>
      </c>
      <c r="N1035" s="499">
        <v>1</v>
      </c>
      <c r="O1035" s="500">
        <v>84</v>
      </c>
      <c r="P1035" s="500">
        <v>84</v>
      </c>
      <c r="Q1035" s="500">
        <v>209.0250538000538</v>
      </c>
    </row>
    <row r="1036" spans="1:17" ht="12.75" x14ac:dyDescent="0.2">
      <c r="A1036" s="496" t="s">
        <v>1417</v>
      </c>
      <c r="B1036" s="497" t="s">
        <v>2263</v>
      </c>
      <c r="C1036" s="497">
        <v>8178.1499564626238</v>
      </c>
      <c r="D1036" s="497">
        <v>8178.1499564626238</v>
      </c>
      <c r="E1036" s="497">
        <v>6362.5385194695255</v>
      </c>
      <c r="F1036" s="498">
        <v>0.30000000000000004</v>
      </c>
      <c r="G1036" s="499">
        <f t="shared" si="16"/>
        <v>1908.7615558408579</v>
      </c>
      <c r="H1036" s="499" t="s">
        <v>2263</v>
      </c>
      <c r="I1036" s="499">
        <v>8</v>
      </c>
      <c r="J1036" s="499">
        <v>46</v>
      </c>
      <c r="K1036" s="499">
        <v>429</v>
      </c>
      <c r="L1036" s="499">
        <v>399</v>
      </c>
      <c r="M1036" s="499">
        <v>30</v>
      </c>
      <c r="N1036" s="499">
        <v>1</v>
      </c>
      <c r="O1036" s="500">
        <v>115</v>
      </c>
      <c r="P1036" s="500">
        <v>49</v>
      </c>
      <c r="Q1036" s="500">
        <v>209.0250538000538</v>
      </c>
    </row>
    <row r="1037" spans="1:17" ht="12.75" x14ac:dyDescent="0.2">
      <c r="A1037" s="496" t="s">
        <v>1418</v>
      </c>
      <c r="B1037" s="497" t="s">
        <v>2263</v>
      </c>
      <c r="C1037" s="497">
        <v>2569.4471573766327</v>
      </c>
      <c r="D1037" s="497">
        <v>2569.4471573766327</v>
      </c>
      <c r="E1037" s="497">
        <v>4755.6821280512613</v>
      </c>
      <c r="F1037" s="498">
        <v>0.30000000000000004</v>
      </c>
      <c r="G1037" s="499">
        <f t="shared" si="16"/>
        <v>1426.7046384153787</v>
      </c>
      <c r="H1037" s="499" t="s">
        <v>2263</v>
      </c>
      <c r="I1037" s="499">
        <v>35</v>
      </c>
      <c r="J1037" s="499">
        <v>100</v>
      </c>
      <c r="K1037" s="499">
        <v>694</v>
      </c>
      <c r="L1037" s="499">
        <v>581</v>
      </c>
      <c r="M1037" s="499">
        <v>113</v>
      </c>
      <c r="N1037" s="499">
        <v>1</v>
      </c>
      <c r="O1037" s="500">
        <v>33</v>
      </c>
      <c r="P1037" s="500">
        <v>37</v>
      </c>
      <c r="Q1037" s="500">
        <v>209.0250538000538</v>
      </c>
    </row>
    <row r="1038" spans="1:17" ht="12.75" x14ac:dyDescent="0.2">
      <c r="A1038" s="496" t="s">
        <v>1419</v>
      </c>
      <c r="B1038" s="497" t="s">
        <v>2263</v>
      </c>
      <c r="C1038" s="497">
        <v>1487.0611120951651</v>
      </c>
      <c r="D1038" s="497">
        <v>1487.0611120951651</v>
      </c>
      <c r="E1038" s="497">
        <v>3068.5108411393871</v>
      </c>
      <c r="F1038" s="498">
        <v>0.30000000000000004</v>
      </c>
      <c r="G1038" s="499">
        <f t="shared" si="16"/>
        <v>920.55325234181623</v>
      </c>
      <c r="H1038" s="499" t="s">
        <v>2263</v>
      </c>
      <c r="I1038" s="499">
        <v>280</v>
      </c>
      <c r="J1038" s="499">
        <v>199</v>
      </c>
      <c r="K1038" s="499">
        <v>939</v>
      </c>
      <c r="L1038" s="499">
        <v>660</v>
      </c>
      <c r="M1038" s="499">
        <v>279</v>
      </c>
      <c r="N1038" s="499">
        <v>1</v>
      </c>
      <c r="O1038" s="500">
        <v>8</v>
      </c>
      <c r="P1038" s="500">
        <v>21</v>
      </c>
      <c r="Q1038" s="500">
        <v>209.0250538000538</v>
      </c>
    </row>
    <row r="1039" spans="1:17" ht="12.75" x14ac:dyDescent="0.2">
      <c r="A1039" s="496" t="s">
        <v>1420</v>
      </c>
      <c r="B1039" s="497" t="s">
        <v>2263</v>
      </c>
      <c r="C1039" s="497">
        <v>576.15554613372785</v>
      </c>
      <c r="D1039" s="497">
        <v>576.15554613372785</v>
      </c>
      <c r="E1039" s="497">
        <v>2824.3053822071902</v>
      </c>
      <c r="F1039" s="498">
        <v>0.30000000000000004</v>
      </c>
      <c r="G1039" s="499">
        <f t="shared" si="16"/>
        <v>847.29161466215714</v>
      </c>
      <c r="H1039" s="499" t="s">
        <v>2263</v>
      </c>
      <c r="I1039" s="499">
        <v>163</v>
      </c>
      <c r="J1039" s="499">
        <v>41</v>
      </c>
      <c r="K1039" s="499">
        <v>254</v>
      </c>
      <c r="L1039" s="499">
        <v>143</v>
      </c>
      <c r="M1039" s="499">
        <v>111</v>
      </c>
      <c r="N1039" s="499">
        <v>1</v>
      </c>
      <c r="O1039" s="500">
        <v>5</v>
      </c>
      <c r="P1039" s="500">
        <v>19</v>
      </c>
      <c r="Q1039" s="500">
        <v>209.0250538000538</v>
      </c>
    </row>
    <row r="1040" spans="1:17" ht="12.75" x14ac:dyDescent="0.2">
      <c r="A1040" s="496" t="s">
        <v>1421</v>
      </c>
      <c r="B1040" s="497" t="s">
        <v>2263</v>
      </c>
      <c r="C1040" s="497">
        <v>268.8027684099269</v>
      </c>
      <c r="D1040" s="497">
        <v>268.8027684099269</v>
      </c>
      <c r="E1040" s="497">
        <v>892.08383447049687</v>
      </c>
      <c r="F1040" s="498">
        <v>0.65</v>
      </c>
      <c r="G1040" s="499">
        <f t="shared" si="16"/>
        <v>579.85449240582295</v>
      </c>
      <c r="H1040" s="499" t="s">
        <v>2263</v>
      </c>
      <c r="I1040" s="499">
        <v>1533</v>
      </c>
      <c r="J1040" s="499">
        <v>72</v>
      </c>
      <c r="K1040" s="499">
        <v>645</v>
      </c>
      <c r="L1040" s="499">
        <v>163</v>
      </c>
      <c r="M1040" s="499">
        <v>482</v>
      </c>
      <c r="N1040" s="499">
        <v>1</v>
      </c>
      <c r="O1040" s="500">
        <v>5</v>
      </c>
      <c r="P1040" s="500">
        <v>5</v>
      </c>
      <c r="Q1040" s="500">
        <v>209.0250538000538</v>
      </c>
    </row>
    <row r="1041" spans="1:17" ht="12.75" x14ac:dyDescent="0.2">
      <c r="A1041" s="496" t="s">
        <v>1422</v>
      </c>
      <c r="B1041" s="497" t="s">
        <v>2263</v>
      </c>
      <c r="C1041" s="497">
        <v>2253.4669596132699</v>
      </c>
      <c r="D1041" s="497">
        <v>2253.4669596132699</v>
      </c>
      <c r="E1041" s="497">
        <v>6154.8895941141809</v>
      </c>
      <c r="F1041" s="498">
        <v>0.30000000000000004</v>
      </c>
      <c r="G1041" s="499">
        <f t="shared" si="16"/>
        <v>1846.4668782342546</v>
      </c>
      <c r="H1041" s="499" t="s">
        <v>2263</v>
      </c>
      <c r="I1041" s="499">
        <v>4</v>
      </c>
      <c r="J1041" s="499">
        <v>50</v>
      </c>
      <c r="K1041" s="499">
        <v>110</v>
      </c>
      <c r="L1041" s="499">
        <v>99</v>
      </c>
      <c r="M1041" s="499">
        <v>11</v>
      </c>
      <c r="N1041" s="499">
        <v>1</v>
      </c>
      <c r="O1041" s="500">
        <v>17</v>
      </c>
      <c r="P1041" s="500">
        <v>59</v>
      </c>
      <c r="Q1041" s="500">
        <v>209.0250538000538</v>
      </c>
    </row>
    <row r="1042" spans="1:17" ht="12.75" x14ac:dyDescent="0.2">
      <c r="A1042" s="496" t="s">
        <v>1423</v>
      </c>
      <c r="B1042" s="497" t="s">
        <v>2263</v>
      </c>
      <c r="C1042" s="497">
        <v>1727.4580026199587</v>
      </c>
      <c r="D1042" s="497">
        <v>1727.4580026199587</v>
      </c>
      <c r="E1042" s="497">
        <v>2807.2992750151775</v>
      </c>
      <c r="F1042" s="498">
        <v>0.30000000000000004</v>
      </c>
      <c r="G1042" s="499">
        <f t="shared" si="16"/>
        <v>842.18978250455336</v>
      </c>
      <c r="H1042" s="499" t="s">
        <v>2263</v>
      </c>
      <c r="I1042" s="499">
        <v>20</v>
      </c>
      <c r="J1042" s="499">
        <v>52</v>
      </c>
      <c r="K1042" s="499">
        <v>64</v>
      </c>
      <c r="L1042" s="499">
        <v>48</v>
      </c>
      <c r="M1042" s="499">
        <v>16</v>
      </c>
      <c r="N1042" s="499">
        <v>1</v>
      </c>
      <c r="O1042" s="500">
        <v>10</v>
      </c>
      <c r="P1042" s="500">
        <v>17</v>
      </c>
      <c r="Q1042" s="500">
        <v>209.0250538000538</v>
      </c>
    </row>
    <row r="1043" spans="1:17" ht="12.75" x14ac:dyDescent="0.2">
      <c r="A1043" s="496" t="s">
        <v>1424</v>
      </c>
      <c r="B1043" s="497" t="s">
        <v>2263</v>
      </c>
      <c r="C1043" s="497">
        <v>9428.2645644654622</v>
      </c>
      <c r="D1043" s="497">
        <v>9428.2645644654622</v>
      </c>
      <c r="E1043" s="497">
        <v>11124.095480888072</v>
      </c>
      <c r="F1043" s="498">
        <v>0.30000000000000004</v>
      </c>
      <c r="G1043" s="499">
        <f t="shared" si="16"/>
        <v>3337.2286442664222</v>
      </c>
      <c r="H1043" s="499" t="s">
        <v>2263</v>
      </c>
      <c r="I1043" s="499">
        <v>1</v>
      </c>
      <c r="J1043" s="499">
        <v>7</v>
      </c>
      <c r="K1043" s="499">
        <v>300</v>
      </c>
      <c r="L1043" s="499">
        <v>297</v>
      </c>
      <c r="M1043" s="499">
        <v>3</v>
      </c>
      <c r="N1043" s="499">
        <v>1</v>
      </c>
      <c r="O1043" s="500">
        <v>485</v>
      </c>
      <c r="P1043" s="500">
        <v>121</v>
      </c>
      <c r="Q1043" s="500">
        <v>209.0250538000538</v>
      </c>
    </row>
    <row r="1044" spans="1:17" ht="12.75" x14ac:dyDescent="0.2">
      <c r="A1044" s="496" t="s">
        <v>1425</v>
      </c>
      <c r="B1044" s="497" t="s">
        <v>2263</v>
      </c>
      <c r="C1044" s="497">
        <v>928.41152543253077</v>
      </c>
      <c r="D1044" s="497">
        <v>928.41152543253077</v>
      </c>
      <c r="E1044" s="497">
        <v>7253.2075085821516</v>
      </c>
      <c r="F1044" s="498">
        <v>0.30000000000000004</v>
      </c>
      <c r="G1044" s="499">
        <f t="shared" si="16"/>
        <v>2175.9622525746458</v>
      </c>
      <c r="H1044" s="499" t="s">
        <v>2263</v>
      </c>
      <c r="I1044" s="499">
        <v>61</v>
      </c>
      <c r="J1044" s="499">
        <v>17</v>
      </c>
      <c r="K1044" s="499">
        <v>269</v>
      </c>
      <c r="L1044" s="499">
        <v>260</v>
      </c>
      <c r="M1044" s="499">
        <v>9</v>
      </c>
      <c r="N1044" s="499">
        <v>1</v>
      </c>
      <c r="O1044" s="500">
        <v>5</v>
      </c>
      <c r="P1044" s="500">
        <v>74</v>
      </c>
      <c r="Q1044" s="500">
        <v>209.0250538000538</v>
      </c>
    </row>
    <row r="1045" spans="1:17" ht="12.75" x14ac:dyDescent="0.2">
      <c r="A1045" s="496" t="s">
        <v>1426</v>
      </c>
      <c r="B1045" s="497" t="s">
        <v>2263</v>
      </c>
      <c r="C1045" s="497">
        <v>537.22778711399656</v>
      </c>
      <c r="D1045" s="497">
        <v>537.22778711399656</v>
      </c>
      <c r="E1045" s="497">
        <v>5219.4205886581321</v>
      </c>
      <c r="F1045" s="498">
        <v>0.30000000000000004</v>
      </c>
      <c r="G1045" s="499">
        <f t="shared" si="16"/>
        <v>1565.8261765974398</v>
      </c>
      <c r="H1045" s="499" t="s">
        <v>2263</v>
      </c>
      <c r="I1045" s="499">
        <v>197</v>
      </c>
      <c r="J1045" s="499">
        <v>25</v>
      </c>
      <c r="K1045" s="499">
        <v>392</v>
      </c>
      <c r="L1045" s="499">
        <v>354</v>
      </c>
      <c r="M1045" s="499">
        <v>38</v>
      </c>
      <c r="N1045" s="499">
        <v>1</v>
      </c>
      <c r="O1045" s="500">
        <v>5</v>
      </c>
      <c r="P1045" s="500">
        <v>52</v>
      </c>
      <c r="Q1045" s="500">
        <v>209.0250538000538</v>
      </c>
    </row>
    <row r="1046" spans="1:17" ht="12.75" x14ac:dyDescent="0.2">
      <c r="A1046" s="496" t="s">
        <v>1427</v>
      </c>
      <c r="B1046" s="497" t="s">
        <v>2263</v>
      </c>
      <c r="C1046" s="497">
        <v>198.79980050016965</v>
      </c>
      <c r="D1046" s="497">
        <v>198.79980050016965</v>
      </c>
      <c r="E1046" s="497">
        <v>3696.263531472287</v>
      </c>
      <c r="F1046" s="498">
        <v>0.30000000000000004</v>
      </c>
      <c r="G1046" s="499">
        <f t="shared" si="16"/>
        <v>1108.8790594416862</v>
      </c>
      <c r="H1046" s="499" t="s">
        <v>2263</v>
      </c>
      <c r="I1046" s="499">
        <v>137</v>
      </c>
      <c r="J1046" s="499">
        <v>20</v>
      </c>
      <c r="K1046" s="499">
        <v>165</v>
      </c>
      <c r="L1046" s="499">
        <v>128</v>
      </c>
      <c r="M1046" s="499">
        <v>37</v>
      </c>
      <c r="N1046" s="499">
        <v>1</v>
      </c>
      <c r="O1046" s="500">
        <v>5</v>
      </c>
      <c r="P1046" s="500">
        <v>32</v>
      </c>
      <c r="Q1046" s="500">
        <v>209.0250538000538</v>
      </c>
    </row>
    <row r="1047" spans="1:17" ht="12.75" x14ac:dyDescent="0.2">
      <c r="A1047" s="496" t="s">
        <v>1428</v>
      </c>
      <c r="B1047" s="497" t="s">
        <v>2263</v>
      </c>
      <c r="C1047" s="497">
        <v>2920.779660404447</v>
      </c>
      <c r="D1047" s="497">
        <v>2920.779660404447</v>
      </c>
      <c r="E1047" s="497">
        <v>3355.4126029944209</v>
      </c>
      <c r="F1047" s="498">
        <v>0.30000000000000004</v>
      </c>
      <c r="G1047" s="499">
        <f t="shared" si="16"/>
        <v>1006.6237808983265</v>
      </c>
      <c r="H1047" s="499" t="s">
        <v>2263</v>
      </c>
      <c r="I1047" s="499">
        <v>5</v>
      </c>
      <c r="J1047" s="499">
        <v>7</v>
      </c>
      <c r="K1047" s="499">
        <v>741</v>
      </c>
      <c r="L1047" s="499">
        <v>568</v>
      </c>
      <c r="M1047" s="499">
        <v>173</v>
      </c>
      <c r="N1047" s="499">
        <v>1</v>
      </c>
      <c r="O1047" s="500">
        <v>35</v>
      </c>
      <c r="P1047" s="500">
        <v>40</v>
      </c>
      <c r="Q1047" s="500">
        <v>209.0250538000538</v>
      </c>
    </row>
    <row r="1048" spans="1:17" ht="12.75" x14ac:dyDescent="0.2">
      <c r="A1048" s="496" t="s">
        <v>1429</v>
      </c>
      <c r="B1048" s="497" t="s">
        <v>2263</v>
      </c>
      <c r="C1048" s="497">
        <v>584.35331923589331</v>
      </c>
      <c r="D1048" s="497">
        <v>584.35331923589331</v>
      </c>
      <c r="E1048" s="497">
        <v>1608.0985380985821</v>
      </c>
      <c r="F1048" s="498">
        <v>0.4</v>
      </c>
      <c r="G1048" s="499">
        <f t="shared" si="16"/>
        <v>643.2394152394329</v>
      </c>
      <c r="H1048" s="499" t="s">
        <v>2263</v>
      </c>
      <c r="I1048" s="499">
        <v>94</v>
      </c>
      <c r="J1048" s="499">
        <v>41</v>
      </c>
      <c r="K1048" s="499">
        <v>2829</v>
      </c>
      <c r="L1048" s="499">
        <v>1349</v>
      </c>
      <c r="M1048" s="499">
        <v>1480</v>
      </c>
      <c r="N1048" s="499">
        <v>1</v>
      </c>
      <c r="O1048" s="500">
        <v>5</v>
      </c>
      <c r="P1048" s="500">
        <v>13</v>
      </c>
      <c r="Q1048" s="500">
        <v>209.0250538000538</v>
      </c>
    </row>
    <row r="1049" spans="1:17" ht="12.75" x14ac:dyDescent="0.2">
      <c r="A1049" s="496" t="s">
        <v>1430</v>
      </c>
      <c r="B1049" s="497" t="s">
        <v>2263</v>
      </c>
      <c r="C1049" s="497">
        <v>357.05778954099424</v>
      </c>
      <c r="D1049" s="497">
        <v>357.05778954099424</v>
      </c>
      <c r="E1049" s="497">
        <v>801.92962827102247</v>
      </c>
      <c r="F1049" s="498">
        <v>0.65</v>
      </c>
      <c r="G1049" s="499">
        <f t="shared" si="16"/>
        <v>521.25425837616467</v>
      </c>
      <c r="H1049" s="499" t="s">
        <v>2263</v>
      </c>
      <c r="I1049" s="499">
        <v>1732</v>
      </c>
      <c r="J1049" s="499">
        <v>252</v>
      </c>
      <c r="K1049" s="499">
        <v>16138</v>
      </c>
      <c r="L1049" s="499">
        <v>4597</v>
      </c>
      <c r="M1049" s="499">
        <v>11541</v>
      </c>
      <c r="N1049" s="499">
        <v>1</v>
      </c>
      <c r="O1049" s="500">
        <v>5</v>
      </c>
      <c r="P1049" s="500">
        <v>5</v>
      </c>
      <c r="Q1049" s="500">
        <v>209.0250538000538</v>
      </c>
    </row>
    <row r="1050" spans="1:17" ht="12.75" x14ac:dyDescent="0.2">
      <c r="A1050" s="496" t="s">
        <v>1431</v>
      </c>
      <c r="B1050" s="497" t="s">
        <v>2263</v>
      </c>
      <c r="C1050" s="497">
        <v>18296.50242682848</v>
      </c>
      <c r="D1050" s="497">
        <v>18296.50242682848</v>
      </c>
      <c r="E1050" s="497">
        <v>18296.50242682848</v>
      </c>
      <c r="F1050" s="498">
        <v>0</v>
      </c>
      <c r="G1050" s="499">
        <f t="shared" si="16"/>
        <v>0</v>
      </c>
      <c r="H1050" s="499" t="s">
        <v>2263</v>
      </c>
      <c r="I1050" s="499">
        <v>0</v>
      </c>
      <c r="J1050" s="499">
        <v>463</v>
      </c>
      <c r="K1050" s="499">
        <v>99</v>
      </c>
      <c r="L1050" s="499">
        <v>99</v>
      </c>
      <c r="M1050" s="499">
        <v>1</v>
      </c>
      <c r="N1050" s="499">
        <v>0</v>
      </c>
      <c r="O1050" s="500">
        <v>44</v>
      </c>
      <c r="P1050" s="500">
        <v>44</v>
      </c>
      <c r="Q1050" s="500">
        <v>209.0250538000538</v>
      </c>
    </row>
    <row r="1051" spans="1:17" ht="12.75" x14ac:dyDescent="0.2">
      <c r="A1051" s="496" t="s">
        <v>1432</v>
      </c>
      <c r="B1051" s="497" t="s">
        <v>2263</v>
      </c>
      <c r="C1051" s="497">
        <v>13571.146259141922</v>
      </c>
      <c r="D1051" s="497">
        <v>13571.146259141922</v>
      </c>
      <c r="E1051" s="497">
        <v>13571.146259141922</v>
      </c>
      <c r="F1051" s="498">
        <v>0</v>
      </c>
      <c r="G1051" s="499">
        <f t="shared" si="16"/>
        <v>0</v>
      </c>
      <c r="H1051" s="499" t="s">
        <v>2263</v>
      </c>
      <c r="I1051" s="499">
        <v>3</v>
      </c>
      <c r="J1051" s="499">
        <v>1880</v>
      </c>
      <c r="K1051" s="499">
        <v>50</v>
      </c>
      <c r="L1051" s="499">
        <v>50</v>
      </c>
      <c r="M1051" s="499">
        <v>0</v>
      </c>
      <c r="N1051" s="499">
        <v>0</v>
      </c>
      <c r="O1051" s="500">
        <v>15</v>
      </c>
      <c r="P1051" s="500">
        <v>15</v>
      </c>
      <c r="Q1051" s="500">
        <v>209.0250538000538</v>
      </c>
    </row>
    <row r="1052" spans="1:17" ht="12.75" x14ac:dyDescent="0.2">
      <c r="A1052" s="496" t="s">
        <v>1433</v>
      </c>
      <c r="B1052" s="497" t="s">
        <v>2263</v>
      </c>
      <c r="C1052" s="497">
        <v>7678.6351578465737</v>
      </c>
      <c r="D1052" s="497">
        <v>7678.6351578465737</v>
      </c>
      <c r="E1052" s="497">
        <v>7678.6351578465737</v>
      </c>
      <c r="F1052" s="498">
        <v>0</v>
      </c>
      <c r="G1052" s="499">
        <f t="shared" si="16"/>
        <v>0</v>
      </c>
      <c r="H1052" s="499" t="s">
        <v>2263</v>
      </c>
      <c r="I1052" s="499">
        <v>6</v>
      </c>
      <c r="J1052" s="499">
        <v>151</v>
      </c>
      <c r="K1052" s="499">
        <v>308</v>
      </c>
      <c r="L1052" s="499">
        <v>308</v>
      </c>
      <c r="M1052" s="499">
        <v>2</v>
      </c>
      <c r="N1052" s="499">
        <v>0</v>
      </c>
      <c r="O1052" s="500">
        <v>13</v>
      </c>
      <c r="P1052" s="500">
        <v>13</v>
      </c>
      <c r="Q1052" s="500">
        <v>209.0250538000538</v>
      </c>
    </row>
    <row r="1053" spans="1:17" ht="12.75" x14ac:dyDescent="0.2">
      <c r="A1053" s="496" t="s">
        <v>1434</v>
      </c>
      <c r="B1053" s="497" t="s">
        <v>2263</v>
      </c>
      <c r="C1053" s="497">
        <v>5478.8736070386849</v>
      </c>
      <c r="D1053" s="497">
        <v>5478.8736070386849</v>
      </c>
      <c r="E1053" s="497">
        <v>9228.2803770670344</v>
      </c>
      <c r="F1053" s="498">
        <v>0</v>
      </c>
      <c r="G1053" s="499">
        <f t="shared" si="16"/>
        <v>0</v>
      </c>
      <c r="H1053" s="499" t="s">
        <v>2263</v>
      </c>
      <c r="I1053" s="499">
        <v>82</v>
      </c>
      <c r="J1053" s="499">
        <v>339</v>
      </c>
      <c r="K1053" s="499">
        <v>53</v>
      </c>
      <c r="L1053" s="499">
        <v>53</v>
      </c>
      <c r="M1053" s="499">
        <v>2</v>
      </c>
      <c r="N1053" s="499">
        <v>0</v>
      </c>
      <c r="O1053" s="500">
        <v>10</v>
      </c>
      <c r="P1053" s="500">
        <v>24</v>
      </c>
      <c r="Q1053" s="500">
        <v>209.0250538000538</v>
      </c>
    </row>
    <row r="1054" spans="1:17" ht="12.75" x14ac:dyDescent="0.2">
      <c r="A1054" s="496" t="s">
        <v>1435</v>
      </c>
      <c r="B1054" s="497" t="s">
        <v>2263</v>
      </c>
      <c r="C1054" s="497">
        <v>7678.6351578465737</v>
      </c>
      <c r="D1054" s="497">
        <v>7678.6351578465737</v>
      </c>
      <c r="E1054" s="497">
        <v>7678.6351578465737</v>
      </c>
      <c r="F1054" s="498">
        <v>0</v>
      </c>
      <c r="G1054" s="499">
        <f t="shared" si="16"/>
        <v>0</v>
      </c>
      <c r="H1054" s="499" t="s">
        <v>2263</v>
      </c>
      <c r="I1054" s="499">
        <v>0</v>
      </c>
      <c r="J1054" s="499">
        <v>433</v>
      </c>
      <c r="K1054" s="499">
        <v>54</v>
      </c>
      <c r="L1054" s="499">
        <v>54</v>
      </c>
      <c r="M1054" s="499">
        <v>1</v>
      </c>
      <c r="N1054" s="499">
        <v>0</v>
      </c>
      <c r="O1054" s="500">
        <v>13</v>
      </c>
      <c r="P1054" s="500">
        <v>13</v>
      </c>
      <c r="Q1054" s="500">
        <v>209.0250538000538</v>
      </c>
    </row>
    <row r="1055" spans="1:17" ht="12.75" x14ac:dyDescent="0.2">
      <c r="A1055" s="496" t="s">
        <v>1436</v>
      </c>
      <c r="B1055" s="497" t="s">
        <v>2263</v>
      </c>
      <c r="C1055" s="497">
        <v>8969.7116978465438</v>
      </c>
      <c r="D1055" s="497">
        <v>8969.7116978465438</v>
      </c>
      <c r="E1055" s="497">
        <v>8969.7116978465438</v>
      </c>
      <c r="F1055" s="498">
        <v>0</v>
      </c>
      <c r="G1055" s="499">
        <f t="shared" si="16"/>
        <v>0</v>
      </c>
      <c r="H1055" s="499" t="s">
        <v>2263</v>
      </c>
      <c r="I1055" s="499">
        <v>15</v>
      </c>
      <c r="J1055" s="499">
        <v>1208</v>
      </c>
      <c r="K1055" s="499">
        <v>374</v>
      </c>
      <c r="L1055" s="499">
        <v>374</v>
      </c>
      <c r="M1055" s="499">
        <v>1</v>
      </c>
      <c r="N1055" s="499">
        <v>0</v>
      </c>
      <c r="O1055" s="500">
        <v>16</v>
      </c>
      <c r="P1055" s="500">
        <v>26</v>
      </c>
      <c r="Q1055" s="500">
        <v>209.0250538000538</v>
      </c>
    </row>
    <row r="1056" spans="1:17" ht="12.75" x14ac:dyDescent="0.2">
      <c r="A1056" s="496" t="s">
        <v>1437</v>
      </c>
      <c r="B1056" s="497" t="s">
        <v>2263</v>
      </c>
      <c r="C1056" s="497">
        <v>3094.6607206280532</v>
      </c>
      <c r="D1056" s="497">
        <v>3094.6607206280532</v>
      </c>
      <c r="E1056" s="497">
        <v>4476.6805131692918</v>
      </c>
      <c r="F1056" s="498">
        <v>0.30000000000000004</v>
      </c>
      <c r="G1056" s="499">
        <f t="shared" si="16"/>
        <v>1343.0041539507877</v>
      </c>
      <c r="H1056" s="499" t="s">
        <v>2263</v>
      </c>
      <c r="I1056" s="499">
        <v>3</v>
      </c>
      <c r="J1056" s="499">
        <v>30</v>
      </c>
      <c r="K1056" s="499">
        <v>773</v>
      </c>
      <c r="L1056" s="499">
        <v>642</v>
      </c>
      <c r="M1056" s="499">
        <v>131</v>
      </c>
      <c r="N1056" s="499">
        <v>1</v>
      </c>
      <c r="O1056" s="500">
        <v>38</v>
      </c>
      <c r="P1056" s="500">
        <v>56</v>
      </c>
      <c r="Q1056" s="500">
        <v>209.0250538000538</v>
      </c>
    </row>
    <row r="1057" spans="1:17" ht="12.75" x14ac:dyDescent="0.2">
      <c r="A1057" s="496" t="s">
        <v>1438</v>
      </c>
      <c r="B1057" s="497" t="s">
        <v>2263</v>
      </c>
      <c r="C1057" s="497">
        <v>1340.4349299201124</v>
      </c>
      <c r="D1057" s="497">
        <v>1340.4349299201124</v>
      </c>
      <c r="E1057" s="497">
        <v>2689.1674828340879</v>
      </c>
      <c r="F1057" s="498">
        <v>0.30000000000000004</v>
      </c>
      <c r="G1057" s="499">
        <f t="shared" si="16"/>
        <v>806.75024485022652</v>
      </c>
      <c r="H1057" s="499" t="s">
        <v>2263</v>
      </c>
      <c r="I1057" s="499">
        <v>42</v>
      </c>
      <c r="J1057" s="499">
        <v>65</v>
      </c>
      <c r="K1057" s="499">
        <v>1617</v>
      </c>
      <c r="L1057" s="499">
        <v>917</v>
      </c>
      <c r="M1057" s="499">
        <v>700</v>
      </c>
      <c r="N1057" s="499">
        <v>1</v>
      </c>
      <c r="O1057" s="500">
        <v>43</v>
      </c>
      <c r="P1057" s="500">
        <v>23</v>
      </c>
      <c r="Q1057" s="500">
        <v>209.0250538000538</v>
      </c>
    </row>
    <row r="1058" spans="1:17" ht="12.75" x14ac:dyDescent="0.2">
      <c r="A1058" s="496" t="s">
        <v>1439</v>
      </c>
      <c r="B1058" s="497" t="s">
        <v>2263</v>
      </c>
      <c r="C1058" s="497">
        <v>866.40848435079329</v>
      </c>
      <c r="D1058" s="497">
        <v>866.40848435079329</v>
      </c>
      <c r="E1058" s="497">
        <v>1354.9706696644639</v>
      </c>
      <c r="F1058" s="498">
        <v>0.4</v>
      </c>
      <c r="G1058" s="499">
        <f t="shared" si="16"/>
        <v>541.98826786578559</v>
      </c>
      <c r="H1058" s="499" t="s">
        <v>2263</v>
      </c>
      <c r="I1058" s="499">
        <v>265</v>
      </c>
      <c r="J1058" s="499">
        <v>174</v>
      </c>
      <c r="K1058" s="499">
        <v>5238</v>
      </c>
      <c r="L1058" s="499">
        <v>1923</v>
      </c>
      <c r="M1058" s="499">
        <v>3315</v>
      </c>
      <c r="N1058" s="499">
        <v>1</v>
      </c>
      <c r="O1058" s="500">
        <v>10</v>
      </c>
      <c r="P1058" s="500">
        <v>8</v>
      </c>
      <c r="Q1058" s="500">
        <v>209.0250538000538</v>
      </c>
    </row>
    <row r="1059" spans="1:17" ht="12.75" x14ac:dyDescent="0.2">
      <c r="A1059" s="496" t="s">
        <v>1440</v>
      </c>
      <c r="B1059" s="497" t="s">
        <v>2263</v>
      </c>
      <c r="C1059" s="497">
        <v>394.24890984719713</v>
      </c>
      <c r="D1059" s="497">
        <v>394.24890984719713</v>
      </c>
      <c r="E1059" s="497">
        <v>495.10515255897508</v>
      </c>
      <c r="F1059" s="498">
        <v>1</v>
      </c>
      <c r="G1059" s="499">
        <f t="shared" si="16"/>
        <v>495.10515255897508</v>
      </c>
      <c r="H1059" s="499" t="s">
        <v>2263</v>
      </c>
      <c r="I1059" s="499">
        <v>1302</v>
      </c>
      <c r="J1059" s="499">
        <v>372</v>
      </c>
      <c r="K1059" s="499">
        <v>15097</v>
      </c>
      <c r="L1059" s="499">
        <v>2992</v>
      </c>
      <c r="M1059" s="499">
        <v>12105</v>
      </c>
      <c r="N1059" s="499">
        <v>1</v>
      </c>
      <c r="O1059" s="500">
        <v>5</v>
      </c>
      <c r="P1059" s="500">
        <v>5</v>
      </c>
      <c r="Q1059" s="500">
        <v>209.0250538000538</v>
      </c>
    </row>
    <row r="1060" spans="1:17" ht="12.75" x14ac:dyDescent="0.2">
      <c r="A1060" s="496" t="s">
        <v>1441</v>
      </c>
      <c r="B1060" s="497" t="s">
        <v>2263</v>
      </c>
      <c r="C1060" s="497">
        <v>394.24890984719713</v>
      </c>
      <c r="D1060" s="497">
        <v>394.24890984719713</v>
      </c>
      <c r="E1060" s="497">
        <v>314.18118680007757</v>
      </c>
      <c r="F1060" s="498">
        <v>1</v>
      </c>
      <c r="G1060" s="499">
        <f t="shared" si="16"/>
        <v>314.18118680007757</v>
      </c>
      <c r="H1060" s="499" t="s">
        <v>2263</v>
      </c>
      <c r="I1060" s="499">
        <v>5610</v>
      </c>
      <c r="J1060" s="499">
        <v>534</v>
      </c>
      <c r="K1060" s="499">
        <v>28537</v>
      </c>
      <c r="L1060" s="499">
        <v>3087</v>
      </c>
      <c r="M1060" s="499">
        <v>25450</v>
      </c>
      <c r="N1060" s="499">
        <v>1</v>
      </c>
      <c r="O1060" s="500">
        <v>5</v>
      </c>
      <c r="P1060" s="500">
        <v>5</v>
      </c>
      <c r="Q1060" s="500">
        <v>209.0250538000538</v>
      </c>
    </row>
    <row r="1061" spans="1:17" ht="12.75" x14ac:dyDescent="0.2">
      <c r="A1061" s="496" t="s">
        <v>1442</v>
      </c>
      <c r="B1061" s="497" t="s">
        <v>2263</v>
      </c>
      <c r="C1061" s="497">
        <v>3412.308758171233</v>
      </c>
      <c r="D1061" s="497">
        <v>3412.308758171233</v>
      </c>
      <c r="E1061" s="497">
        <v>4667.4021728716725</v>
      </c>
      <c r="F1061" s="498">
        <v>0.30000000000000004</v>
      </c>
      <c r="G1061" s="499">
        <f t="shared" si="16"/>
        <v>1400.2206518615019</v>
      </c>
      <c r="H1061" s="499" t="s">
        <v>2263</v>
      </c>
      <c r="I1061" s="499">
        <v>11</v>
      </c>
      <c r="J1061" s="499">
        <v>42</v>
      </c>
      <c r="K1061" s="499">
        <v>641</v>
      </c>
      <c r="L1061" s="499">
        <v>598</v>
      </c>
      <c r="M1061" s="499">
        <v>43</v>
      </c>
      <c r="N1061" s="499">
        <v>1</v>
      </c>
      <c r="O1061" s="500">
        <v>44</v>
      </c>
      <c r="P1061" s="500">
        <v>49</v>
      </c>
      <c r="Q1061" s="500">
        <v>209.0250538000538</v>
      </c>
    </row>
    <row r="1062" spans="1:17" ht="12.75" x14ac:dyDescent="0.2">
      <c r="A1062" s="496" t="s">
        <v>1443</v>
      </c>
      <c r="B1062" s="497" t="s">
        <v>2263</v>
      </c>
      <c r="C1062" s="497">
        <v>1315.7119642008752</v>
      </c>
      <c r="D1062" s="497">
        <v>1315.7119642008752</v>
      </c>
      <c r="E1062" s="497">
        <v>3317.9187349995291</v>
      </c>
      <c r="F1062" s="498">
        <v>0.30000000000000004</v>
      </c>
      <c r="G1062" s="499">
        <f t="shared" si="16"/>
        <v>995.37562049985888</v>
      </c>
      <c r="H1062" s="499" t="s">
        <v>2263</v>
      </c>
      <c r="I1062" s="499">
        <v>180</v>
      </c>
      <c r="J1062" s="499">
        <v>115</v>
      </c>
      <c r="K1062" s="499">
        <v>1125</v>
      </c>
      <c r="L1062" s="499">
        <v>908</v>
      </c>
      <c r="M1062" s="499">
        <v>217</v>
      </c>
      <c r="N1062" s="499">
        <v>1</v>
      </c>
      <c r="O1062" s="500">
        <v>10</v>
      </c>
      <c r="P1062" s="500">
        <v>30</v>
      </c>
      <c r="Q1062" s="500">
        <v>209.0250538000538</v>
      </c>
    </row>
    <row r="1063" spans="1:17" ht="12.75" x14ac:dyDescent="0.2">
      <c r="A1063" s="496" t="s">
        <v>1444</v>
      </c>
      <c r="B1063" s="497" t="s">
        <v>2263</v>
      </c>
      <c r="C1063" s="497">
        <v>466.78492808354275</v>
      </c>
      <c r="D1063" s="497">
        <v>466.78492808354275</v>
      </c>
      <c r="E1063" s="497">
        <v>2640.5879175167529</v>
      </c>
      <c r="F1063" s="498">
        <v>0.30000000000000004</v>
      </c>
      <c r="G1063" s="499">
        <f t="shared" si="16"/>
        <v>792.17637525502596</v>
      </c>
      <c r="H1063" s="499" t="s">
        <v>2263</v>
      </c>
      <c r="I1063" s="499">
        <v>669</v>
      </c>
      <c r="J1063" s="499">
        <v>181</v>
      </c>
      <c r="K1063" s="499">
        <v>1489</v>
      </c>
      <c r="L1063" s="499">
        <v>1025</v>
      </c>
      <c r="M1063" s="499">
        <v>464</v>
      </c>
      <c r="N1063" s="499">
        <v>1</v>
      </c>
      <c r="O1063" s="500">
        <v>5</v>
      </c>
      <c r="P1063" s="500">
        <v>21</v>
      </c>
      <c r="Q1063" s="500">
        <v>209.0250538000538</v>
      </c>
    </row>
    <row r="1064" spans="1:17" ht="12.75" x14ac:dyDescent="0.2">
      <c r="A1064" s="496" t="s">
        <v>1445</v>
      </c>
      <c r="B1064" s="497" t="s">
        <v>2263</v>
      </c>
      <c r="C1064" s="497">
        <v>424.06512776878969</v>
      </c>
      <c r="D1064" s="497">
        <v>424.06512776878969</v>
      </c>
      <c r="E1064" s="497">
        <v>2153.6330237082902</v>
      </c>
      <c r="F1064" s="498">
        <v>0.30000000000000004</v>
      </c>
      <c r="G1064" s="499">
        <f t="shared" si="16"/>
        <v>646.08990711248714</v>
      </c>
      <c r="H1064" s="499" t="s">
        <v>2263</v>
      </c>
      <c r="I1064" s="499">
        <v>2721</v>
      </c>
      <c r="J1064" s="499">
        <v>366</v>
      </c>
      <c r="K1064" s="499">
        <v>2651</v>
      </c>
      <c r="L1064" s="499">
        <v>1530</v>
      </c>
      <c r="M1064" s="499">
        <v>1121</v>
      </c>
      <c r="N1064" s="499">
        <v>1</v>
      </c>
      <c r="O1064" s="500">
        <v>5</v>
      </c>
      <c r="P1064" s="500">
        <v>14</v>
      </c>
      <c r="Q1064" s="500">
        <v>209.0250538000538</v>
      </c>
    </row>
    <row r="1065" spans="1:17" ht="12.75" x14ac:dyDescent="0.2">
      <c r="A1065" s="496" t="s">
        <v>1446</v>
      </c>
      <c r="B1065" s="497" t="s">
        <v>2263</v>
      </c>
      <c r="C1065" s="497">
        <v>361.00021149917228</v>
      </c>
      <c r="D1065" s="497">
        <v>361.00021149917228</v>
      </c>
      <c r="E1065" s="497">
        <v>1516.7982084989992</v>
      </c>
      <c r="F1065" s="498">
        <v>0.4</v>
      </c>
      <c r="G1065" s="499">
        <f t="shared" si="16"/>
        <v>606.7192833995997</v>
      </c>
      <c r="H1065" s="499" t="s">
        <v>2263</v>
      </c>
      <c r="I1065" s="499">
        <v>10593</v>
      </c>
      <c r="J1065" s="499">
        <v>790</v>
      </c>
      <c r="K1065" s="499">
        <v>4121</v>
      </c>
      <c r="L1065" s="499">
        <v>1740</v>
      </c>
      <c r="M1065" s="499">
        <v>2381</v>
      </c>
      <c r="N1065" s="499">
        <v>1</v>
      </c>
      <c r="O1065" s="500">
        <v>5</v>
      </c>
      <c r="P1065" s="500">
        <v>10</v>
      </c>
      <c r="Q1065" s="500">
        <v>209.0250538000538</v>
      </c>
    </row>
    <row r="1066" spans="1:17" ht="12.75" x14ac:dyDescent="0.2">
      <c r="A1066" s="496" t="s">
        <v>1447</v>
      </c>
      <c r="B1066" s="497" t="s">
        <v>2263</v>
      </c>
      <c r="C1066" s="497">
        <v>313.91895314718801</v>
      </c>
      <c r="D1066" s="497">
        <v>313.91895314718801</v>
      </c>
      <c r="E1066" s="497">
        <v>566.91242157287286</v>
      </c>
      <c r="F1066" s="498">
        <v>1</v>
      </c>
      <c r="G1066" s="499">
        <f t="shared" si="16"/>
        <v>566.91242157287286</v>
      </c>
      <c r="H1066" s="499" t="s">
        <v>2263</v>
      </c>
      <c r="I1066" s="499">
        <v>74831</v>
      </c>
      <c r="J1066" s="499">
        <v>2026</v>
      </c>
      <c r="K1066" s="499">
        <v>8575</v>
      </c>
      <c r="L1066" s="499">
        <v>2109</v>
      </c>
      <c r="M1066" s="499">
        <v>6466</v>
      </c>
      <c r="N1066" s="499">
        <v>1</v>
      </c>
      <c r="O1066" s="500">
        <v>5</v>
      </c>
      <c r="P1066" s="500">
        <v>5</v>
      </c>
      <c r="Q1066" s="500">
        <v>209.0250538000538</v>
      </c>
    </row>
    <row r="1067" spans="1:17" ht="12.75" x14ac:dyDescent="0.2">
      <c r="A1067" s="496" t="s">
        <v>1448</v>
      </c>
      <c r="B1067" s="497" t="s">
        <v>2263</v>
      </c>
      <c r="C1067" s="497">
        <v>4144.262335252386</v>
      </c>
      <c r="D1067" s="497">
        <v>4144.262335252386</v>
      </c>
      <c r="E1067" s="497">
        <v>5204.3778188267315</v>
      </c>
      <c r="F1067" s="498">
        <v>0.30000000000000004</v>
      </c>
      <c r="G1067" s="499">
        <f t="shared" si="16"/>
        <v>1561.3133456480198</v>
      </c>
      <c r="H1067" s="499" t="s">
        <v>2263</v>
      </c>
      <c r="I1067" s="499">
        <v>8</v>
      </c>
      <c r="J1067" s="499">
        <v>63</v>
      </c>
      <c r="K1067" s="499">
        <v>798</v>
      </c>
      <c r="L1067" s="499">
        <v>764</v>
      </c>
      <c r="M1067" s="499">
        <v>34</v>
      </c>
      <c r="N1067" s="499">
        <v>1</v>
      </c>
      <c r="O1067" s="500">
        <v>44</v>
      </c>
      <c r="P1067" s="500">
        <v>62</v>
      </c>
      <c r="Q1067" s="500">
        <v>209.0250538000538</v>
      </c>
    </row>
    <row r="1068" spans="1:17" ht="12.75" x14ac:dyDescent="0.2">
      <c r="A1068" s="496" t="s">
        <v>1449</v>
      </c>
      <c r="B1068" s="497" t="s">
        <v>2263</v>
      </c>
      <c r="C1068" s="497">
        <v>1039.0881451256491</v>
      </c>
      <c r="D1068" s="497">
        <v>1039.0881451256491</v>
      </c>
      <c r="E1068" s="497">
        <v>3435.1589236821551</v>
      </c>
      <c r="F1068" s="498">
        <v>0.30000000000000004</v>
      </c>
      <c r="G1068" s="499">
        <f t="shared" si="16"/>
        <v>1030.5476771046467</v>
      </c>
      <c r="H1068" s="499" t="s">
        <v>2263</v>
      </c>
      <c r="I1068" s="499">
        <v>215</v>
      </c>
      <c r="J1068" s="499">
        <v>127</v>
      </c>
      <c r="K1068" s="499">
        <v>1880</v>
      </c>
      <c r="L1068" s="499">
        <v>1632</v>
      </c>
      <c r="M1068" s="499">
        <v>248</v>
      </c>
      <c r="N1068" s="499">
        <v>1</v>
      </c>
      <c r="O1068" s="500">
        <v>15</v>
      </c>
      <c r="P1068" s="500">
        <v>39</v>
      </c>
      <c r="Q1068" s="500">
        <v>209.0250538000538</v>
      </c>
    </row>
    <row r="1069" spans="1:17" ht="12.75" x14ac:dyDescent="0.2">
      <c r="A1069" s="496" t="s">
        <v>1450</v>
      </c>
      <c r="B1069" s="497" t="s">
        <v>2263</v>
      </c>
      <c r="C1069" s="497">
        <v>365.82958219462154</v>
      </c>
      <c r="D1069" s="497">
        <v>365.82958219462154</v>
      </c>
      <c r="E1069" s="497">
        <v>2555.652748445375</v>
      </c>
      <c r="F1069" s="498">
        <v>0.30000000000000004</v>
      </c>
      <c r="G1069" s="499">
        <f t="shared" si="16"/>
        <v>766.69582453361261</v>
      </c>
      <c r="H1069" s="499" t="s">
        <v>2263</v>
      </c>
      <c r="I1069" s="499">
        <v>1440</v>
      </c>
      <c r="J1069" s="499">
        <v>253</v>
      </c>
      <c r="K1069" s="499">
        <v>2542</v>
      </c>
      <c r="L1069" s="499">
        <v>1775</v>
      </c>
      <c r="M1069" s="499">
        <v>767</v>
      </c>
      <c r="N1069" s="499">
        <v>1</v>
      </c>
      <c r="O1069" s="500">
        <v>5</v>
      </c>
      <c r="P1069" s="500">
        <v>26</v>
      </c>
      <c r="Q1069" s="500">
        <v>209.0250538000538</v>
      </c>
    </row>
    <row r="1070" spans="1:17" ht="12.75" x14ac:dyDescent="0.2">
      <c r="A1070" s="496" t="s">
        <v>1451</v>
      </c>
      <c r="B1070" s="497" t="s">
        <v>2263</v>
      </c>
      <c r="C1070" s="497">
        <v>328.98564013956951</v>
      </c>
      <c r="D1070" s="497">
        <v>328.98564013956951</v>
      </c>
      <c r="E1070" s="497">
        <v>1681.3861919368817</v>
      </c>
      <c r="F1070" s="498">
        <v>0.4</v>
      </c>
      <c r="G1070" s="499">
        <f t="shared" si="16"/>
        <v>672.55447677475274</v>
      </c>
      <c r="H1070" s="499" t="s">
        <v>2263</v>
      </c>
      <c r="I1070" s="499">
        <v>6794</v>
      </c>
      <c r="J1070" s="499">
        <v>479</v>
      </c>
      <c r="K1070" s="499">
        <v>3536</v>
      </c>
      <c r="L1070" s="499">
        <v>1711</v>
      </c>
      <c r="M1070" s="499">
        <v>1825</v>
      </c>
      <c r="N1070" s="499">
        <v>1</v>
      </c>
      <c r="O1070" s="500">
        <v>5</v>
      </c>
      <c r="P1070" s="500">
        <v>13</v>
      </c>
      <c r="Q1070" s="500">
        <v>209.0250538000538</v>
      </c>
    </row>
    <row r="1071" spans="1:17" ht="12.75" x14ac:dyDescent="0.2">
      <c r="A1071" s="496" t="s">
        <v>1452</v>
      </c>
      <c r="B1071" s="497" t="s">
        <v>2263</v>
      </c>
      <c r="C1071" s="497">
        <v>300.90047964984859</v>
      </c>
      <c r="D1071" s="497">
        <v>300.90047964984859</v>
      </c>
      <c r="E1071" s="497">
        <v>790.19676513754473</v>
      </c>
      <c r="F1071" s="498">
        <v>0.65</v>
      </c>
      <c r="G1071" s="499">
        <f t="shared" si="16"/>
        <v>513.62789733940406</v>
      </c>
      <c r="H1071" s="499" t="s">
        <v>2263</v>
      </c>
      <c r="I1071" s="499">
        <v>14496</v>
      </c>
      <c r="J1071" s="499">
        <v>458</v>
      </c>
      <c r="K1071" s="499">
        <v>2190</v>
      </c>
      <c r="L1071" s="499">
        <v>509</v>
      </c>
      <c r="M1071" s="499">
        <v>1681</v>
      </c>
      <c r="N1071" s="499">
        <v>1</v>
      </c>
      <c r="O1071" s="500">
        <v>5</v>
      </c>
      <c r="P1071" s="500">
        <v>5</v>
      </c>
      <c r="Q1071" s="500">
        <v>209.0250538000538</v>
      </c>
    </row>
    <row r="1072" spans="1:17" ht="12.75" x14ac:dyDescent="0.2">
      <c r="A1072" s="496" t="s">
        <v>1453</v>
      </c>
      <c r="B1072" s="497" t="s">
        <v>2263</v>
      </c>
      <c r="C1072" s="497">
        <v>4654.1262130740797</v>
      </c>
      <c r="D1072" s="497">
        <v>4654.1262130740797</v>
      </c>
      <c r="E1072" s="497">
        <v>7143.3555408107241</v>
      </c>
      <c r="F1072" s="498">
        <v>0.30000000000000004</v>
      </c>
      <c r="G1072" s="499">
        <f t="shared" si="16"/>
        <v>2143.0066622432173</v>
      </c>
      <c r="H1072" s="499" t="s">
        <v>2263</v>
      </c>
      <c r="I1072" s="499">
        <v>6</v>
      </c>
      <c r="J1072" s="499">
        <v>12</v>
      </c>
      <c r="K1072" s="499">
        <v>708</v>
      </c>
      <c r="L1072" s="499">
        <v>689</v>
      </c>
      <c r="M1072" s="499">
        <v>19</v>
      </c>
      <c r="N1072" s="499">
        <v>1</v>
      </c>
      <c r="O1072" s="500">
        <v>38</v>
      </c>
      <c r="P1072" s="500">
        <v>83</v>
      </c>
      <c r="Q1072" s="500">
        <v>209.0250538000538</v>
      </c>
    </row>
    <row r="1073" spans="1:17" s="501" customFormat="1" ht="12.75" x14ac:dyDescent="0.2">
      <c r="A1073" s="496" t="s">
        <v>1454</v>
      </c>
      <c r="B1073" s="497" t="s">
        <v>2263</v>
      </c>
      <c r="C1073" s="497">
        <v>634.35774638102487</v>
      </c>
      <c r="D1073" s="497">
        <v>634.35774638102487</v>
      </c>
      <c r="E1073" s="497">
        <v>5302.5197094362265</v>
      </c>
      <c r="F1073" s="498">
        <v>0.30000000000000004</v>
      </c>
      <c r="G1073" s="499">
        <f t="shared" si="16"/>
        <v>1590.7559128308683</v>
      </c>
      <c r="H1073" s="499" t="s">
        <v>2263</v>
      </c>
      <c r="I1073" s="499">
        <v>155</v>
      </c>
      <c r="J1073" s="499">
        <v>43</v>
      </c>
      <c r="K1073" s="499">
        <v>797</v>
      </c>
      <c r="L1073" s="499">
        <v>754</v>
      </c>
      <c r="M1073" s="499">
        <v>43</v>
      </c>
      <c r="N1073" s="499">
        <v>1</v>
      </c>
      <c r="O1073" s="500">
        <v>5</v>
      </c>
      <c r="P1073" s="500">
        <v>50</v>
      </c>
      <c r="Q1073" s="500">
        <v>209.0250538000538</v>
      </c>
    </row>
    <row r="1074" spans="1:17" ht="12.75" x14ac:dyDescent="0.2">
      <c r="A1074" s="496" t="s">
        <v>1455</v>
      </c>
      <c r="B1074" s="497" t="s">
        <v>2263</v>
      </c>
      <c r="C1074" s="497">
        <v>716.67631313655124</v>
      </c>
      <c r="D1074" s="497">
        <v>716.67631313655124</v>
      </c>
      <c r="E1074" s="497">
        <v>4056.1018646636912</v>
      </c>
      <c r="F1074" s="498">
        <v>0.30000000000000004</v>
      </c>
      <c r="G1074" s="499">
        <f t="shared" si="16"/>
        <v>1216.8305593991076</v>
      </c>
      <c r="H1074" s="499" t="s">
        <v>2263</v>
      </c>
      <c r="I1074" s="499">
        <v>139</v>
      </c>
      <c r="J1074" s="499">
        <v>62</v>
      </c>
      <c r="K1074" s="499">
        <v>998</v>
      </c>
      <c r="L1074" s="499">
        <v>882</v>
      </c>
      <c r="M1074" s="499">
        <v>116</v>
      </c>
      <c r="N1074" s="499">
        <v>1</v>
      </c>
      <c r="O1074" s="500">
        <v>5</v>
      </c>
      <c r="P1074" s="500">
        <v>37</v>
      </c>
      <c r="Q1074" s="500">
        <v>209.0250538000538</v>
      </c>
    </row>
    <row r="1075" spans="1:17" ht="12.75" x14ac:dyDescent="0.2">
      <c r="A1075" s="496" t="s">
        <v>1456</v>
      </c>
      <c r="B1075" s="497" t="s">
        <v>2263</v>
      </c>
      <c r="C1075" s="497">
        <v>716.67631313655124</v>
      </c>
      <c r="D1075" s="497">
        <v>716.67631313655124</v>
      </c>
      <c r="E1075" s="497">
        <v>2970.5060043587509</v>
      </c>
      <c r="F1075" s="498">
        <v>0.30000000000000004</v>
      </c>
      <c r="G1075" s="499">
        <f t="shared" si="16"/>
        <v>891.15180130762542</v>
      </c>
      <c r="H1075" s="499" t="s">
        <v>2263</v>
      </c>
      <c r="I1075" s="499">
        <v>289</v>
      </c>
      <c r="J1075" s="499">
        <v>54</v>
      </c>
      <c r="K1075" s="499">
        <v>840</v>
      </c>
      <c r="L1075" s="499">
        <v>645</v>
      </c>
      <c r="M1075" s="499">
        <v>195</v>
      </c>
      <c r="N1075" s="499">
        <v>1</v>
      </c>
      <c r="O1075" s="500">
        <v>5</v>
      </c>
      <c r="P1075" s="500">
        <v>25</v>
      </c>
      <c r="Q1075" s="500">
        <v>209.0250538000538</v>
      </c>
    </row>
    <row r="1076" spans="1:17" ht="12.75" x14ac:dyDescent="0.2">
      <c r="A1076" s="496" t="s">
        <v>1457</v>
      </c>
      <c r="B1076" s="497" t="s">
        <v>2263</v>
      </c>
      <c r="C1076" s="497">
        <v>341.39008855045125</v>
      </c>
      <c r="D1076" s="497">
        <v>341.39008855045125</v>
      </c>
      <c r="E1076" s="497">
        <v>2347.5116440305628</v>
      </c>
      <c r="F1076" s="498">
        <v>0.30000000000000004</v>
      </c>
      <c r="G1076" s="499">
        <f t="shared" si="16"/>
        <v>704.25349320916894</v>
      </c>
      <c r="H1076" s="499" t="s">
        <v>2263</v>
      </c>
      <c r="I1076" s="499">
        <v>358</v>
      </c>
      <c r="J1076" s="499">
        <v>36</v>
      </c>
      <c r="K1076" s="499">
        <v>430</v>
      </c>
      <c r="L1076" s="499">
        <v>267</v>
      </c>
      <c r="M1076" s="499">
        <v>163</v>
      </c>
      <c r="N1076" s="499">
        <v>1</v>
      </c>
      <c r="O1076" s="500">
        <v>5</v>
      </c>
      <c r="P1076" s="500">
        <v>18</v>
      </c>
      <c r="Q1076" s="500">
        <v>209.0250538000538</v>
      </c>
    </row>
    <row r="1077" spans="1:17" ht="12.75" x14ac:dyDescent="0.2">
      <c r="A1077" s="496" t="s">
        <v>1458</v>
      </c>
      <c r="B1077" s="497" t="s">
        <v>2263</v>
      </c>
      <c r="C1077" s="497">
        <v>1855.9956482588975</v>
      </c>
      <c r="D1077" s="497">
        <v>1855.9956482588975</v>
      </c>
      <c r="E1077" s="497">
        <v>3895.7814355415267</v>
      </c>
      <c r="F1077" s="498">
        <v>0.30000000000000004</v>
      </c>
      <c r="G1077" s="499">
        <f t="shared" si="16"/>
        <v>1168.7344306624582</v>
      </c>
      <c r="H1077" s="499" t="s">
        <v>2263</v>
      </c>
      <c r="I1077" s="499">
        <v>3</v>
      </c>
      <c r="J1077" s="499">
        <v>15</v>
      </c>
      <c r="K1077" s="499">
        <v>906</v>
      </c>
      <c r="L1077" s="499">
        <v>797</v>
      </c>
      <c r="M1077" s="499">
        <v>109</v>
      </c>
      <c r="N1077" s="499">
        <v>1</v>
      </c>
      <c r="O1077" s="500">
        <v>39</v>
      </c>
      <c r="P1077" s="500">
        <v>48</v>
      </c>
      <c r="Q1077" s="500">
        <v>209.0250538000538</v>
      </c>
    </row>
    <row r="1078" spans="1:17" s="501" customFormat="1" ht="12.75" x14ac:dyDescent="0.2">
      <c r="A1078" s="496" t="s">
        <v>1459</v>
      </c>
      <c r="B1078" s="497" t="s">
        <v>2263</v>
      </c>
      <c r="C1078" s="497">
        <v>1647.0344623711242</v>
      </c>
      <c r="D1078" s="497">
        <v>1647.0344623711242</v>
      </c>
      <c r="E1078" s="497">
        <v>2606.5335911385628</v>
      </c>
      <c r="F1078" s="498">
        <v>0.30000000000000004</v>
      </c>
      <c r="G1078" s="499">
        <f t="shared" si="16"/>
        <v>781.96007734156899</v>
      </c>
      <c r="H1078" s="499" t="s">
        <v>2263</v>
      </c>
      <c r="I1078" s="499">
        <v>21</v>
      </c>
      <c r="J1078" s="499">
        <v>38</v>
      </c>
      <c r="K1078" s="499">
        <v>2681</v>
      </c>
      <c r="L1078" s="499">
        <v>1811</v>
      </c>
      <c r="M1078" s="499">
        <v>870</v>
      </c>
      <c r="N1078" s="499">
        <v>1</v>
      </c>
      <c r="O1078" s="500">
        <v>40</v>
      </c>
      <c r="P1078" s="500">
        <v>29</v>
      </c>
      <c r="Q1078" s="500">
        <v>209.0250538000538</v>
      </c>
    </row>
    <row r="1079" spans="1:17" s="501" customFormat="1" ht="12.75" x14ac:dyDescent="0.2">
      <c r="A1079" s="496" t="s">
        <v>1460</v>
      </c>
      <c r="B1079" s="497" t="s">
        <v>2263</v>
      </c>
      <c r="C1079" s="497">
        <v>746.55154157388256</v>
      </c>
      <c r="D1079" s="497">
        <v>746.55154157388256</v>
      </c>
      <c r="E1079" s="497">
        <v>1399.5669684137301</v>
      </c>
      <c r="F1079" s="498">
        <v>0.4</v>
      </c>
      <c r="G1079" s="499">
        <f t="shared" si="16"/>
        <v>559.82678736549212</v>
      </c>
      <c r="H1079" s="499" t="s">
        <v>2263</v>
      </c>
      <c r="I1079" s="499">
        <v>173</v>
      </c>
      <c r="J1079" s="499">
        <v>123</v>
      </c>
      <c r="K1079" s="499">
        <v>8043</v>
      </c>
      <c r="L1079" s="499">
        <v>3372</v>
      </c>
      <c r="M1079" s="499">
        <v>4671</v>
      </c>
      <c r="N1079" s="499">
        <v>1</v>
      </c>
      <c r="O1079" s="500">
        <v>8</v>
      </c>
      <c r="P1079" s="500">
        <v>10</v>
      </c>
      <c r="Q1079" s="500">
        <v>209.0250538000538</v>
      </c>
    </row>
    <row r="1080" spans="1:17" ht="12.75" x14ac:dyDescent="0.2">
      <c r="A1080" s="496" t="s">
        <v>1461</v>
      </c>
      <c r="B1080" s="497" t="s">
        <v>2263</v>
      </c>
      <c r="C1080" s="497">
        <v>433.99624370213701</v>
      </c>
      <c r="D1080" s="497">
        <v>433.99624370213701</v>
      </c>
      <c r="E1080" s="497">
        <v>473.56800995454205</v>
      </c>
      <c r="F1080" s="498">
        <v>1</v>
      </c>
      <c r="G1080" s="499">
        <f t="shared" si="16"/>
        <v>473.56800995454205</v>
      </c>
      <c r="H1080" s="499" t="s">
        <v>2263</v>
      </c>
      <c r="I1080" s="499">
        <v>1231</v>
      </c>
      <c r="J1080" s="499">
        <v>221</v>
      </c>
      <c r="K1080" s="499">
        <v>11656</v>
      </c>
      <c r="L1080" s="499">
        <v>2205</v>
      </c>
      <c r="M1080" s="499">
        <v>9451</v>
      </c>
      <c r="N1080" s="499">
        <v>1</v>
      </c>
      <c r="O1080" s="500">
        <v>5</v>
      </c>
      <c r="P1080" s="500">
        <v>5</v>
      </c>
      <c r="Q1080" s="500">
        <v>209.0250538000538</v>
      </c>
    </row>
    <row r="1081" spans="1:17" ht="12.75" x14ac:dyDescent="0.2">
      <c r="A1081" s="496" t="s">
        <v>1462</v>
      </c>
      <c r="B1081" s="497" t="s">
        <v>2263</v>
      </c>
      <c r="C1081" s="497">
        <v>4994.1268921874453</v>
      </c>
      <c r="D1081" s="497">
        <v>4994.1268921874453</v>
      </c>
      <c r="E1081" s="497">
        <v>6368.0442198530463</v>
      </c>
      <c r="F1081" s="498">
        <v>0.30000000000000004</v>
      </c>
      <c r="G1081" s="499">
        <f t="shared" si="16"/>
        <v>1910.4132659559141</v>
      </c>
      <c r="H1081" s="499" t="s">
        <v>2263</v>
      </c>
      <c r="I1081" s="499">
        <v>2</v>
      </c>
      <c r="J1081" s="499">
        <v>11</v>
      </c>
      <c r="K1081" s="499">
        <v>687</v>
      </c>
      <c r="L1081" s="499">
        <v>674</v>
      </c>
      <c r="M1081" s="499">
        <v>13</v>
      </c>
      <c r="N1081" s="499">
        <v>1</v>
      </c>
      <c r="O1081" s="500">
        <v>65</v>
      </c>
      <c r="P1081" s="500">
        <v>69</v>
      </c>
      <c r="Q1081" s="500">
        <v>209.0250538000538</v>
      </c>
    </row>
    <row r="1082" spans="1:17" ht="12.75" x14ac:dyDescent="0.2">
      <c r="A1082" s="496" t="s">
        <v>1463</v>
      </c>
      <c r="B1082" s="497" t="s">
        <v>2263</v>
      </c>
      <c r="C1082" s="497">
        <v>2776.1375248862832</v>
      </c>
      <c r="D1082" s="497">
        <v>2776.1375248862832</v>
      </c>
      <c r="E1082" s="497">
        <v>4618.3499128552821</v>
      </c>
      <c r="F1082" s="498">
        <v>0.30000000000000004</v>
      </c>
      <c r="G1082" s="499">
        <f t="shared" si="16"/>
        <v>1385.5049738565849</v>
      </c>
      <c r="H1082" s="499" t="s">
        <v>2263</v>
      </c>
      <c r="I1082" s="499">
        <v>28</v>
      </c>
      <c r="J1082" s="499">
        <v>21</v>
      </c>
      <c r="K1082" s="499">
        <v>683</v>
      </c>
      <c r="L1082" s="499">
        <v>655</v>
      </c>
      <c r="M1082" s="499">
        <v>28</v>
      </c>
      <c r="N1082" s="499">
        <v>1</v>
      </c>
      <c r="O1082" s="500">
        <v>40</v>
      </c>
      <c r="P1082" s="500">
        <v>47</v>
      </c>
      <c r="Q1082" s="500">
        <v>209.0250538000538</v>
      </c>
    </row>
    <row r="1083" spans="1:17" ht="12.75" x14ac:dyDescent="0.2">
      <c r="A1083" s="496" t="s">
        <v>1464</v>
      </c>
      <c r="B1083" s="497" t="s">
        <v>2263</v>
      </c>
      <c r="C1083" s="497">
        <v>1362.7268655767189</v>
      </c>
      <c r="D1083" s="497">
        <v>1362.7268655767189</v>
      </c>
      <c r="E1083" s="497">
        <v>3642.9870818140312</v>
      </c>
      <c r="F1083" s="498">
        <v>0.30000000000000004</v>
      </c>
      <c r="G1083" s="499">
        <f t="shared" si="16"/>
        <v>1092.8961245442094</v>
      </c>
      <c r="H1083" s="499" t="s">
        <v>2263</v>
      </c>
      <c r="I1083" s="499">
        <v>79</v>
      </c>
      <c r="J1083" s="499">
        <v>20</v>
      </c>
      <c r="K1083" s="499">
        <v>638</v>
      </c>
      <c r="L1083" s="499">
        <v>574</v>
      </c>
      <c r="M1083" s="499">
        <v>64</v>
      </c>
      <c r="N1083" s="499">
        <v>1</v>
      </c>
      <c r="O1083" s="500">
        <v>5</v>
      </c>
      <c r="P1083" s="500">
        <v>40</v>
      </c>
      <c r="Q1083" s="500">
        <v>209.0250538000538</v>
      </c>
    </row>
    <row r="1084" spans="1:17" ht="12.75" x14ac:dyDescent="0.2">
      <c r="A1084" s="496" t="s">
        <v>1465</v>
      </c>
      <c r="B1084" s="497" t="s">
        <v>2263</v>
      </c>
      <c r="C1084" s="497">
        <v>379.61306135117542</v>
      </c>
      <c r="D1084" s="497">
        <v>379.61306135117542</v>
      </c>
      <c r="E1084" s="497">
        <v>3169.4382676782107</v>
      </c>
      <c r="F1084" s="498">
        <v>0.30000000000000004</v>
      </c>
      <c r="G1084" s="499">
        <f t="shared" si="16"/>
        <v>950.83148030346331</v>
      </c>
      <c r="H1084" s="499" t="s">
        <v>2263</v>
      </c>
      <c r="I1084" s="499">
        <v>559</v>
      </c>
      <c r="J1084" s="499">
        <v>43</v>
      </c>
      <c r="K1084" s="499">
        <v>1118</v>
      </c>
      <c r="L1084" s="499">
        <v>886</v>
      </c>
      <c r="M1084" s="499">
        <v>232</v>
      </c>
      <c r="N1084" s="499">
        <v>1</v>
      </c>
      <c r="O1084" s="500">
        <v>5</v>
      </c>
      <c r="P1084" s="500">
        <v>32</v>
      </c>
      <c r="Q1084" s="500">
        <v>209.0250538000538</v>
      </c>
    </row>
    <row r="1085" spans="1:17" ht="12.75" x14ac:dyDescent="0.2">
      <c r="A1085" s="496" t="s">
        <v>1466</v>
      </c>
      <c r="B1085" s="497" t="s">
        <v>2263</v>
      </c>
      <c r="C1085" s="497">
        <v>306.99236528350946</v>
      </c>
      <c r="D1085" s="497">
        <v>306.99236528350946</v>
      </c>
      <c r="E1085" s="497">
        <v>2443.015003763368</v>
      </c>
      <c r="F1085" s="498">
        <v>0.30000000000000004</v>
      </c>
      <c r="G1085" s="499">
        <f t="shared" si="16"/>
        <v>732.90450112901055</v>
      </c>
      <c r="H1085" s="499" t="s">
        <v>2263</v>
      </c>
      <c r="I1085" s="499">
        <v>1417</v>
      </c>
      <c r="J1085" s="499">
        <v>39</v>
      </c>
      <c r="K1085" s="499">
        <v>622</v>
      </c>
      <c r="L1085" s="499">
        <v>400</v>
      </c>
      <c r="M1085" s="499">
        <v>222</v>
      </c>
      <c r="N1085" s="499">
        <v>1</v>
      </c>
      <c r="O1085" s="500">
        <v>5</v>
      </c>
      <c r="P1085" s="500">
        <v>19</v>
      </c>
      <c r="Q1085" s="500">
        <v>209.0250538000538</v>
      </c>
    </row>
    <row r="1086" spans="1:17" ht="12.75" x14ac:dyDescent="0.2">
      <c r="A1086" s="496" t="s">
        <v>1467</v>
      </c>
      <c r="B1086" s="497" t="s">
        <v>2263</v>
      </c>
      <c r="C1086" s="497">
        <v>7137.136144355225</v>
      </c>
      <c r="D1086" s="497">
        <v>7137.136144355225</v>
      </c>
      <c r="E1086" s="497">
        <v>6283.682727798011</v>
      </c>
      <c r="F1086" s="498">
        <v>0.30000000000000004</v>
      </c>
      <c r="G1086" s="499">
        <f t="shared" si="16"/>
        <v>1885.1048183394037</v>
      </c>
      <c r="H1086" s="499" t="s">
        <v>2263</v>
      </c>
      <c r="I1086" s="499">
        <v>4</v>
      </c>
      <c r="J1086" s="499">
        <v>26</v>
      </c>
      <c r="K1086" s="499">
        <v>718</v>
      </c>
      <c r="L1086" s="499">
        <v>701</v>
      </c>
      <c r="M1086" s="499">
        <v>17</v>
      </c>
      <c r="N1086" s="499">
        <v>1</v>
      </c>
      <c r="O1086" s="500">
        <v>99</v>
      </c>
      <c r="P1086" s="500">
        <v>53</v>
      </c>
      <c r="Q1086" s="500">
        <v>209.0250538000538</v>
      </c>
    </row>
    <row r="1087" spans="1:17" ht="12.75" x14ac:dyDescent="0.2">
      <c r="A1087" s="496" t="s">
        <v>1468</v>
      </c>
      <c r="B1087" s="497" t="s">
        <v>2263</v>
      </c>
      <c r="C1087" s="497">
        <v>1838.9800611279031</v>
      </c>
      <c r="D1087" s="497">
        <v>1838.9800611279031</v>
      </c>
      <c r="E1087" s="497">
        <v>4517.6041585034063</v>
      </c>
      <c r="F1087" s="498">
        <v>0.30000000000000004</v>
      </c>
      <c r="G1087" s="499">
        <f t="shared" si="16"/>
        <v>1355.281247551022</v>
      </c>
      <c r="H1087" s="499" t="s">
        <v>2263</v>
      </c>
      <c r="I1087" s="499">
        <v>141</v>
      </c>
      <c r="J1087" s="499">
        <v>104</v>
      </c>
      <c r="K1087" s="499">
        <v>1469</v>
      </c>
      <c r="L1087" s="499">
        <v>1372</v>
      </c>
      <c r="M1087" s="499">
        <v>97</v>
      </c>
      <c r="N1087" s="499">
        <v>1</v>
      </c>
      <c r="O1087" s="500">
        <v>18</v>
      </c>
      <c r="P1087" s="500">
        <v>38</v>
      </c>
      <c r="Q1087" s="500">
        <v>209.0250538000538</v>
      </c>
    </row>
    <row r="1088" spans="1:17" ht="12.75" x14ac:dyDescent="0.2">
      <c r="A1088" s="496" t="s">
        <v>1469</v>
      </c>
      <c r="B1088" s="497" t="s">
        <v>2263</v>
      </c>
      <c r="C1088" s="497">
        <v>587.29612480939056</v>
      </c>
      <c r="D1088" s="497">
        <v>587.29612480939056</v>
      </c>
      <c r="E1088" s="497">
        <v>3296.1307509437788</v>
      </c>
      <c r="F1088" s="498">
        <v>0.30000000000000004</v>
      </c>
      <c r="G1088" s="499">
        <f t="shared" si="16"/>
        <v>988.83922528313383</v>
      </c>
      <c r="H1088" s="499" t="s">
        <v>2263</v>
      </c>
      <c r="I1088" s="499">
        <v>988</v>
      </c>
      <c r="J1088" s="499">
        <v>332</v>
      </c>
      <c r="K1088" s="499">
        <v>2053</v>
      </c>
      <c r="L1088" s="499">
        <v>1781</v>
      </c>
      <c r="M1088" s="499">
        <v>272</v>
      </c>
      <c r="N1088" s="499">
        <v>1</v>
      </c>
      <c r="O1088" s="500">
        <v>5</v>
      </c>
      <c r="P1088" s="500">
        <v>26</v>
      </c>
      <c r="Q1088" s="500">
        <v>209.0250538000538</v>
      </c>
    </row>
    <row r="1089" spans="1:17" ht="12.75" x14ac:dyDescent="0.2">
      <c r="A1089" s="496" t="s">
        <v>1470</v>
      </c>
      <c r="B1089" s="497" t="s">
        <v>2263</v>
      </c>
      <c r="C1089" s="497">
        <v>357.78461339044782</v>
      </c>
      <c r="D1089" s="497">
        <v>357.78461339044782</v>
      </c>
      <c r="E1089" s="497">
        <v>2565.6492282081063</v>
      </c>
      <c r="F1089" s="498">
        <v>0.30000000000000004</v>
      </c>
      <c r="G1089" s="499">
        <f t="shared" si="16"/>
        <v>769.69476846243197</v>
      </c>
      <c r="H1089" s="499" t="s">
        <v>2263</v>
      </c>
      <c r="I1089" s="499">
        <v>6853</v>
      </c>
      <c r="J1089" s="499">
        <v>835</v>
      </c>
      <c r="K1089" s="499">
        <v>1829</v>
      </c>
      <c r="L1089" s="499">
        <v>1274</v>
      </c>
      <c r="M1089" s="499">
        <v>555</v>
      </c>
      <c r="N1089" s="499">
        <v>1</v>
      </c>
      <c r="O1089" s="500">
        <v>5</v>
      </c>
      <c r="P1089" s="500">
        <v>19</v>
      </c>
      <c r="Q1089" s="500">
        <v>209.0250538000538</v>
      </c>
    </row>
    <row r="1090" spans="1:17" ht="12.75" x14ac:dyDescent="0.2">
      <c r="A1090" s="496" t="s">
        <v>1471</v>
      </c>
      <c r="B1090" s="497" t="s">
        <v>2263</v>
      </c>
      <c r="C1090" s="497">
        <v>334.88316859241627</v>
      </c>
      <c r="D1090" s="497">
        <v>334.88316859241627</v>
      </c>
      <c r="E1090" s="497">
        <v>1731.184525512678</v>
      </c>
      <c r="F1090" s="498">
        <v>0.4</v>
      </c>
      <c r="G1090" s="499">
        <f t="shared" si="16"/>
        <v>692.47381020507123</v>
      </c>
      <c r="H1090" s="499" t="s">
        <v>2263</v>
      </c>
      <c r="I1090" s="499">
        <v>9292</v>
      </c>
      <c r="J1090" s="499">
        <v>701</v>
      </c>
      <c r="K1090" s="499">
        <v>380</v>
      </c>
      <c r="L1090" s="499">
        <v>197</v>
      </c>
      <c r="M1090" s="499">
        <v>183</v>
      </c>
      <c r="N1090" s="499">
        <v>1</v>
      </c>
      <c r="O1090" s="500">
        <v>5</v>
      </c>
      <c r="P1090" s="500">
        <v>10</v>
      </c>
      <c r="Q1090" s="500">
        <v>209.0250538000538</v>
      </c>
    </row>
    <row r="1091" spans="1:17" s="501" customFormat="1" ht="12.75" x14ac:dyDescent="0.2">
      <c r="A1091" s="496" t="s">
        <v>1472</v>
      </c>
      <c r="B1091" s="497" t="s">
        <v>2263</v>
      </c>
      <c r="C1091" s="497">
        <v>4142.423274765275</v>
      </c>
      <c r="D1091" s="497">
        <v>4142.423274765275</v>
      </c>
      <c r="E1091" s="497">
        <v>3212.0315894177293</v>
      </c>
      <c r="F1091" s="498">
        <v>0</v>
      </c>
      <c r="G1091" s="499">
        <f t="shared" si="16"/>
        <v>0</v>
      </c>
      <c r="H1091" s="499" t="s">
        <v>2263</v>
      </c>
      <c r="I1091" s="499">
        <v>1016</v>
      </c>
      <c r="J1091" s="499">
        <v>2686</v>
      </c>
      <c r="K1091" s="499">
        <v>886</v>
      </c>
      <c r="L1091" s="499">
        <v>886</v>
      </c>
      <c r="M1091" s="499">
        <v>169</v>
      </c>
      <c r="N1091" s="499">
        <v>0</v>
      </c>
      <c r="O1091" s="500">
        <v>10</v>
      </c>
      <c r="P1091" s="500">
        <v>9</v>
      </c>
      <c r="Q1091" s="500">
        <v>209.0250538000538</v>
      </c>
    </row>
    <row r="1092" spans="1:17" ht="12.75" x14ac:dyDescent="0.2">
      <c r="A1092" s="496" t="s">
        <v>1473</v>
      </c>
      <c r="B1092" s="497" t="s">
        <v>2263</v>
      </c>
      <c r="C1092" s="497">
        <v>6174.2083669146878</v>
      </c>
      <c r="D1092" s="497">
        <v>6174.2083669146878</v>
      </c>
      <c r="E1092" s="497">
        <v>5725.602294702795</v>
      </c>
      <c r="F1092" s="498">
        <v>0</v>
      </c>
      <c r="G1092" s="499">
        <f t="shared" si="16"/>
        <v>0</v>
      </c>
      <c r="H1092" s="499" t="s">
        <v>2263</v>
      </c>
      <c r="I1092" s="499">
        <v>537</v>
      </c>
      <c r="J1092" s="499">
        <v>7126</v>
      </c>
      <c r="K1092" s="499">
        <v>1509</v>
      </c>
      <c r="L1092" s="499">
        <v>1509</v>
      </c>
      <c r="M1092" s="499">
        <v>168</v>
      </c>
      <c r="N1092" s="499">
        <v>0</v>
      </c>
      <c r="O1092" s="500">
        <v>15</v>
      </c>
      <c r="P1092" s="500">
        <v>32</v>
      </c>
      <c r="Q1092" s="500">
        <v>209.0250538000538</v>
      </c>
    </row>
    <row r="1093" spans="1:17" s="501" customFormat="1" ht="12.75" x14ac:dyDescent="0.2">
      <c r="A1093" s="496" t="s">
        <v>1474</v>
      </c>
      <c r="B1093" s="497" t="s">
        <v>2263</v>
      </c>
      <c r="C1093" s="497">
        <v>7855.0797942628733</v>
      </c>
      <c r="D1093" s="497">
        <v>7855.0797942628733</v>
      </c>
      <c r="E1093" s="497">
        <v>9853.1311389332022</v>
      </c>
      <c r="F1093" s="498">
        <v>0</v>
      </c>
      <c r="G1093" s="499">
        <f t="shared" si="16"/>
        <v>0</v>
      </c>
      <c r="H1093" s="499" t="s">
        <v>2263</v>
      </c>
      <c r="I1093" s="499">
        <v>29</v>
      </c>
      <c r="J1093" s="499">
        <v>1987</v>
      </c>
      <c r="K1093" s="499">
        <v>687</v>
      </c>
      <c r="L1093" s="499">
        <v>687</v>
      </c>
      <c r="M1093" s="499">
        <v>10</v>
      </c>
      <c r="N1093" s="499">
        <v>0</v>
      </c>
      <c r="O1093" s="500">
        <v>24</v>
      </c>
      <c r="P1093" s="500">
        <v>64</v>
      </c>
      <c r="Q1093" s="500">
        <v>209.0250538000538</v>
      </c>
    </row>
    <row r="1094" spans="1:17" s="501" customFormat="1" ht="12.75" x14ac:dyDescent="0.2">
      <c r="A1094" s="496" t="s">
        <v>1475</v>
      </c>
      <c r="B1094" s="497" t="s">
        <v>2263</v>
      </c>
      <c r="C1094" s="497">
        <v>3858.0308591730645</v>
      </c>
      <c r="D1094" s="497">
        <v>3858.0308591730645</v>
      </c>
      <c r="E1094" s="497">
        <v>3733.6116873165829</v>
      </c>
      <c r="F1094" s="498">
        <v>0</v>
      </c>
      <c r="G1094" s="499">
        <f t="shared" si="16"/>
        <v>0</v>
      </c>
      <c r="H1094" s="499" t="s">
        <v>2263</v>
      </c>
      <c r="I1094" s="499">
        <v>784</v>
      </c>
      <c r="J1094" s="499">
        <v>2114</v>
      </c>
      <c r="K1094" s="499">
        <v>914</v>
      </c>
      <c r="L1094" s="499">
        <v>914</v>
      </c>
      <c r="M1094" s="499">
        <v>121</v>
      </c>
      <c r="N1094" s="499">
        <v>0</v>
      </c>
      <c r="O1094" s="500">
        <v>10</v>
      </c>
      <c r="P1094" s="500">
        <v>10</v>
      </c>
      <c r="Q1094" s="500">
        <v>209.0250538000538</v>
      </c>
    </row>
    <row r="1095" spans="1:17" s="501" customFormat="1" ht="12.75" x14ac:dyDescent="0.2">
      <c r="A1095" s="496" t="s">
        <v>1476</v>
      </c>
      <c r="B1095" s="497" t="s">
        <v>2263</v>
      </c>
      <c r="C1095" s="497">
        <v>5125.9066618557699</v>
      </c>
      <c r="D1095" s="497">
        <v>5125.9066618557699</v>
      </c>
      <c r="E1095" s="497">
        <v>5550.3811644547068</v>
      </c>
      <c r="F1095" s="498">
        <v>0</v>
      </c>
      <c r="G1095" s="499">
        <f t="shared" ref="G1095:G1158" si="17">IFERROR(F1095*E1095,"")</f>
        <v>0</v>
      </c>
      <c r="H1095" s="499" t="s">
        <v>2263</v>
      </c>
      <c r="I1095" s="499">
        <v>866</v>
      </c>
      <c r="J1095" s="499">
        <v>4915</v>
      </c>
      <c r="K1095" s="499">
        <v>1649</v>
      </c>
      <c r="L1095" s="499">
        <v>1649</v>
      </c>
      <c r="M1095" s="499">
        <v>166</v>
      </c>
      <c r="N1095" s="499">
        <v>0</v>
      </c>
      <c r="O1095" s="500">
        <v>14</v>
      </c>
      <c r="P1095" s="500">
        <v>26</v>
      </c>
      <c r="Q1095" s="500">
        <v>209.0250538000538</v>
      </c>
    </row>
    <row r="1096" spans="1:17" s="501" customFormat="1" ht="12.75" x14ac:dyDescent="0.2">
      <c r="A1096" s="496" t="s">
        <v>1477</v>
      </c>
      <c r="B1096" s="497" t="s">
        <v>2263</v>
      </c>
      <c r="C1096" s="497">
        <v>7613.5741236113117</v>
      </c>
      <c r="D1096" s="497">
        <v>7613.5741236113117</v>
      </c>
      <c r="E1096" s="497">
        <v>10815.272323932664</v>
      </c>
      <c r="F1096" s="498">
        <v>0</v>
      </c>
      <c r="G1096" s="499">
        <f t="shared" si="17"/>
        <v>0</v>
      </c>
      <c r="H1096" s="499" t="s">
        <v>2263</v>
      </c>
      <c r="I1096" s="499">
        <v>75</v>
      </c>
      <c r="J1096" s="499">
        <v>1481</v>
      </c>
      <c r="K1096" s="499">
        <v>832</v>
      </c>
      <c r="L1096" s="499">
        <v>832</v>
      </c>
      <c r="M1096" s="499">
        <v>8</v>
      </c>
      <c r="N1096" s="499">
        <v>0</v>
      </c>
      <c r="O1096" s="500">
        <v>22</v>
      </c>
      <c r="P1096" s="500">
        <v>64</v>
      </c>
      <c r="Q1096" s="500">
        <v>209.0250538000538</v>
      </c>
    </row>
    <row r="1097" spans="1:17" s="501" customFormat="1" ht="12.75" x14ac:dyDescent="0.2">
      <c r="A1097" s="496" t="s">
        <v>1478</v>
      </c>
      <c r="B1097" s="497" t="s">
        <v>2263</v>
      </c>
      <c r="C1097" s="497">
        <v>3520.7392812360404</v>
      </c>
      <c r="D1097" s="497">
        <v>3520.7392812360404</v>
      </c>
      <c r="E1097" s="497">
        <v>5298.8151569671809</v>
      </c>
      <c r="F1097" s="498">
        <v>0</v>
      </c>
      <c r="G1097" s="499">
        <f t="shared" si="17"/>
        <v>0</v>
      </c>
      <c r="H1097" s="499" t="s">
        <v>2263</v>
      </c>
      <c r="I1097" s="499">
        <v>180</v>
      </c>
      <c r="J1097" s="499">
        <v>324</v>
      </c>
      <c r="K1097" s="499">
        <v>186</v>
      </c>
      <c r="L1097" s="499">
        <v>186</v>
      </c>
      <c r="M1097" s="499">
        <v>23</v>
      </c>
      <c r="N1097" s="499">
        <v>0</v>
      </c>
      <c r="O1097" s="500">
        <v>7</v>
      </c>
      <c r="P1097" s="500">
        <v>22</v>
      </c>
      <c r="Q1097" s="500">
        <v>209.0250538000538</v>
      </c>
    </row>
    <row r="1098" spans="1:17" ht="12.75" x14ac:dyDescent="0.2">
      <c r="A1098" s="496" t="s">
        <v>1479</v>
      </c>
      <c r="B1098" s="497" t="s">
        <v>2263</v>
      </c>
      <c r="C1098" s="497">
        <v>5000.8024493925786</v>
      </c>
      <c r="D1098" s="497">
        <v>5000.8024493925786</v>
      </c>
      <c r="E1098" s="497">
        <v>8036.2451666222905</v>
      </c>
      <c r="F1098" s="498">
        <v>0</v>
      </c>
      <c r="G1098" s="499">
        <f t="shared" si="17"/>
        <v>0</v>
      </c>
      <c r="H1098" s="499" t="s">
        <v>2263</v>
      </c>
      <c r="I1098" s="499">
        <v>382</v>
      </c>
      <c r="J1098" s="499">
        <v>1044</v>
      </c>
      <c r="K1098" s="499">
        <v>638</v>
      </c>
      <c r="L1098" s="499">
        <v>638</v>
      </c>
      <c r="M1098" s="499">
        <v>32</v>
      </c>
      <c r="N1098" s="499">
        <v>0</v>
      </c>
      <c r="O1098" s="500">
        <v>13</v>
      </c>
      <c r="P1098" s="500">
        <v>44</v>
      </c>
      <c r="Q1098" s="500">
        <v>209.0250538000538</v>
      </c>
    </row>
    <row r="1099" spans="1:17" s="501" customFormat="1" ht="12.75" x14ac:dyDescent="0.2">
      <c r="A1099" s="496" t="s">
        <v>1480</v>
      </c>
      <c r="B1099" s="497" t="s">
        <v>2263</v>
      </c>
      <c r="C1099" s="497">
        <v>10590.928171616561</v>
      </c>
      <c r="D1099" s="497">
        <v>10590.928171616561</v>
      </c>
      <c r="E1099" s="497">
        <v>15654.456686624422</v>
      </c>
      <c r="F1099" s="498">
        <v>0</v>
      </c>
      <c r="G1099" s="499">
        <f t="shared" si="17"/>
        <v>0</v>
      </c>
      <c r="H1099" s="499" t="s">
        <v>2263</v>
      </c>
      <c r="I1099" s="499">
        <v>69</v>
      </c>
      <c r="J1099" s="499">
        <v>551</v>
      </c>
      <c r="K1099" s="499">
        <v>594</v>
      </c>
      <c r="L1099" s="499">
        <v>594</v>
      </c>
      <c r="M1099" s="499">
        <v>8</v>
      </c>
      <c r="N1099" s="499">
        <v>0</v>
      </c>
      <c r="O1099" s="500">
        <v>51</v>
      </c>
      <c r="P1099" s="500">
        <v>112</v>
      </c>
      <c r="Q1099" s="500">
        <v>209.0250538000538</v>
      </c>
    </row>
    <row r="1100" spans="1:17" s="501" customFormat="1" ht="12.75" x14ac:dyDescent="0.2">
      <c r="A1100" s="496" t="s">
        <v>1481</v>
      </c>
      <c r="B1100" s="497" t="s">
        <v>2263</v>
      </c>
      <c r="C1100" s="497">
        <v>4947.9960075829295</v>
      </c>
      <c r="D1100" s="497">
        <v>4947.9960075829295</v>
      </c>
      <c r="E1100" s="497">
        <v>6047.6783694890373</v>
      </c>
      <c r="F1100" s="498">
        <v>0.30000000000000004</v>
      </c>
      <c r="G1100" s="499">
        <f t="shared" si="17"/>
        <v>1814.3035108467116</v>
      </c>
      <c r="H1100" s="499" t="s">
        <v>2263</v>
      </c>
      <c r="I1100" s="499">
        <v>2</v>
      </c>
      <c r="J1100" s="499">
        <v>33</v>
      </c>
      <c r="K1100" s="499">
        <v>548</v>
      </c>
      <c r="L1100" s="499">
        <v>546</v>
      </c>
      <c r="M1100" s="499">
        <v>2</v>
      </c>
      <c r="N1100" s="499">
        <v>1</v>
      </c>
      <c r="O1100" s="500">
        <v>39</v>
      </c>
      <c r="P1100" s="500">
        <v>49</v>
      </c>
      <c r="Q1100" s="500">
        <v>208.38734687553284</v>
      </c>
    </row>
    <row r="1101" spans="1:17" s="501" customFormat="1" ht="12.75" x14ac:dyDescent="0.2">
      <c r="A1101" s="496" t="s">
        <v>1482</v>
      </c>
      <c r="B1101" s="497" t="s">
        <v>2263</v>
      </c>
      <c r="C1101" s="497">
        <v>2099.7169985567189</v>
      </c>
      <c r="D1101" s="497">
        <v>2099.7169985567189</v>
      </c>
      <c r="E1101" s="497">
        <v>3535.1149679796495</v>
      </c>
      <c r="F1101" s="498">
        <v>0.30000000000000004</v>
      </c>
      <c r="G1101" s="499">
        <f t="shared" si="17"/>
        <v>1060.5344903938949</v>
      </c>
      <c r="H1101" s="499" t="s">
        <v>2263</v>
      </c>
      <c r="I1101" s="499">
        <v>15</v>
      </c>
      <c r="J1101" s="499">
        <v>64</v>
      </c>
      <c r="K1101" s="499">
        <v>232</v>
      </c>
      <c r="L1101" s="499">
        <v>230</v>
      </c>
      <c r="M1101" s="499">
        <v>2</v>
      </c>
      <c r="N1101" s="499">
        <v>1</v>
      </c>
      <c r="O1101" s="500">
        <v>16</v>
      </c>
      <c r="P1101" s="500">
        <v>25</v>
      </c>
      <c r="Q1101" s="500">
        <v>208.38734687553284</v>
      </c>
    </row>
    <row r="1102" spans="1:17" s="501" customFormat="1" ht="12.75" x14ac:dyDescent="0.2">
      <c r="A1102" s="496" t="s">
        <v>1483</v>
      </c>
      <c r="B1102" s="497" t="s">
        <v>2263</v>
      </c>
      <c r="C1102" s="497">
        <v>1189.8234244494713</v>
      </c>
      <c r="D1102" s="497">
        <v>1189.8234244494713</v>
      </c>
      <c r="E1102" s="497">
        <v>2379.7811859869348</v>
      </c>
      <c r="F1102" s="498">
        <v>0.30000000000000004</v>
      </c>
      <c r="G1102" s="499">
        <f t="shared" si="17"/>
        <v>713.93435579608058</v>
      </c>
      <c r="H1102" s="499" t="s">
        <v>2263</v>
      </c>
      <c r="I1102" s="499">
        <v>52</v>
      </c>
      <c r="J1102" s="499">
        <v>98</v>
      </c>
      <c r="K1102" s="499">
        <v>63</v>
      </c>
      <c r="L1102" s="499">
        <v>58</v>
      </c>
      <c r="M1102" s="499">
        <v>5</v>
      </c>
      <c r="N1102" s="499">
        <v>1</v>
      </c>
      <c r="O1102" s="500">
        <v>5</v>
      </c>
      <c r="P1102" s="500">
        <v>16</v>
      </c>
      <c r="Q1102" s="500">
        <v>208.38734687553284</v>
      </c>
    </row>
    <row r="1103" spans="1:17" ht="12.75" x14ac:dyDescent="0.2">
      <c r="A1103" s="496" t="s">
        <v>1484</v>
      </c>
      <c r="B1103" s="497" t="s">
        <v>2263</v>
      </c>
      <c r="C1103" s="497">
        <v>2255.3167486481507</v>
      </c>
      <c r="D1103" s="497">
        <v>2255.3167486481507</v>
      </c>
      <c r="E1103" s="497">
        <v>3824.0638501817675</v>
      </c>
      <c r="F1103" s="498">
        <v>0.30000000000000004</v>
      </c>
      <c r="G1103" s="499">
        <f t="shared" si="17"/>
        <v>1147.2191550545303</v>
      </c>
      <c r="H1103" s="499" t="s">
        <v>2263</v>
      </c>
      <c r="I1103" s="499">
        <v>31</v>
      </c>
      <c r="J1103" s="499">
        <v>44</v>
      </c>
      <c r="K1103" s="499">
        <v>820</v>
      </c>
      <c r="L1103" s="499">
        <v>762</v>
      </c>
      <c r="M1103" s="499">
        <v>58</v>
      </c>
      <c r="N1103" s="499">
        <v>1</v>
      </c>
      <c r="O1103" s="500">
        <v>33</v>
      </c>
      <c r="P1103" s="500">
        <v>35</v>
      </c>
      <c r="Q1103" s="500">
        <v>208.38734687553284</v>
      </c>
    </row>
    <row r="1104" spans="1:17" s="501" customFormat="1" ht="12.75" x14ac:dyDescent="0.2">
      <c r="A1104" s="496" t="s">
        <v>1485</v>
      </c>
      <c r="B1104" s="497" t="s">
        <v>2263</v>
      </c>
      <c r="C1104" s="497">
        <v>454.38344933554964</v>
      </c>
      <c r="D1104" s="497">
        <v>454.38344933554964</v>
      </c>
      <c r="E1104" s="497">
        <v>2429.5413852148176</v>
      </c>
      <c r="F1104" s="498">
        <v>0.30000000000000004</v>
      </c>
      <c r="G1104" s="499">
        <f t="shared" si="17"/>
        <v>728.86241556444543</v>
      </c>
      <c r="H1104" s="499" t="s">
        <v>2263</v>
      </c>
      <c r="I1104" s="499">
        <v>461</v>
      </c>
      <c r="J1104" s="499">
        <v>92</v>
      </c>
      <c r="K1104" s="499">
        <v>705</v>
      </c>
      <c r="L1104" s="499">
        <v>574</v>
      </c>
      <c r="M1104" s="499">
        <v>131</v>
      </c>
      <c r="N1104" s="499">
        <v>1</v>
      </c>
      <c r="O1104" s="500">
        <v>5</v>
      </c>
      <c r="P1104" s="500">
        <v>20</v>
      </c>
      <c r="Q1104" s="500">
        <v>208.38734687553284</v>
      </c>
    </row>
    <row r="1105" spans="1:17" s="501" customFormat="1" ht="12.75" x14ac:dyDescent="0.2">
      <c r="A1105" s="496" t="s">
        <v>1486</v>
      </c>
      <c r="B1105" s="497" t="s">
        <v>2263</v>
      </c>
      <c r="C1105" s="497">
        <v>413.19141822559743</v>
      </c>
      <c r="D1105" s="497">
        <v>413.19141822559743</v>
      </c>
      <c r="E1105" s="497">
        <v>2194.3946576511762</v>
      </c>
      <c r="F1105" s="498">
        <v>0.30000000000000004</v>
      </c>
      <c r="G1105" s="499">
        <f t="shared" si="17"/>
        <v>658.31839729535295</v>
      </c>
      <c r="H1105" s="499" t="s">
        <v>2263</v>
      </c>
      <c r="I1105" s="499">
        <v>1556</v>
      </c>
      <c r="J1105" s="499">
        <v>170</v>
      </c>
      <c r="K1105" s="499">
        <v>667</v>
      </c>
      <c r="L1105" s="499">
        <v>465</v>
      </c>
      <c r="M1105" s="499">
        <v>202</v>
      </c>
      <c r="N1105" s="499">
        <v>1</v>
      </c>
      <c r="O1105" s="500">
        <v>5</v>
      </c>
      <c r="P1105" s="500">
        <v>16</v>
      </c>
      <c r="Q1105" s="500">
        <v>208.38734687553284</v>
      </c>
    </row>
    <row r="1106" spans="1:17" s="501" customFormat="1" ht="12.75" x14ac:dyDescent="0.2">
      <c r="A1106" s="496" t="s">
        <v>1487</v>
      </c>
      <c r="B1106" s="497" t="s">
        <v>2263</v>
      </c>
      <c r="C1106" s="497">
        <v>356.33097164267787</v>
      </c>
      <c r="D1106" s="497">
        <v>356.33097164267787</v>
      </c>
      <c r="E1106" s="497">
        <v>1476.7937725142046</v>
      </c>
      <c r="F1106" s="498">
        <v>0.4</v>
      </c>
      <c r="G1106" s="499">
        <f t="shared" si="17"/>
        <v>590.7175090056819</v>
      </c>
      <c r="H1106" s="499" t="s">
        <v>2263</v>
      </c>
      <c r="I1106" s="499">
        <v>4889</v>
      </c>
      <c r="J1106" s="499">
        <v>500</v>
      </c>
      <c r="K1106" s="499">
        <v>805</v>
      </c>
      <c r="L1106" s="499">
        <v>381</v>
      </c>
      <c r="M1106" s="499">
        <v>424</v>
      </c>
      <c r="N1106" s="499">
        <v>1</v>
      </c>
      <c r="O1106" s="500">
        <v>5</v>
      </c>
      <c r="P1106" s="500">
        <v>10</v>
      </c>
      <c r="Q1106" s="500">
        <v>208.38734687553284</v>
      </c>
    </row>
    <row r="1107" spans="1:17" ht="12.75" x14ac:dyDescent="0.2">
      <c r="A1107" s="496" t="s">
        <v>1488</v>
      </c>
      <c r="B1107" s="497" t="s">
        <v>2263</v>
      </c>
      <c r="C1107" s="497">
        <v>351.8103081147982</v>
      </c>
      <c r="D1107" s="497">
        <v>351.8103081147982</v>
      </c>
      <c r="E1107" s="497">
        <v>351.8103081147982</v>
      </c>
      <c r="F1107" s="498">
        <v>1</v>
      </c>
      <c r="G1107" s="499">
        <f t="shared" si="17"/>
        <v>351.8103081147982</v>
      </c>
      <c r="H1107" s="499" t="s">
        <v>2263</v>
      </c>
      <c r="I1107" s="499">
        <v>9558</v>
      </c>
      <c r="J1107" s="499">
        <v>1233</v>
      </c>
      <c r="K1107" s="499">
        <v>707</v>
      </c>
      <c r="L1107" s="499">
        <v>151</v>
      </c>
      <c r="M1107" s="499">
        <v>556</v>
      </c>
      <c r="N1107" s="499">
        <v>1</v>
      </c>
      <c r="O1107" s="500">
        <v>5</v>
      </c>
      <c r="P1107" s="500">
        <v>5</v>
      </c>
      <c r="Q1107" s="500">
        <v>208.38734687553284</v>
      </c>
    </row>
    <row r="1108" spans="1:17" ht="12.75" x14ac:dyDescent="0.2">
      <c r="A1108" s="496" t="s">
        <v>1489</v>
      </c>
      <c r="B1108" s="497" t="s">
        <v>2263</v>
      </c>
      <c r="C1108" s="497">
        <v>2146.1352009028178</v>
      </c>
      <c r="D1108" s="497">
        <v>2146.1352009028178</v>
      </c>
      <c r="E1108" s="497">
        <v>2146.1352009028178</v>
      </c>
      <c r="F1108" s="498">
        <v>0.30000000000000004</v>
      </c>
      <c r="G1108" s="499">
        <f t="shared" si="17"/>
        <v>643.84056027084546</v>
      </c>
      <c r="H1108" s="499" t="s">
        <v>2263</v>
      </c>
      <c r="I1108" s="499">
        <v>0</v>
      </c>
      <c r="J1108" s="499">
        <v>62</v>
      </c>
      <c r="K1108" s="499">
        <v>529</v>
      </c>
      <c r="L1108" s="499">
        <v>517</v>
      </c>
      <c r="M1108" s="499">
        <v>12</v>
      </c>
      <c r="N1108" s="499">
        <v>1</v>
      </c>
      <c r="O1108" s="500">
        <v>11</v>
      </c>
      <c r="P1108" s="500">
        <v>11</v>
      </c>
      <c r="Q1108" s="500">
        <v>208.38734687553284</v>
      </c>
    </row>
    <row r="1109" spans="1:17" ht="12.75" x14ac:dyDescent="0.2">
      <c r="A1109" s="496" t="s">
        <v>1490</v>
      </c>
      <c r="B1109" s="497" t="s">
        <v>2263</v>
      </c>
      <c r="C1109" s="497">
        <v>516.00964069197005</v>
      </c>
      <c r="D1109" s="497">
        <v>516.00964069197005</v>
      </c>
      <c r="E1109" s="497">
        <v>1595.3553045566723</v>
      </c>
      <c r="F1109" s="498">
        <v>0.4</v>
      </c>
      <c r="G1109" s="499">
        <f t="shared" si="17"/>
        <v>638.14212182266897</v>
      </c>
      <c r="H1109" s="499" t="s">
        <v>2263</v>
      </c>
      <c r="I1109" s="499">
        <v>27</v>
      </c>
      <c r="J1109" s="499">
        <v>6</v>
      </c>
      <c r="K1109" s="499">
        <v>226</v>
      </c>
      <c r="L1109" s="499">
        <v>112</v>
      </c>
      <c r="M1109" s="499">
        <v>114</v>
      </c>
      <c r="N1109" s="499">
        <v>1</v>
      </c>
      <c r="O1109" s="500">
        <v>5</v>
      </c>
      <c r="P1109" s="500">
        <v>13</v>
      </c>
      <c r="Q1109" s="500">
        <v>208.38734687553284</v>
      </c>
    </row>
    <row r="1110" spans="1:17" ht="12.75" x14ac:dyDescent="0.2">
      <c r="A1110" s="496" t="s">
        <v>1491</v>
      </c>
      <c r="B1110" s="497" t="s">
        <v>2263</v>
      </c>
      <c r="C1110" s="497">
        <v>361.11809152785366</v>
      </c>
      <c r="D1110" s="497">
        <v>361.11809152785366</v>
      </c>
      <c r="E1110" s="497">
        <v>462.94969934832147</v>
      </c>
      <c r="F1110" s="498">
        <v>1</v>
      </c>
      <c r="G1110" s="499">
        <f t="shared" si="17"/>
        <v>462.94969934832147</v>
      </c>
      <c r="H1110" s="499" t="s">
        <v>2263</v>
      </c>
      <c r="I1110" s="499">
        <v>137</v>
      </c>
      <c r="J1110" s="499">
        <v>36</v>
      </c>
      <c r="K1110" s="499">
        <v>2183</v>
      </c>
      <c r="L1110" s="499">
        <v>444</v>
      </c>
      <c r="M1110" s="499">
        <v>1739</v>
      </c>
      <c r="N1110" s="499">
        <v>1</v>
      </c>
      <c r="O1110" s="500">
        <v>5</v>
      </c>
      <c r="P1110" s="500">
        <v>5</v>
      </c>
      <c r="Q1110" s="500">
        <v>208.38734687553284</v>
      </c>
    </row>
    <row r="1111" spans="1:17" s="501" customFormat="1" ht="12.75" x14ac:dyDescent="0.2">
      <c r="A1111" s="496" t="s">
        <v>332</v>
      </c>
      <c r="B1111" s="497">
        <v>240.80781817413489</v>
      </c>
      <c r="C1111" s="497">
        <v>547.61956225337724</v>
      </c>
      <c r="D1111" s="497">
        <v>547.61956225337724</v>
      </c>
      <c r="E1111" s="497">
        <v>835.531515417111</v>
      </c>
      <c r="F1111" s="498">
        <v>0</v>
      </c>
      <c r="G1111" s="499">
        <f t="shared" si="17"/>
        <v>0</v>
      </c>
      <c r="H1111" s="499">
        <v>80404</v>
      </c>
      <c r="I1111" s="499">
        <v>4284</v>
      </c>
      <c r="J1111" s="499">
        <v>459</v>
      </c>
      <c r="K1111" s="499">
        <v>1617</v>
      </c>
      <c r="L1111" s="499">
        <v>1617</v>
      </c>
      <c r="M1111" s="499">
        <v>1169</v>
      </c>
      <c r="N1111" s="499">
        <v>0</v>
      </c>
      <c r="O1111" s="500">
        <v>5</v>
      </c>
      <c r="P1111" s="500">
        <v>5</v>
      </c>
      <c r="Q1111" s="500">
        <v>208.38734687553284</v>
      </c>
    </row>
    <row r="1112" spans="1:17" s="501" customFormat="1" ht="12.75" x14ac:dyDescent="0.2">
      <c r="A1112" s="496" t="s">
        <v>1492</v>
      </c>
      <c r="B1112" s="497">
        <v>365.06345505383183</v>
      </c>
      <c r="C1112" s="497">
        <v>547.61956225337724</v>
      </c>
      <c r="D1112" s="497">
        <v>547.61956225337724</v>
      </c>
      <c r="E1112" s="497">
        <v>835.531515417111</v>
      </c>
      <c r="F1112" s="498">
        <v>0</v>
      </c>
      <c r="G1112" s="499">
        <f t="shared" si="17"/>
        <v>0</v>
      </c>
      <c r="H1112" s="499">
        <v>1566</v>
      </c>
      <c r="I1112" s="499">
        <v>561</v>
      </c>
      <c r="J1112" s="499">
        <v>34</v>
      </c>
      <c r="K1112" s="499">
        <v>10</v>
      </c>
      <c r="L1112" s="499">
        <v>10</v>
      </c>
      <c r="M1112" s="499">
        <v>7</v>
      </c>
      <c r="N1112" s="499">
        <v>0</v>
      </c>
      <c r="O1112" s="500">
        <v>5</v>
      </c>
      <c r="P1112" s="500">
        <v>5</v>
      </c>
      <c r="Q1112" s="500">
        <v>208.38734687553284</v>
      </c>
    </row>
    <row r="1113" spans="1:17" s="501" customFormat="1" ht="12.75" x14ac:dyDescent="0.2">
      <c r="A1113" s="496" t="s">
        <v>1493</v>
      </c>
      <c r="B1113" s="497" t="s">
        <v>2263</v>
      </c>
      <c r="C1113" s="497">
        <v>2831.6661811070107</v>
      </c>
      <c r="D1113" s="497">
        <v>2831.6661811070107</v>
      </c>
      <c r="E1113" s="497">
        <v>4742.1227871415376</v>
      </c>
      <c r="F1113" s="498">
        <v>0</v>
      </c>
      <c r="G1113" s="499">
        <f t="shared" si="17"/>
        <v>0</v>
      </c>
      <c r="H1113" s="499" t="s">
        <v>2263</v>
      </c>
      <c r="I1113" s="499">
        <v>205</v>
      </c>
      <c r="J1113" s="499">
        <v>893</v>
      </c>
      <c r="K1113" s="499">
        <v>45</v>
      </c>
      <c r="L1113" s="499">
        <v>45</v>
      </c>
      <c r="M1113" s="499">
        <v>2</v>
      </c>
      <c r="N1113" s="499">
        <v>0</v>
      </c>
      <c r="O1113" s="500">
        <v>6</v>
      </c>
      <c r="P1113" s="500">
        <v>59</v>
      </c>
      <c r="Q1113" s="500">
        <v>208.38734687553284</v>
      </c>
    </row>
    <row r="1114" spans="1:17" s="501" customFormat="1" ht="12.75" x14ac:dyDescent="0.2">
      <c r="A1114" s="496" t="s">
        <v>1494</v>
      </c>
      <c r="B1114" s="497" t="s">
        <v>2263</v>
      </c>
      <c r="C1114" s="497">
        <v>2211.8709858319726</v>
      </c>
      <c r="D1114" s="497">
        <v>2211.8709858319726</v>
      </c>
      <c r="E1114" s="497">
        <v>3339.7485901554915</v>
      </c>
      <c r="F1114" s="498">
        <v>0</v>
      </c>
      <c r="G1114" s="499">
        <f t="shared" si="17"/>
        <v>0</v>
      </c>
      <c r="H1114" s="499" t="s">
        <v>2263</v>
      </c>
      <c r="I1114" s="499">
        <v>1952</v>
      </c>
      <c r="J1114" s="499">
        <v>4265</v>
      </c>
      <c r="K1114" s="499">
        <v>45</v>
      </c>
      <c r="L1114" s="499">
        <v>45</v>
      </c>
      <c r="M1114" s="499">
        <v>2</v>
      </c>
      <c r="N1114" s="499">
        <v>0</v>
      </c>
      <c r="O1114" s="500">
        <v>5</v>
      </c>
      <c r="P1114" s="500">
        <v>21</v>
      </c>
      <c r="Q1114" s="500">
        <v>208.38734687553284</v>
      </c>
    </row>
    <row r="1115" spans="1:17" ht="12.75" x14ac:dyDescent="0.2">
      <c r="A1115" s="496" t="s">
        <v>1495</v>
      </c>
      <c r="B1115" s="497">
        <v>151.06835406635815</v>
      </c>
      <c r="C1115" s="497">
        <v>1893.3721317979068</v>
      </c>
      <c r="D1115" s="497">
        <v>1893.3721317979068</v>
      </c>
      <c r="E1115" s="497">
        <v>2783.1238251295758</v>
      </c>
      <c r="F1115" s="498">
        <v>0</v>
      </c>
      <c r="G1115" s="499">
        <f t="shared" si="17"/>
        <v>0</v>
      </c>
      <c r="H1115" s="499">
        <v>1249</v>
      </c>
      <c r="I1115" s="499">
        <v>18580</v>
      </c>
      <c r="J1115" s="499">
        <v>18605</v>
      </c>
      <c r="K1115" s="499">
        <v>154</v>
      </c>
      <c r="L1115" s="499">
        <v>154</v>
      </c>
      <c r="M1115" s="499">
        <v>48</v>
      </c>
      <c r="N1115" s="499">
        <v>0</v>
      </c>
      <c r="O1115" s="500">
        <v>5</v>
      </c>
      <c r="P1115" s="500">
        <v>11</v>
      </c>
      <c r="Q1115" s="500">
        <v>208.38734687553284</v>
      </c>
    </row>
    <row r="1116" spans="1:17" ht="12.75" x14ac:dyDescent="0.2">
      <c r="A1116" s="496" t="s">
        <v>1496</v>
      </c>
      <c r="B1116" s="497" t="s">
        <v>2263</v>
      </c>
      <c r="C1116" s="497">
        <v>2958.1782072500037</v>
      </c>
      <c r="D1116" s="497">
        <v>2958.1782072500037</v>
      </c>
      <c r="E1116" s="497">
        <v>2958.1782072500037</v>
      </c>
      <c r="F1116" s="498">
        <v>0</v>
      </c>
      <c r="G1116" s="499">
        <f t="shared" si="17"/>
        <v>0</v>
      </c>
      <c r="H1116" s="499" t="s">
        <v>2263</v>
      </c>
      <c r="I1116" s="499">
        <v>357</v>
      </c>
      <c r="J1116" s="499">
        <v>2349</v>
      </c>
      <c r="K1116" s="499">
        <v>16</v>
      </c>
      <c r="L1116" s="499">
        <v>16</v>
      </c>
      <c r="M1116" s="499">
        <v>3</v>
      </c>
      <c r="N1116" s="499">
        <v>0</v>
      </c>
      <c r="O1116" s="500">
        <v>6</v>
      </c>
      <c r="P1116" s="500">
        <v>6</v>
      </c>
      <c r="Q1116" s="500">
        <v>208.38734687553284</v>
      </c>
    </row>
    <row r="1117" spans="1:17" ht="12.75" x14ac:dyDescent="0.2">
      <c r="A1117" s="496" t="s">
        <v>1497</v>
      </c>
      <c r="B1117" s="497" t="s">
        <v>2263</v>
      </c>
      <c r="C1117" s="497">
        <v>2549.8475920394526</v>
      </c>
      <c r="D1117" s="497">
        <v>2549.8475920394526</v>
      </c>
      <c r="E1117" s="497">
        <v>2549.8475920394526</v>
      </c>
      <c r="F1117" s="498">
        <v>0</v>
      </c>
      <c r="G1117" s="499">
        <f t="shared" si="17"/>
        <v>0</v>
      </c>
      <c r="H1117" s="499" t="s">
        <v>2263</v>
      </c>
      <c r="I1117" s="499">
        <v>900</v>
      </c>
      <c r="J1117" s="499">
        <v>3343</v>
      </c>
      <c r="K1117" s="499">
        <v>16</v>
      </c>
      <c r="L1117" s="499">
        <v>16</v>
      </c>
      <c r="M1117" s="499">
        <v>8</v>
      </c>
      <c r="N1117" s="499">
        <v>0</v>
      </c>
      <c r="O1117" s="500">
        <v>5</v>
      </c>
      <c r="P1117" s="500">
        <v>5</v>
      </c>
      <c r="Q1117" s="500">
        <v>208.38734687553284</v>
      </c>
    </row>
    <row r="1118" spans="1:17" ht="12.75" x14ac:dyDescent="0.2">
      <c r="A1118" s="496" t="s">
        <v>1498</v>
      </c>
      <c r="B1118" s="497" t="s">
        <v>2263</v>
      </c>
      <c r="C1118" s="497">
        <v>1968.0275056285238</v>
      </c>
      <c r="D1118" s="497">
        <v>1968.0275056285238</v>
      </c>
      <c r="E1118" s="497">
        <v>6902.5049076424875</v>
      </c>
      <c r="F1118" s="498">
        <v>0</v>
      </c>
      <c r="G1118" s="499">
        <f t="shared" si="17"/>
        <v>0</v>
      </c>
      <c r="H1118" s="499" t="s">
        <v>2263</v>
      </c>
      <c r="I1118" s="499">
        <v>142</v>
      </c>
      <c r="J1118" s="499">
        <v>131</v>
      </c>
      <c r="K1118" s="499">
        <v>655</v>
      </c>
      <c r="L1118" s="499">
        <v>655</v>
      </c>
      <c r="M1118" s="499">
        <v>6</v>
      </c>
      <c r="N1118" s="499">
        <v>0</v>
      </c>
      <c r="O1118" s="500">
        <v>5</v>
      </c>
      <c r="P1118" s="500">
        <v>54</v>
      </c>
      <c r="Q1118" s="500">
        <v>208.38734687553284</v>
      </c>
    </row>
    <row r="1119" spans="1:17" ht="12.75" x14ac:dyDescent="0.2">
      <c r="A1119" s="496" t="s">
        <v>1499</v>
      </c>
      <c r="B1119" s="497" t="s">
        <v>2263</v>
      </c>
      <c r="C1119" s="497">
        <v>1311.44967664353</v>
      </c>
      <c r="D1119" s="497">
        <v>1311.44967664353</v>
      </c>
      <c r="E1119" s="497">
        <v>3742.5222882908001</v>
      </c>
      <c r="F1119" s="498">
        <v>0</v>
      </c>
      <c r="G1119" s="499">
        <f t="shared" si="17"/>
        <v>0</v>
      </c>
      <c r="H1119" s="499" t="s">
        <v>2263</v>
      </c>
      <c r="I1119" s="499">
        <v>1138</v>
      </c>
      <c r="J1119" s="499">
        <v>540</v>
      </c>
      <c r="K1119" s="499">
        <v>303</v>
      </c>
      <c r="L1119" s="499">
        <v>303</v>
      </c>
      <c r="M1119" s="499">
        <v>31</v>
      </c>
      <c r="N1119" s="499">
        <v>0</v>
      </c>
      <c r="O1119" s="500">
        <v>5</v>
      </c>
      <c r="P1119" s="500">
        <v>23</v>
      </c>
      <c r="Q1119" s="500">
        <v>208.38734687553284</v>
      </c>
    </row>
    <row r="1120" spans="1:17" s="501" customFormat="1" ht="12.75" x14ac:dyDescent="0.2">
      <c r="A1120" s="496" t="s">
        <v>1500</v>
      </c>
      <c r="B1120" s="497">
        <v>273.35581687908302</v>
      </c>
      <c r="C1120" s="497">
        <v>1132.4605844529106</v>
      </c>
      <c r="D1120" s="497">
        <v>1132.4605844529106</v>
      </c>
      <c r="E1120" s="497">
        <v>2385.0431018688505</v>
      </c>
      <c r="F1120" s="498">
        <v>0</v>
      </c>
      <c r="G1120" s="499">
        <f t="shared" si="17"/>
        <v>0</v>
      </c>
      <c r="H1120" s="499">
        <v>4579</v>
      </c>
      <c r="I1120" s="499">
        <v>16462</v>
      </c>
      <c r="J1120" s="499">
        <v>3211</v>
      </c>
      <c r="K1120" s="499">
        <v>556</v>
      </c>
      <c r="L1120" s="499">
        <v>556</v>
      </c>
      <c r="M1120" s="499">
        <v>175</v>
      </c>
      <c r="N1120" s="499">
        <v>0</v>
      </c>
      <c r="O1120" s="500">
        <v>5</v>
      </c>
      <c r="P1120" s="500">
        <v>14</v>
      </c>
      <c r="Q1120" s="500">
        <v>208.38734687553284</v>
      </c>
    </row>
    <row r="1121" spans="1:17" ht="12.75" x14ac:dyDescent="0.2">
      <c r="A1121" s="496" t="s">
        <v>1501</v>
      </c>
      <c r="B1121" s="497" t="s">
        <v>2263</v>
      </c>
      <c r="C1121" s="497">
        <v>1439.4495197675819</v>
      </c>
      <c r="D1121" s="497">
        <v>1439.4495197675819</v>
      </c>
      <c r="E1121" s="497">
        <v>3884.5541458823855</v>
      </c>
      <c r="F1121" s="498">
        <v>0</v>
      </c>
      <c r="G1121" s="499">
        <f t="shared" si="17"/>
        <v>0</v>
      </c>
      <c r="H1121" s="499" t="s">
        <v>2263</v>
      </c>
      <c r="I1121" s="499">
        <v>988</v>
      </c>
      <c r="J1121" s="499">
        <v>451</v>
      </c>
      <c r="K1121" s="499">
        <v>66</v>
      </c>
      <c r="L1121" s="499">
        <v>66</v>
      </c>
      <c r="M1121" s="499">
        <v>4</v>
      </c>
      <c r="N1121" s="499">
        <v>0</v>
      </c>
      <c r="O1121" s="500">
        <v>5</v>
      </c>
      <c r="P1121" s="500">
        <v>37</v>
      </c>
      <c r="Q1121" s="500">
        <v>208.38734687553284</v>
      </c>
    </row>
    <row r="1122" spans="1:17" ht="12.75" x14ac:dyDescent="0.2">
      <c r="A1122" s="496" t="s">
        <v>1502</v>
      </c>
      <c r="B1122" s="497" t="s">
        <v>2263</v>
      </c>
      <c r="C1122" s="497">
        <v>4634.9454554093327</v>
      </c>
      <c r="D1122" s="497">
        <v>4634.9454554093327</v>
      </c>
      <c r="E1122" s="497">
        <v>4634.9454554093327</v>
      </c>
      <c r="F1122" s="498">
        <v>0</v>
      </c>
      <c r="G1122" s="499">
        <f t="shared" si="17"/>
        <v>0</v>
      </c>
      <c r="H1122" s="499" t="s">
        <v>2263</v>
      </c>
      <c r="I1122" s="499">
        <v>103</v>
      </c>
      <c r="J1122" s="499">
        <v>1020</v>
      </c>
      <c r="K1122" s="499">
        <v>12</v>
      </c>
      <c r="L1122" s="499">
        <v>12</v>
      </c>
      <c r="M1122" s="499">
        <v>2</v>
      </c>
      <c r="N1122" s="499">
        <v>0</v>
      </c>
      <c r="O1122" s="500">
        <v>11</v>
      </c>
      <c r="P1122" s="500">
        <v>11</v>
      </c>
      <c r="Q1122" s="500">
        <v>208.38734687553284</v>
      </c>
    </row>
    <row r="1123" spans="1:17" ht="12.75" x14ac:dyDescent="0.2">
      <c r="A1123" s="496" t="s">
        <v>1503</v>
      </c>
      <c r="B1123" s="497" t="s">
        <v>2263</v>
      </c>
      <c r="C1123" s="497">
        <v>4824.4736150951348</v>
      </c>
      <c r="D1123" s="497">
        <v>4824.4736150951348</v>
      </c>
      <c r="E1123" s="497">
        <v>5840.7420560695609</v>
      </c>
      <c r="F1123" s="498">
        <v>0</v>
      </c>
      <c r="G1123" s="499">
        <f t="shared" si="17"/>
        <v>0</v>
      </c>
      <c r="H1123" s="499" t="s">
        <v>2263</v>
      </c>
      <c r="I1123" s="499">
        <v>13</v>
      </c>
      <c r="J1123" s="499">
        <v>275</v>
      </c>
      <c r="K1123" s="499">
        <v>3</v>
      </c>
      <c r="L1123" s="499">
        <v>3</v>
      </c>
      <c r="M1123" s="499">
        <v>1</v>
      </c>
      <c r="N1123" s="499">
        <v>0</v>
      </c>
      <c r="O1123" s="500">
        <v>11</v>
      </c>
      <c r="P1123" s="500">
        <v>151</v>
      </c>
      <c r="Q1123" s="500">
        <v>208.38734687553284</v>
      </c>
    </row>
    <row r="1124" spans="1:17" ht="12.75" x14ac:dyDescent="0.2">
      <c r="A1124" s="496" t="s">
        <v>1504</v>
      </c>
      <c r="B1124" s="497" t="s">
        <v>2263</v>
      </c>
      <c r="C1124" s="497">
        <v>4422.1266142322675</v>
      </c>
      <c r="D1124" s="497">
        <v>4422.1266142322675</v>
      </c>
      <c r="E1124" s="497">
        <v>4422.1266142322675</v>
      </c>
      <c r="F1124" s="498">
        <v>0</v>
      </c>
      <c r="G1124" s="499">
        <f t="shared" si="17"/>
        <v>0</v>
      </c>
      <c r="H1124" s="499" t="s">
        <v>2263</v>
      </c>
      <c r="I1124" s="499">
        <v>127</v>
      </c>
      <c r="J1124" s="499">
        <v>2290</v>
      </c>
      <c r="K1124" s="499">
        <v>8</v>
      </c>
      <c r="L1124" s="499">
        <v>8</v>
      </c>
      <c r="M1124" s="499">
        <v>3</v>
      </c>
      <c r="N1124" s="499">
        <v>0</v>
      </c>
      <c r="O1124" s="500">
        <v>9</v>
      </c>
      <c r="P1124" s="500">
        <v>9</v>
      </c>
      <c r="Q1124" s="500">
        <v>208.38734687553284</v>
      </c>
    </row>
    <row r="1125" spans="1:17" ht="12.75" x14ac:dyDescent="0.2">
      <c r="A1125" s="496" t="s">
        <v>1505</v>
      </c>
      <c r="B1125" s="497" t="s">
        <v>2263</v>
      </c>
      <c r="C1125" s="497">
        <v>5352.5446957212698</v>
      </c>
      <c r="D1125" s="497">
        <v>5352.5446957212698</v>
      </c>
      <c r="E1125" s="497">
        <v>5352.5446957212698</v>
      </c>
      <c r="F1125" s="498">
        <v>0</v>
      </c>
      <c r="G1125" s="499">
        <f t="shared" si="17"/>
        <v>0</v>
      </c>
      <c r="H1125" s="499" t="s">
        <v>2263</v>
      </c>
      <c r="I1125" s="499">
        <v>2</v>
      </c>
      <c r="J1125" s="499">
        <v>823</v>
      </c>
      <c r="K1125" s="499">
        <v>0</v>
      </c>
      <c r="L1125" s="499">
        <v>0</v>
      </c>
      <c r="M1125" s="499">
        <v>0</v>
      </c>
      <c r="N1125" s="499">
        <v>0</v>
      </c>
      <c r="O1125" s="500">
        <v>10</v>
      </c>
      <c r="P1125" s="500">
        <v>10</v>
      </c>
      <c r="Q1125" s="500">
        <v>208.38734687553284</v>
      </c>
    </row>
    <row r="1126" spans="1:17" ht="12.75" x14ac:dyDescent="0.2">
      <c r="A1126" s="496" t="s">
        <v>1506</v>
      </c>
      <c r="B1126" s="497" t="s">
        <v>2263</v>
      </c>
      <c r="C1126" s="497">
        <v>7229.6132612646952</v>
      </c>
      <c r="D1126" s="497">
        <v>7229.6132612646952</v>
      </c>
      <c r="E1126" s="497">
        <v>7229.6132612646952</v>
      </c>
      <c r="F1126" s="498">
        <v>0</v>
      </c>
      <c r="G1126" s="499">
        <f t="shared" si="17"/>
        <v>0</v>
      </c>
      <c r="H1126" s="499" t="s">
        <v>2263</v>
      </c>
      <c r="I1126" s="499">
        <v>13</v>
      </c>
      <c r="J1126" s="499">
        <v>820</v>
      </c>
      <c r="K1126" s="499">
        <v>5</v>
      </c>
      <c r="L1126" s="499">
        <v>5</v>
      </c>
      <c r="M1126" s="499">
        <v>0</v>
      </c>
      <c r="N1126" s="499">
        <v>0</v>
      </c>
      <c r="O1126" s="500">
        <v>10</v>
      </c>
      <c r="P1126" s="500">
        <v>10</v>
      </c>
      <c r="Q1126" s="500">
        <v>208.38734687553284</v>
      </c>
    </row>
    <row r="1127" spans="1:17" ht="12.75" x14ac:dyDescent="0.2">
      <c r="A1127" s="496" t="s">
        <v>1507</v>
      </c>
      <c r="B1127" s="497" t="s">
        <v>2263</v>
      </c>
      <c r="C1127" s="497">
        <v>7866.9616330127892</v>
      </c>
      <c r="D1127" s="497">
        <v>7866.9616330127892</v>
      </c>
      <c r="E1127" s="497">
        <v>8260.30971466343</v>
      </c>
      <c r="F1127" s="498">
        <v>0</v>
      </c>
      <c r="G1127" s="499">
        <f t="shared" si="17"/>
        <v>0</v>
      </c>
      <c r="H1127" s="499" t="s">
        <v>2263</v>
      </c>
      <c r="I1127" s="499">
        <v>0</v>
      </c>
      <c r="J1127" s="499">
        <v>166</v>
      </c>
      <c r="K1127" s="499">
        <v>3</v>
      </c>
      <c r="L1127" s="499">
        <v>3</v>
      </c>
      <c r="M1127" s="499">
        <v>1</v>
      </c>
      <c r="N1127" s="499">
        <v>0</v>
      </c>
      <c r="O1127" s="500">
        <v>13</v>
      </c>
      <c r="P1127" s="500">
        <v>16</v>
      </c>
      <c r="Q1127" s="500">
        <v>208.38734687553284</v>
      </c>
    </row>
    <row r="1128" spans="1:17" ht="12.75" x14ac:dyDescent="0.2">
      <c r="A1128" s="496" t="s">
        <v>1508</v>
      </c>
      <c r="B1128" s="497" t="s">
        <v>2263</v>
      </c>
      <c r="C1128" s="497">
        <v>8524.9806128792461</v>
      </c>
      <c r="D1128" s="497">
        <v>8524.9806128792461</v>
      </c>
      <c r="E1128" s="497">
        <v>8524.9806128792461</v>
      </c>
      <c r="F1128" s="498">
        <v>0</v>
      </c>
      <c r="G1128" s="499">
        <f t="shared" si="17"/>
        <v>0</v>
      </c>
      <c r="H1128" s="499" t="s">
        <v>2263</v>
      </c>
      <c r="I1128" s="499">
        <v>3</v>
      </c>
      <c r="J1128" s="499">
        <v>584</v>
      </c>
      <c r="K1128" s="499">
        <v>2</v>
      </c>
      <c r="L1128" s="499">
        <v>2</v>
      </c>
      <c r="M1128" s="499">
        <v>0</v>
      </c>
      <c r="N1128" s="499">
        <v>0</v>
      </c>
      <c r="O1128" s="500">
        <v>10</v>
      </c>
      <c r="P1128" s="500">
        <v>10</v>
      </c>
      <c r="Q1128" s="500">
        <v>208.38734687553284</v>
      </c>
    </row>
    <row r="1129" spans="1:17" ht="12.75" x14ac:dyDescent="0.2">
      <c r="A1129" s="496" t="s">
        <v>1509</v>
      </c>
      <c r="B1129" s="497" t="s">
        <v>2263</v>
      </c>
      <c r="C1129" s="497">
        <v>9723.463722547167</v>
      </c>
      <c r="D1129" s="497">
        <v>9723.463722547167</v>
      </c>
      <c r="E1129" s="497">
        <v>9723.463722547167</v>
      </c>
      <c r="F1129" s="498">
        <v>0</v>
      </c>
      <c r="G1129" s="499">
        <f t="shared" si="17"/>
        <v>0</v>
      </c>
      <c r="H1129" s="499" t="s">
        <v>2263</v>
      </c>
      <c r="I1129" s="499">
        <v>0</v>
      </c>
      <c r="J1129" s="499">
        <v>298</v>
      </c>
      <c r="K1129" s="499">
        <v>1</v>
      </c>
      <c r="L1129" s="499">
        <v>1</v>
      </c>
      <c r="M1129" s="499">
        <v>0</v>
      </c>
      <c r="N1129" s="499">
        <v>0</v>
      </c>
      <c r="O1129" s="500">
        <v>11</v>
      </c>
      <c r="P1129" s="500">
        <v>11</v>
      </c>
      <c r="Q1129" s="500">
        <v>208.38734687553284</v>
      </c>
    </row>
    <row r="1130" spans="1:17" ht="12.75" x14ac:dyDescent="0.2">
      <c r="A1130" s="496" t="s">
        <v>1510</v>
      </c>
      <c r="B1130" s="497" t="s">
        <v>2263</v>
      </c>
      <c r="C1130" s="497">
        <v>3746.4418794461062</v>
      </c>
      <c r="D1130" s="497">
        <v>3746.4418794461062</v>
      </c>
      <c r="E1130" s="497">
        <v>4854.9050656010058</v>
      </c>
      <c r="F1130" s="498">
        <v>0</v>
      </c>
      <c r="G1130" s="499">
        <f t="shared" si="17"/>
        <v>0</v>
      </c>
      <c r="H1130" s="499" t="s">
        <v>2263</v>
      </c>
      <c r="I1130" s="499">
        <v>39</v>
      </c>
      <c r="J1130" s="499">
        <v>683</v>
      </c>
      <c r="K1130" s="499">
        <v>5</v>
      </c>
      <c r="L1130" s="499">
        <v>5</v>
      </c>
      <c r="M1130" s="499">
        <v>0</v>
      </c>
      <c r="N1130" s="499">
        <v>0</v>
      </c>
      <c r="O1130" s="500">
        <v>11</v>
      </c>
      <c r="P1130" s="500">
        <v>88</v>
      </c>
      <c r="Q1130" s="500">
        <v>208.38734687553284</v>
      </c>
    </row>
    <row r="1131" spans="1:17" ht="12.75" x14ac:dyDescent="0.2">
      <c r="A1131" s="496" t="s">
        <v>1511</v>
      </c>
      <c r="B1131" s="497" t="s">
        <v>2263</v>
      </c>
      <c r="C1131" s="497">
        <v>2941.9456396987498</v>
      </c>
      <c r="D1131" s="497">
        <v>2941.9456396987498</v>
      </c>
      <c r="E1131" s="497">
        <v>2941.9456396987498</v>
      </c>
      <c r="F1131" s="498">
        <v>0</v>
      </c>
      <c r="G1131" s="499">
        <f t="shared" si="17"/>
        <v>0</v>
      </c>
      <c r="H1131" s="499" t="s">
        <v>2263</v>
      </c>
      <c r="I1131" s="499">
        <v>299</v>
      </c>
      <c r="J1131" s="499">
        <v>2352</v>
      </c>
      <c r="K1131" s="499">
        <v>2</v>
      </c>
      <c r="L1131" s="499">
        <v>2</v>
      </c>
      <c r="M1131" s="499">
        <v>0</v>
      </c>
      <c r="N1131" s="499">
        <v>0</v>
      </c>
      <c r="O1131" s="500">
        <v>6</v>
      </c>
      <c r="P1131" s="500">
        <v>6</v>
      </c>
      <c r="Q1131" s="500">
        <v>208.38734687553284</v>
      </c>
    </row>
    <row r="1132" spans="1:17" ht="12.75" x14ac:dyDescent="0.2">
      <c r="A1132" s="496" t="s">
        <v>1512</v>
      </c>
      <c r="B1132" s="497" t="s">
        <v>2263</v>
      </c>
      <c r="C1132" s="497">
        <v>2723.3785086991593</v>
      </c>
      <c r="D1132" s="497">
        <v>2723.3785086991593</v>
      </c>
      <c r="E1132" s="497">
        <v>3033.6581379731892</v>
      </c>
      <c r="F1132" s="498">
        <v>0</v>
      </c>
      <c r="G1132" s="499">
        <f t="shared" si="17"/>
        <v>0</v>
      </c>
      <c r="H1132" s="499" t="s">
        <v>2263</v>
      </c>
      <c r="I1132" s="499">
        <v>547</v>
      </c>
      <c r="J1132" s="499">
        <v>3157</v>
      </c>
      <c r="K1132" s="499">
        <v>8</v>
      </c>
      <c r="L1132" s="499">
        <v>8</v>
      </c>
      <c r="M1132" s="499">
        <v>5</v>
      </c>
      <c r="N1132" s="499">
        <v>0</v>
      </c>
      <c r="O1132" s="500">
        <v>5</v>
      </c>
      <c r="P1132" s="500">
        <v>7</v>
      </c>
      <c r="Q1132" s="500">
        <v>208.38734687553284</v>
      </c>
    </row>
    <row r="1133" spans="1:17" ht="12.75" x14ac:dyDescent="0.2">
      <c r="A1133" s="496" t="s">
        <v>1513</v>
      </c>
      <c r="B1133" s="497" t="s">
        <v>2263</v>
      </c>
      <c r="C1133" s="497">
        <v>3957.0025090328727</v>
      </c>
      <c r="D1133" s="497">
        <v>3957.0025090328727</v>
      </c>
      <c r="E1133" s="497">
        <v>3957.0025090328727</v>
      </c>
      <c r="F1133" s="498">
        <v>0</v>
      </c>
      <c r="G1133" s="499">
        <f t="shared" si="17"/>
        <v>0</v>
      </c>
      <c r="H1133" s="499" t="s">
        <v>2263</v>
      </c>
      <c r="I1133" s="499">
        <v>18</v>
      </c>
      <c r="J1133" s="499">
        <v>435</v>
      </c>
      <c r="K1133" s="499">
        <v>1</v>
      </c>
      <c r="L1133" s="499">
        <v>1</v>
      </c>
      <c r="M1133" s="499">
        <v>1</v>
      </c>
      <c r="N1133" s="499">
        <v>0</v>
      </c>
      <c r="O1133" s="500">
        <v>9</v>
      </c>
      <c r="P1133" s="500">
        <v>9</v>
      </c>
      <c r="Q1133" s="500">
        <v>208.38734687553284</v>
      </c>
    </row>
    <row r="1134" spans="1:17" ht="12.75" x14ac:dyDescent="0.2">
      <c r="A1134" s="496" t="s">
        <v>1514</v>
      </c>
      <c r="B1134" s="497" t="s">
        <v>2263</v>
      </c>
      <c r="C1134" s="497">
        <v>2773.7546763785494</v>
      </c>
      <c r="D1134" s="497">
        <v>2773.7546763785494</v>
      </c>
      <c r="E1134" s="497">
        <v>9424.3857078328747</v>
      </c>
      <c r="F1134" s="498">
        <v>0</v>
      </c>
      <c r="G1134" s="499">
        <f t="shared" si="17"/>
        <v>0</v>
      </c>
      <c r="H1134" s="499" t="s">
        <v>2263</v>
      </c>
      <c r="I1134" s="499">
        <v>85</v>
      </c>
      <c r="J1134" s="499">
        <v>320</v>
      </c>
      <c r="K1134" s="499">
        <v>1</v>
      </c>
      <c r="L1134" s="499">
        <v>1</v>
      </c>
      <c r="M1134" s="499">
        <v>0</v>
      </c>
      <c r="N1134" s="499">
        <v>0</v>
      </c>
      <c r="O1134" s="500">
        <v>5</v>
      </c>
      <c r="P1134" s="500">
        <v>16</v>
      </c>
      <c r="Q1134" s="500">
        <v>208.38734687553284</v>
      </c>
    </row>
    <row r="1135" spans="1:17" ht="12.75" x14ac:dyDescent="0.2">
      <c r="A1135" s="496" t="s">
        <v>1515</v>
      </c>
      <c r="B1135" s="497" t="s">
        <v>2263</v>
      </c>
      <c r="C1135" s="497">
        <v>3645.0285863743225</v>
      </c>
      <c r="D1135" s="497">
        <v>3645.0285863743225</v>
      </c>
      <c r="E1135" s="497">
        <v>3645.0285863743225</v>
      </c>
      <c r="F1135" s="498">
        <v>0</v>
      </c>
      <c r="G1135" s="499">
        <f t="shared" si="17"/>
        <v>0</v>
      </c>
      <c r="H1135" s="499" t="s">
        <v>2263</v>
      </c>
      <c r="I1135" s="499">
        <v>17</v>
      </c>
      <c r="J1135" s="499">
        <v>261</v>
      </c>
      <c r="K1135" s="499">
        <v>0</v>
      </c>
      <c r="L1135" s="499">
        <v>0</v>
      </c>
      <c r="M1135" s="499">
        <v>0</v>
      </c>
      <c r="N1135" s="499">
        <v>0</v>
      </c>
      <c r="O1135" s="500">
        <v>5</v>
      </c>
      <c r="P1135" s="500">
        <v>5</v>
      </c>
      <c r="Q1135" s="500">
        <v>208.38734687553284</v>
      </c>
    </row>
    <row r="1136" spans="1:17" ht="12.75" x14ac:dyDescent="0.2">
      <c r="A1136" s="496" t="s">
        <v>1516</v>
      </c>
      <c r="B1136" s="497">
        <v>114.92846418774047</v>
      </c>
      <c r="C1136" s="497">
        <v>2151.0496147830545</v>
      </c>
      <c r="D1136" s="497">
        <v>2151.0496147830545</v>
      </c>
      <c r="E1136" s="497">
        <v>7969.6472423725245</v>
      </c>
      <c r="F1136" s="498">
        <v>0</v>
      </c>
      <c r="G1136" s="499">
        <f t="shared" si="17"/>
        <v>0</v>
      </c>
      <c r="H1136" s="499">
        <v>766</v>
      </c>
      <c r="I1136" s="499">
        <v>532</v>
      </c>
      <c r="J1136" s="499">
        <v>152</v>
      </c>
      <c r="K1136" s="499">
        <v>107</v>
      </c>
      <c r="L1136" s="499">
        <v>107</v>
      </c>
      <c r="M1136" s="499">
        <v>1</v>
      </c>
      <c r="N1136" s="499">
        <v>0</v>
      </c>
      <c r="O1136" s="500">
        <v>5</v>
      </c>
      <c r="P1136" s="500">
        <v>50</v>
      </c>
      <c r="Q1136" s="500">
        <v>208.38734687553284</v>
      </c>
    </row>
    <row r="1137" spans="1:17" ht="12.75" x14ac:dyDescent="0.2">
      <c r="A1137" s="496" t="s">
        <v>1517</v>
      </c>
      <c r="B1137" s="497">
        <v>164.21210695572699</v>
      </c>
      <c r="C1137" s="497">
        <v>1773.7848682396782</v>
      </c>
      <c r="D1137" s="497">
        <v>1773.7848682396782</v>
      </c>
      <c r="E1137" s="497">
        <v>7969.6472423725245</v>
      </c>
      <c r="F1137" s="498">
        <v>0</v>
      </c>
      <c r="G1137" s="499">
        <f t="shared" si="17"/>
        <v>0</v>
      </c>
      <c r="H1137" s="499">
        <v>2331</v>
      </c>
      <c r="I1137" s="499">
        <v>6516</v>
      </c>
      <c r="J1137" s="499">
        <v>3215</v>
      </c>
      <c r="K1137" s="499">
        <v>1386</v>
      </c>
      <c r="L1137" s="499">
        <v>1386</v>
      </c>
      <c r="M1137" s="499">
        <v>152</v>
      </c>
      <c r="N1137" s="499">
        <v>0</v>
      </c>
      <c r="O1137" s="500">
        <v>5</v>
      </c>
      <c r="P1137" s="500">
        <v>50</v>
      </c>
      <c r="Q1137" s="500">
        <v>208.38734687553284</v>
      </c>
    </row>
    <row r="1138" spans="1:17" ht="12.75" x14ac:dyDescent="0.2">
      <c r="A1138" s="496" t="s">
        <v>1518</v>
      </c>
      <c r="B1138" s="497">
        <v>131.67468741289485</v>
      </c>
      <c r="C1138" s="497">
        <v>840.19875419053244</v>
      </c>
      <c r="D1138" s="497">
        <v>840.19875419053244</v>
      </c>
      <c r="E1138" s="497">
        <v>906.55699530916229</v>
      </c>
      <c r="F1138" s="498">
        <v>0</v>
      </c>
      <c r="G1138" s="499">
        <f t="shared" si="17"/>
        <v>0</v>
      </c>
      <c r="H1138" s="499">
        <v>100527</v>
      </c>
      <c r="I1138" s="499">
        <v>53540</v>
      </c>
      <c r="J1138" s="499">
        <v>7468</v>
      </c>
      <c r="K1138" s="499">
        <v>26291</v>
      </c>
      <c r="L1138" s="499">
        <v>26291</v>
      </c>
      <c r="M1138" s="499">
        <v>24048</v>
      </c>
      <c r="N1138" s="499">
        <v>0</v>
      </c>
      <c r="O1138" s="500">
        <v>5</v>
      </c>
      <c r="P1138" s="500">
        <v>5</v>
      </c>
      <c r="Q1138" s="500">
        <v>208.38734687553284</v>
      </c>
    </row>
    <row r="1139" spans="1:17" ht="12.75" x14ac:dyDescent="0.2">
      <c r="A1139" s="496" t="s">
        <v>1519</v>
      </c>
      <c r="B1139" s="497">
        <v>122.23525109882884</v>
      </c>
      <c r="C1139" s="497">
        <v>832.95886864702084</v>
      </c>
      <c r="D1139" s="497">
        <v>832.95886864702084</v>
      </c>
      <c r="E1139" s="497">
        <v>906.55699530916229</v>
      </c>
      <c r="F1139" s="498">
        <v>0</v>
      </c>
      <c r="G1139" s="499">
        <f t="shared" si="17"/>
        <v>0</v>
      </c>
      <c r="H1139" s="499">
        <v>1264</v>
      </c>
      <c r="I1139" s="499">
        <v>3939</v>
      </c>
      <c r="J1139" s="499">
        <v>966</v>
      </c>
      <c r="K1139" s="499">
        <v>8666</v>
      </c>
      <c r="L1139" s="499">
        <v>8666</v>
      </c>
      <c r="M1139" s="499">
        <v>0</v>
      </c>
      <c r="N1139" s="499">
        <v>0</v>
      </c>
      <c r="O1139" s="500">
        <v>5</v>
      </c>
      <c r="P1139" s="500">
        <v>5</v>
      </c>
      <c r="Q1139" s="500">
        <v>208.38734687553284</v>
      </c>
    </row>
    <row r="1140" spans="1:17" ht="12.75" x14ac:dyDescent="0.2">
      <c r="A1140" s="496" t="s">
        <v>333</v>
      </c>
      <c r="B1140" s="497">
        <v>112.68547233436297</v>
      </c>
      <c r="C1140" s="497">
        <v>525.33056082843632</v>
      </c>
      <c r="D1140" s="497">
        <v>525.33056082843632</v>
      </c>
      <c r="E1140" s="497">
        <v>550.02733089223671</v>
      </c>
      <c r="F1140" s="498">
        <v>0</v>
      </c>
      <c r="G1140" s="499">
        <f t="shared" si="17"/>
        <v>0</v>
      </c>
      <c r="H1140" s="499">
        <v>855470</v>
      </c>
      <c r="I1140" s="499">
        <v>174757</v>
      </c>
      <c r="J1140" s="499">
        <v>3427</v>
      </c>
      <c r="K1140" s="499">
        <v>11676</v>
      </c>
      <c r="L1140" s="499">
        <v>11676</v>
      </c>
      <c r="M1140" s="499">
        <v>10574</v>
      </c>
      <c r="N1140" s="499">
        <v>0</v>
      </c>
      <c r="O1140" s="500">
        <v>5</v>
      </c>
      <c r="P1140" s="500">
        <v>5</v>
      </c>
      <c r="Q1140" s="500">
        <v>208.38734687553284</v>
      </c>
    </row>
    <row r="1141" spans="1:17" ht="12.75" x14ac:dyDescent="0.2">
      <c r="A1141" s="496" t="s">
        <v>1520</v>
      </c>
      <c r="B1141" s="497">
        <v>138.16559628009767</v>
      </c>
      <c r="C1141" s="497">
        <v>761.94609131527909</v>
      </c>
      <c r="D1141" s="497">
        <v>761.94609131527909</v>
      </c>
      <c r="E1141" s="497">
        <v>788.77342099312091</v>
      </c>
      <c r="F1141" s="498">
        <v>0</v>
      </c>
      <c r="G1141" s="499">
        <f t="shared" si="17"/>
        <v>0</v>
      </c>
      <c r="H1141" s="499">
        <v>41545</v>
      </c>
      <c r="I1141" s="499">
        <v>7157</v>
      </c>
      <c r="J1141" s="499">
        <v>602</v>
      </c>
      <c r="K1141" s="499">
        <v>3001</v>
      </c>
      <c r="L1141" s="499">
        <v>3001</v>
      </c>
      <c r="M1141" s="499">
        <v>0</v>
      </c>
      <c r="N1141" s="499">
        <v>0</v>
      </c>
      <c r="O1141" s="500">
        <v>5</v>
      </c>
      <c r="P1141" s="500">
        <v>5</v>
      </c>
      <c r="Q1141" s="500">
        <v>208.38734687553284</v>
      </c>
    </row>
    <row r="1142" spans="1:17" ht="12.75" x14ac:dyDescent="0.2">
      <c r="A1142" s="496" t="s">
        <v>1521</v>
      </c>
      <c r="B1142" s="497">
        <v>86.55110002302267</v>
      </c>
      <c r="C1142" s="497">
        <v>86.55110002302267</v>
      </c>
      <c r="D1142" s="497">
        <v>86.55110002302267</v>
      </c>
      <c r="E1142" s="497">
        <v>86.55110002302267</v>
      </c>
      <c r="F1142" s="498">
        <v>0</v>
      </c>
      <c r="G1142" s="499">
        <f t="shared" si="17"/>
        <v>0</v>
      </c>
      <c r="H1142" s="499">
        <v>7294</v>
      </c>
      <c r="I1142" s="499">
        <v>14</v>
      </c>
      <c r="J1142" s="499">
        <v>0</v>
      </c>
      <c r="K1142" s="499">
        <v>0</v>
      </c>
      <c r="L1142" s="499">
        <v>0</v>
      </c>
      <c r="M1142" s="499">
        <v>0</v>
      </c>
      <c r="N1142" s="499">
        <v>0</v>
      </c>
      <c r="O1142" s="500">
        <v>5</v>
      </c>
      <c r="P1142" s="500">
        <v>5</v>
      </c>
      <c r="Q1142" s="500">
        <v>208.38734687553284</v>
      </c>
    </row>
    <row r="1143" spans="1:17" ht="12.75" x14ac:dyDescent="0.2">
      <c r="A1143" s="496" t="s">
        <v>1522</v>
      </c>
      <c r="B1143" s="497">
        <v>100.46301901209506</v>
      </c>
      <c r="C1143" s="497">
        <v>100.46301901209506</v>
      </c>
      <c r="D1143" s="497">
        <v>100.46301901209506</v>
      </c>
      <c r="E1143" s="497">
        <v>100.46301901209506</v>
      </c>
      <c r="F1143" s="498">
        <v>0</v>
      </c>
      <c r="G1143" s="499">
        <f t="shared" si="17"/>
        <v>0</v>
      </c>
      <c r="H1143" s="499">
        <v>27190</v>
      </c>
      <c r="I1143" s="499">
        <v>14</v>
      </c>
      <c r="J1143" s="499">
        <v>0</v>
      </c>
      <c r="K1143" s="499">
        <v>4</v>
      </c>
      <c r="L1143" s="499">
        <v>4</v>
      </c>
      <c r="M1143" s="499">
        <v>1</v>
      </c>
      <c r="N1143" s="499">
        <v>0</v>
      </c>
      <c r="O1143" s="500">
        <v>5</v>
      </c>
      <c r="P1143" s="500">
        <v>5</v>
      </c>
      <c r="Q1143" s="500">
        <v>208.38734687553284</v>
      </c>
    </row>
    <row r="1144" spans="1:17" ht="12.75" x14ac:dyDescent="0.2">
      <c r="A1144" s="496" t="s">
        <v>1523</v>
      </c>
      <c r="B1144" s="497">
        <v>123.59840749626335</v>
      </c>
      <c r="C1144" s="497">
        <v>123.59840749626335</v>
      </c>
      <c r="D1144" s="497">
        <v>123.59840749626335</v>
      </c>
      <c r="E1144" s="497">
        <v>123.59840749626335</v>
      </c>
      <c r="F1144" s="498">
        <v>0</v>
      </c>
      <c r="G1144" s="499">
        <f t="shared" si="17"/>
        <v>0</v>
      </c>
      <c r="H1144" s="499">
        <v>1632</v>
      </c>
      <c r="I1144" s="499">
        <v>29</v>
      </c>
      <c r="J1144" s="499">
        <v>0</v>
      </c>
      <c r="K1144" s="499">
        <v>4</v>
      </c>
      <c r="L1144" s="499">
        <v>4</v>
      </c>
      <c r="M1144" s="499">
        <v>0</v>
      </c>
      <c r="N1144" s="499">
        <v>0</v>
      </c>
      <c r="O1144" s="500">
        <v>5</v>
      </c>
      <c r="P1144" s="500">
        <v>5</v>
      </c>
      <c r="Q1144" s="500">
        <v>208.38734687553284</v>
      </c>
    </row>
    <row r="1145" spans="1:17" ht="12.75" x14ac:dyDescent="0.2">
      <c r="A1145" s="496" t="s">
        <v>1524</v>
      </c>
      <c r="B1145" s="497">
        <v>159.27103212945889</v>
      </c>
      <c r="C1145" s="497">
        <v>159.27103212945889</v>
      </c>
      <c r="D1145" s="497">
        <v>159.27103212945889</v>
      </c>
      <c r="E1145" s="497">
        <v>553.88272125206913</v>
      </c>
      <c r="F1145" s="498">
        <v>0</v>
      </c>
      <c r="G1145" s="499">
        <f t="shared" si="17"/>
        <v>0</v>
      </c>
      <c r="H1145" s="499">
        <v>5968</v>
      </c>
      <c r="I1145" s="499">
        <v>2345</v>
      </c>
      <c r="J1145" s="499">
        <v>2</v>
      </c>
      <c r="K1145" s="499">
        <v>2</v>
      </c>
      <c r="L1145" s="499">
        <v>2</v>
      </c>
      <c r="M1145" s="499">
        <v>0</v>
      </c>
      <c r="N1145" s="499">
        <v>0</v>
      </c>
      <c r="O1145" s="500">
        <v>5</v>
      </c>
      <c r="P1145" s="500">
        <v>5</v>
      </c>
      <c r="Q1145" s="500">
        <v>208.38734687553284</v>
      </c>
    </row>
    <row r="1146" spans="1:17" ht="12.75" x14ac:dyDescent="0.2">
      <c r="A1146" s="496" t="s">
        <v>1525</v>
      </c>
      <c r="B1146" s="497">
        <v>76.114045293939228</v>
      </c>
      <c r="C1146" s="497">
        <v>602.68421353382985</v>
      </c>
      <c r="D1146" s="497">
        <v>602.68421353382985</v>
      </c>
      <c r="E1146" s="497">
        <v>602.68421353382985</v>
      </c>
      <c r="F1146" s="498">
        <v>0</v>
      </c>
      <c r="G1146" s="499">
        <f t="shared" si="17"/>
        <v>0</v>
      </c>
      <c r="H1146" s="499">
        <v>515853</v>
      </c>
      <c r="I1146" s="499">
        <v>101</v>
      </c>
      <c r="J1146" s="499">
        <v>0</v>
      </c>
      <c r="K1146" s="499">
        <v>1</v>
      </c>
      <c r="L1146" s="499">
        <v>1</v>
      </c>
      <c r="M1146" s="499">
        <v>0</v>
      </c>
      <c r="N1146" s="499">
        <v>0</v>
      </c>
      <c r="O1146" s="500">
        <v>5</v>
      </c>
      <c r="P1146" s="500">
        <v>5</v>
      </c>
      <c r="Q1146" s="500">
        <v>208.38734687553284</v>
      </c>
    </row>
    <row r="1147" spans="1:17" ht="12.75" x14ac:dyDescent="0.2">
      <c r="A1147" s="496" t="s">
        <v>1526</v>
      </c>
      <c r="B1147" s="497">
        <v>74.761687959638252</v>
      </c>
      <c r="C1147" s="497">
        <v>602.68421353382985</v>
      </c>
      <c r="D1147" s="497">
        <v>602.68421353382985</v>
      </c>
      <c r="E1147" s="497">
        <v>802.00309095320176</v>
      </c>
      <c r="F1147" s="498">
        <v>0</v>
      </c>
      <c r="G1147" s="499">
        <f t="shared" si="17"/>
        <v>0</v>
      </c>
      <c r="H1147" s="499">
        <v>12833</v>
      </c>
      <c r="I1147" s="499">
        <v>17</v>
      </c>
      <c r="J1147" s="499">
        <v>11</v>
      </c>
      <c r="K1147" s="499">
        <v>294</v>
      </c>
      <c r="L1147" s="499">
        <v>294</v>
      </c>
      <c r="M1147" s="499">
        <v>0</v>
      </c>
      <c r="N1147" s="499">
        <v>0</v>
      </c>
      <c r="O1147" s="500">
        <v>5</v>
      </c>
      <c r="P1147" s="500">
        <v>5</v>
      </c>
      <c r="Q1147" s="500">
        <v>208.38734687553284</v>
      </c>
    </row>
    <row r="1148" spans="1:17" ht="12.75" x14ac:dyDescent="0.2">
      <c r="A1148" s="496" t="s">
        <v>1527</v>
      </c>
      <c r="B1148" s="497" t="s">
        <v>2263</v>
      </c>
      <c r="C1148" s="497">
        <v>8818.8382507266069</v>
      </c>
      <c r="D1148" s="497">
        <v>8818.8382507266069</v>
      </c>
      <c r="E1148" s="497">
        <v>8818.8382507266069</v>
      </c>
      <c r="F1148" s="498">
        <v>0.30000000000000004</v>
      </c>
      <c r="G1148" s="499">
        <f t="shared" si="17"/>
        <v>2645.6514752179824</v>
      </c>
      <c r="H1148" s="499" t="s">
        <v>2263</v>
      </c>
      <c r="I1148" s="499">
        <v>0</v>
      </c>
      <c r="J1148" s="499">
        <v>91</v>
      </c>
      <c r="K1148" s="499">
        <v>2438</v>
      </c>
      <c r="L1148" s="499">
        <v>2427</v>
      </c>
      <c r="M1148" s="499">
        <v>11</v>
      </c>
      <c r="N1148" s="499">
        <v>1</v>
      </c>
      <c r="O1148" s="500">
        <v>84</v>
      </c>
      <c r="P1148" s="500">
        <v>84</v>
      </c>
      <c r="Q1148" s="500">
        <v>208.38734687553284</v>
      </c>
    </row>
    <row r="1149" spans="1:17" ht="12.75" x14ac:dyDescent="0.2">
      <c r="A1149" s="496" t="s">
        <v>1528</v>
      </c>
      <c r="B1149" s="497" t="s">
        <v>2263</v>
      </c>
      <c r="C1149" s="497">
        <v>5301.5897675770811</v>
      </c>
      <c r="D1149" s="497">
        <v>5301.5897675770811</v>
      </c>
      <c r="E1149" s="497">
        <v>5301.5897675770811</v>
      </c>
      <c r="F1149" s="498">
        <v>0.30000000000000004</v>
      </c>
      <c r="G1149" s="499">
        <f t="shared" si="17"/>
        <v>1590.4769302731245</v>
      </c>
      <c r="H1149" s="499" t="s">
        <v>2263</v>
      </c>
      <c r="I1149" s="499">
        <v>1</v>
      </c>
      <c r="J1149" s="499">
        <v>225</v>
      </c>
      <c r="K1149" s="499">
        <v>2086</v>
      </c>
      <c r="L1149" s="499">
        <v>2067</v>
      </c>
      <c r="M1149" s="499">
        <v>19</v>
      </c>
      <c r="N1149" s="499">
        <v>1</v>
      </c>
      <c r="O1149" s="500">
        <v>44</v>
      </c>
      <c r="P1149" s="500">
        <v>44</v>
      </c>
      <c r="Q1149" s="500">
        <v>208.38734687553284</v>
      </c>
    </row>
    <row r="1150" spans="1:17" ht="12.75" x14ac:dyDescent="0.2">
      <c r="A1150" s="496" t="s">
        <v>1529</v>
      </c>
      <c r="B1150" s="497" t="s">
        <v>2263</v>
      </c>
      <c r="C1150" s="497">
        <v>3131.4735923258399</v>
      </c>
      <c r="D1150" s="497">
        <v>3131.4735923258399</v>
      </c>
      <c r="E1150" s="497">
        <v>3612.7096280707601</v>
      </c>
      <c r="F1150" s="498">
        <v>0.30000000000000004</v>
      </c>
      <c r="G1150" s="499">
        <f t="shared" si="17"/>
        <v>1083.8128884212283</v>
      </c>
      <c r="H1150" s="499" t="s">
        <v>2263</v>
      </c>
      <c r="I1150" s="499">
        <v>6</v>
      </c>
      <c r="J1150" s="499">
        <v>912</v>
      </c>
      <c r="K1150" s="499">
        <v>3961</v>
      </c>
      <c r="L1150" s="499">
        <v>3853</v>
      </c>
      <c r="M1150" s="499">
        <v>108</v>
      </c>
      <c r="N1150" s="499">
        <v>1</v>
      </c>
      <c r="O1150" s="500">
        <v>17</v>
      </c>
      <c r="P1150" s="500">
        <v>28</v>
      </c>
      <c r="Q1150" s="500">
        <v>208.38734687553284</v>
      </c>
    </row>
    <row r="1151" spans="1:17" ht="12.75" x14ac:dyDescent="0.2">
      <c r="A1151" s="496" t="s">
        <v>1530</v>
      </c>
      <c r="B1151" s="497" t="s">
        <v>2263</v>
      </c>
      <c r="C1151" s="497">
        <v>2032.233345049347</v>
      </c>
      <c r="D1151" s="497">
        <v>2032.233345049347</v>
      </c>
      <c r="E1151" s="497">
        <v>2020.9555440864153</v>
      </c>
      <c r="F1151" s="498">
        <v>0.4</v>
      </c>
      <c r="G1151" s="499">
        <f t="shared" si="17"/>
        <v>808.38221763456613</v>
      </c>
      <c r="H1151" s="499" t="s">
        <v>2263</v>
      </c>
      <c r="I1151" s="499">
        <v>23</v>
      </c>
      <c r="J1151" s="499">
        <v>3901</v>
      </c>
      <c r="K1151" s="499">
        <v>9602</v>
      </c>
      <c r="L1151" s="499">
        <v>8937</v>
      </c>
      <c r="M1151" s="499">
        <v>665</v>
      </c>
      <c r="N1151" s="499">
        <v>1</v>
      </c>
      <c r="O1151" s="500">
        <v>6</v>
      </c>
      <c r="P1151" s="500">
        <v>10</v>
      </c>
      <c r="Q1151" s="500">
        <v>208.38734687553284</v>
      </c>
    </row>
    <row r="1152" spans="1:17" ht="12.75" x14ac:dyDescent="0.2">
      <c r="A1152" s="496" t="s">
        <v>1531</v>
      </c>
      <c r="B1152" s="497" t="s">
        <v>2263</v>
      </c>
      <c r="C1152" s="497">
        <v>6234.2767385775987</v>
      </c>
      <c r="D1152" s="497">
        <v>6234.2767385775987</v>
      </c>
      <c r="E1152" s="497">
        <v>6297.2085361879663</v>
      </c>
      <c r="F1152" s="498">
        <v>0.30000000000000004</v>
      </c>
      <c r="G1152" s="499">
        <f t="shared" si="17"/>
        <v>1889.1625608563902</v>
      </c>
      <c r="H1152" s="499" t="s">
        <v>2263</v>
      </c>
      <c r="I1152" s="499">
        <v>0</v>
      </c>
      <c r="J1152" s="499">
        <v>6</v>
      </c>
      <c r="K1152" s="499">
        <v>749</v>
      </c>
      <c r="L1152" s="499">
        <v>739</v>
      </c>
      <c r="M1152" s="499">
        <v>10</v>
      </c>
      <c r="N1152" s="499">
        <v>1</v>
      </c>
      <c r="O1152" s="500">
        <v>67</v>
      </c>
      <c r="P1152" s="500">
        <v>70</v>
      </c>
      <c r="Q1152" s="500">
        <v>208.38734687553284</v>
      </c>
    </row>
    <row r="1153" spans="1:17" ht="12.75" x14ac:dyDescent="0.2">
      <c r="A1153" s="496" t="s">
        <v>1532</v>
      </c>
      <c r="B1153" s="497" t="s">
        <v>2263</v>
      </c>
      <c r="C1153" s="497">
        <v>3738.6879295047952</v>
      </c>
      <c r="D1153" s="497">
        <v>3738.6879295047952</v>
      </c>
      <c r="E1153" s="497">
        <v>4777.2489569800191</v>
      </c>
      <c r="F1153" s="498">
        <v>0.30000000000000004</v>
      </c>
      <c r="G1153" s="499">
        <f t="shared" si="17"/>
        <v>1433.174687094006</v>
      </c>
      <c r="H1153" s="499" t="s">
        <v>2263</v>
      </c>
      <c r="I1153" s="499">
        <v>13</v>
      </c>
      <c r="J1153" s="499">
        <v>49</v>
      </c>
      <c r="K1153" s="499">
        <v>2989</v>
      </c>
      <c r="L1153" s="499">
        <v>2842</v>
      </c>
      <c r="M1153" s="499">
        <v>147</v>
      </c>
      <c r="N1153" s="499">
        <v>1</v>
      </c>
      <c r="O1153" s="500">
        <v>62</v>
      </c>
      <c r="P1153" s="500">
        <v>52</v>
      </c>
      <c r="Q1153" s="500">
        <v>208.38734687553284</v>
      </c>
    </row>
    <row r="1154" spans="1:17" ht="12.75" x14ac:dyDescent="0.2">
      <c r="A1154" s="496" t="s">
        <v>1533</v>
      </c>
      <c r="B1154" s="497" t="s">
        <v>2263</v>
      </c>
      <c r="C1154" s="497">
        <v>2159.8145752970963</v>
      </c>
      <c r="D1154" s="497">
        <v>2159.8145752970963</v>
      </c>
      <c r="E1154" s="497">
        <v>3522.1009451662912</v>
      </c>
      <c r="F1154" s="498">
        <v>0.30000000000000004</v>
      </c>
      <c r="G1154" s="499">
        <f t="shared" si="17"/>
        <v>1056.6302835498875</v>
      </c>
      <c r="H1154" s="499" t="s">
        <v>2263</v>
      </c>
      <c r="I1154" s="499">
        <v>85</v>
      </c>
      <c r="J1154" s="499">
        <v>126</v>
      </c>
      <c r="K1154" s="499">
        <v>6966</v>
      </c>
      <c r="L1154" s="499">
        <v>6256</v>
      </c>
      <c r="M1154" s="499">
        <v>710</v>
      </c>
      <c r="N1154" s="499">
        <v>1</v>
      </c>
      <c r="O1154" s="500">
        <v>35</v>
      </c>
      <c r="P1154" s="500">
        <v>37</v>
      </c>
      <c r="Q1154" s="500">
        <v>208.38734687553284</v>
      </c>
    </row>
    <row r="1155" spans="1:17" ht="12.75" x14ac:dyDescent="0.2">
      <c r="A1155" s="496" t="s">
        <v>1534</v>
      </c>
      <c r="B1155" s="497" t="s">
        <v>2263</v>
      </c>
      <c r="C1155" s="497">
        <v>1628.9170537291873</v>
      </c>
      <c r="D1155" s="497">
        <v>1628.9170537291873</v>
      </c>
      <c r="E1155" s="497">
        <v>2620.8670469308058</v>
      </c>
      <c r="F1155" s="498">
        <v>0.30000000000000004</v>
      </c>
      <c r="G1155" s="499">
        <f t="shared" si="17"/>
        <v>786.26011407924182</v>
      </c>
      <c r="H1155" s="499" t="s">
        <v>2263</v>
      </c>
      <c r="I1155" s="499">
        <v>394</v>
      </c>
      <c r="J1155" s="499">
        <v>421</v>
      </c>
      <c r="K1155" s="499">
        <v>15185</v>
      </c>
      <c r="L1155" s="499">
        <v>11939</v>
      </c>
      <c r="M1155" s="499">
        <v>3246</v>
      </c>
      <c r="N1155" s="499">
        <v>1</v>
      </c>
      <c r="O1155" s="500">
        <v>20</v>
      </c>
      <c r="P1155" s="500">
        <v>25</v>
      </c>
      <c r="Q1155" s="500">
        <v>208.38734687553284</v>
      </c>
    </row>
    <row r="1156" spans="1:17" ht="12.75" x14ac:dyDescent="0.2">
      <c r="A1156" s="496" t="s">
        <v>1535</v>
      </c>
      <c r="B1156" s="497" t="s">
        <v>2263</v>
      </c>
      <c r="C1156" s="497">
        <v>480.43044941570452</v>
      </c>
      <c r="D1156" s="497">
        <v>480.43044941570452</v>
      </c>
      <c r="E1156" s="497">
        <v>1647.6644891793158</v>
      </c>
      <c r="F1156" s="498">
        <v>0.4</v>
      </c>
      <c r="G1156" s="499">
        <f t="shared" si="17"/>
        <v>659.06579567172639</v>
      </c>
      <c r="H1156" s="499" t="s">
        <v>2263</v>
      </c>
      <c r="I1156" s="499">
        <v>2737</v>
      </c>
      <c r="J1156" s="499">
        <v>1007</v>
      </c>
      <c r="K1156" s="499">
        <v>32293</v>
      </c>
      <c r="L1156" s="499">
        <v>18175</v>
      </c>
      <c r="M1156" s="499">
        <v>14118</v>
      </c>
      <c r="N1156" s="499">
        <v>1</v>
      </c>
      <c r="O1156" s="500">
        <v>5</v>
      </c>
      <c r="P1156" s="500">
        <v>13</v>
      </c>
      <c r="Q1156" s="500">
        <v>208.38734687553284</v>
      </c>
    </row>
    <row r="1157" spans="1:17" ht="12.75" x14ac:dyDescent="0.2">
      <c r="A1157" s="496" t="s">
        <v>1536</v>
      </c>
      <c r="B1157" s="497" t="s">
        <v>2263</v>
      </c>
      <c r="C1157" s="497">
        <v>361.1302758601193</v>
      </c>
      <c r="D1157" s="497">
        <v>361.1302758601193</v>
      </c>
      <c r="E1157" s="497">
        <v>801.03940354956558</v>
      </c>
      <c r="F1157" s="498">
        <v>0.65</v>
      </c>
      <c r="G1157" s="499">
        <f t="shared" si="17"/>
        <v>520.67561230721765</v>
      </c>
      <c r="H1157" s="499" t="s">
        <v>2263</v>
      </c>
      <c r="I1157" s="499">
        <v>7972</v>
      </c>
      <c r="J1157" s="499">
        <v>1030</v>
      </c>
      <c r="K1157" s="499">
        <v>32628</v>
      </c>
      <c r="L1157" s="499">
        <v>10793</v>
      </c>
      <c r="M1157" s="499">
        <v>21835</v>
      </c>
      <c r="N1157" s="499">
        <v>1</v>
      </c>
      <c r="O1157" s="500">
        <v>5</v>
      </c>
      <c r="P1157" s="500">
        <v>5</v>
      </c>
      <c r="Q1157" s="500">
        <v>208.38734687553284</v>
      </c>
    </row>
    <row r="1158" spans="1:17" ht="12.75" x14ac:dyDescent="0.2">
      <c r="A1158" s="496" t="s">
        <v>1537</v>
      </c>
      <c r="B1158" s="497" t="s">
        <v>2263</v>
      </c>
      <c r="C1158" s="497">
        <v>2577.2697175614358</v>
      </c>
      <c r="D1158" s="497">
        <v>2577.2697175614358</v>
      </c>
      <c r="E1158" s="497">
        <v>7321.4243815456293</v>
      </c>
      <c r="F1158" s="498">
        <v>0</v>
      </c>
      <c r="G1158" s="499">
        <f t="shared" si="17"/>
        <v>0</v>
      </c>
      <c r="H1158" s="499" t="s">
        <v>2263</v>
      </c>
      <c r="I1158" s="499">
        <v>74</v>
      </c>
      <c r="J1158" s="499">
        <v>1239</v>
      </c>
      <c r="K1158" s="499">
        <v>74</v>
      </c>
      <c r="L1158" s="499">
        <v>74</v>
      </c>
      <c r="M1158" s="499">
        <v>1</v>
      </c>
      <c r="N1158" s="499">
        <v>0</v>
      </c>
      <c r="O1158" s="500">
        <v>5</v>
      </c>
      <c r="P1158" s="500">
        <v>75</v>
      </c>
      <c r="Q1158" s="500">
        <v>189.36279360905775</v>
      </c>
    </row>
    <row r="1159" spans="1:17" ht="12.75" x14ac:dyDescent="0.2">
      <c r="A1159" s="496" t="s">
        <v>1538</v>
      </c>
      <c r="B1159" s="497" t="s">
        <v>2263</v>
      </c>
      <c r="C1159" s="497">
        <v>1958.0772105574592</v>
      </c>
      <c r="D1159" s="497">
        <v>1958.0772105574592</v>
      </c>
      <c r="E1159" s="497">
        <v>2761.0418800817233</v>
      </c>
      <c r="F1159" s="498">
        <v>0</v>
      </c>
      <c r="G1159" s="499">
        <f t="shared" ref="G1159:G1222" si="18">IFERROR(F1159*E1159,"")</f>
        <v>0</v>
      </c>
      <c r="H1159" s="499" t="s">
        <v>2263</v>
      </c>
      <c r="I1159" s="499">
        <v>261</v>
      </c>
      <c r="J1159" s="499">
        <v>2110</v>
      </c>
      <c r="K1159" s="499">
        <v>16</v>
      </c>
      <c r="L1159" s="499">
        <v>16</v>
      </c>
      <c r="M1159" s="499">
        <v>1</v>
      </c>
      <c r="N1159" s="499">
        <v>0</v>
      </c>
      <c r="O1159" s="500">
        <v>5</v>
      </c>
      <c r="P1159" s="500">
        <v>25</v>
      </c>
      <c r="Q1159" s="500">
        <v>189.36279360905775</v>
      </c>
    </row>
    <row r="1160" spans="1:17" ht="12.75" x14ac:dyDescent="0.2">
      <c r="A1160" s="496" t="s">
        <v>1539</v>
      </c>
      <c r="B1160" s="497" t="s">
        <v>2263</v>
      </c>
      <c r="C1160" s="497">
        <v>5206.8206183935945</v>
      </c>
      <c r="D1160" s="497">
        <v>5206.8206183935945</v>
      </c>
      <c r="E1160" s="497">
        <v>8633.7453479544929</v>
      </c>
      <c r="F1160" s="498">
        <v>0</v>
      </c>
      <c r="G1160" s="499">
        <f t="shared" si="18"/>
        <v>0</v>
      </c>
      <c r="H1160" s="499" t="s">
        <v>2263</v>
      </c>
      <c r="I1160" s="499">
        <v>15</v>
      </c>
      <c r="J1160" s="499">
        <v>299</v>
      </c>
      <c r="K1160" s="499">
        <v>78</v>
      </c>
      <c r="L1160" s="499">
        <v>78</v>
      </c>
      <c r="M1160" s="499">
        <v>3</v>
      </c>
      <c r="N1160" s="499">
        <v>0</v>
      </c>
      <c r="O1160" s="500">
        <v>17</v>
      </c>
      <c r="P1160" s="500">
        <v>63</v>
      </c>
      <c r="Q1160" s="500">
        <v>189.36279360905775</v>
      </c>
    </row>
    <row r="1161" spans="1:17" ht="12.75" x14ac:dyDescent="0.2">
      <c r="A1161" s="496" t="s">
        <v>1540</v>
      </c>
      <c r="B1161" s="497" t="s">
        <v>2263</v>
      </c>
      <c r="C1161" s="497">
        <v>3656.3266468783067</v>
      </c>
      <c r="D1161" s="497">
        <v>3656.3266468783067</v>
      </c>
      <c r="E1161" s="497">
        <v>5127.3246733475407</v>
      </c>
      <c r="F1161" s="498">
        <v>0</v>
      </c>
      <c r="G1161" s="499">
        <f t="shared" si="18"/>
        <v>0</v>
      </c>
      <c r="H1161" s="499" t="s">
        <v>2263</v>
      </c>
      <c r="I1161" s="499">
        <v>82</v>
      </c>
      <c r="J1161" s="499">
        <v>465</v>
      </c>
      <c r="K1161" s="499">
        <v>19</v>
      </c>
      <c r="L1161" s="499">
        <v>19</v>
      </c>
      <c r="M1161" s="499">
        <v>2</v>
      </c>
      <c r="N1161" s="499">
        <v>0</v>
      </c>
      <c r="O1161" s="500">
        <v>11</v>
      </c>
      <c r="P1161" s="500">
        <v>26</v>
      </c>
      <c r="Q1161" s="500">
        <v>189.36279360905775</v>
      </c>
    </row>
    <row r="1162" spans="1:17" ht="12.75" x14ac:dyDescent="0.2">
      <c r="A1162" s="496" t="s">
        <v>1541</v>
      </c>
      <c r="B1162" s="497" t="s">
        <v>2263</v>
      </c>
      <c r="C1162" s="497">
        <v>398.3637109621618</v>
      </c>
      <c r="D1162" s="497">
        <v>398.3637109621618</v>
      </c>
      <c r="E1162" s="497">
        <v>3800.2259607062174</v>
      </c>
      <c r="F1162" s="498">
        <v>0.30000000000000004</v>
      </c>
      <c r="G1162" s="499">
        <f t="shared" si="18"/>
        <v>1140.0677882118655</v>
      </c>
      <c r="H1162" s="499" t="s">
        <v>2263</v>
      </c>
      <c r="I1162" s="499">
        <v>633</v>
      </c>
      <c r="J1162" s="499">
        <v>53</v>
      </c>
      <c r="K1162" s="499">
        <v>113</v>
      </c>
      <c r="L1162" s="499">
        <v>82</v>
      </c>
      <c r="M1162" s="499">
        <v>31</v>
      </c>
      <c r="N1162" s="499">
        <v>1</v>
      </c>
      <c r="O1162" s="500">
        <v>5</v>
      </c>
      <c r="P1162" s="500">
        <v>25</v>
      </c>
      <c r="Q1162" s="500">
        <v>189.36279360905775</v>
      </c>
    </row>
    <row r="1163" spans="1:17" ht="12.75" x14ac:dyDescent="0.2">
      <c r="A1163" s="496" t="s">
        <v>1542</v>
      </c>
      <c r="B1163" s="497" t="s">
        <v>2263</v>
      </c>
      <c r="C1163" s="497">
        <v>359.2040239826764</v>
      </c>
      <c r="D1163" s="497">
        <v>359.2040239826764</v>
      </c>
      <c r="E1163" s="497">
        <v>1762.1117474689595</v>
      </c>
      <c r="F1163" s="498">
        <v>0.4</v>
      </c>
      <c r="G1163" s="499">
        <f t="shared" si="18"/>
        <v>704.8446989875838</v>
      </c>
      <c r="H1163" s="499" t="s">
        <v>2263</v>
      </c>
      <c r="I1163" s="499">
        <v>3580</v>
      </c>
      <c r="J1163" s="499">
        <v>126</v>
      </c>
      <c r="K1163" s="499">
        <v>111</v>
      </c>
      <c r="L1163" s="499">
        <v>61</v>
      </c>
      <c r="M1163" s="499">
        <v>50</v>
      </c>
      <c r="N1163" s="499">
        <v>1</v>
      </c>
      <c r="O1163" s="500">
        <v>5</v>
      </c>
      <c r="P1163" s="500">
        <v>13</v>
      </c>
      <c r="Q1163" s="500">
        <v>189.36279360905775</v>
      </c>
    </row>
    <row r="1164" spans="1:17" ht="12.75" x14ac:dyDescent="0.2">
      <c r="A1164" s="496" t="s">
        <v>1543</v>
      </c>
      <c r="B1164" s="497" t="s">
        <v>2263</v>
      </c>
      <c r="C1164" s="497">
        <v>1505.2021374582821</v>
      </c>
      <c r="D1164" s="497">
        <v>1505.2021374582821</v>
      </c>
      <c r="E1164" s="497">
        <v>4417.6366153499112</v>
      </c>
      <c r="F1164" s="498">
        <v>0.30000000000000004</v>
      </c>
      <c r="G1164" s="499">
        <f t="shared" si="18"/>
        <v>1325.2909846049736</v>
      </c>
      <c r="H1164" s="499" t="s">
        <v>2263</v>
      </c>
      <c r="I1164" s="499">
        <v>54</v>
      </c>
      <c r="J1164" s="499">
        <v>83</v>
      </c>
      <c r="K1164" s="499">
        <v>535</v>
      </c>
      <c r="L1164" s="499">
        <v>501</v>
      </c>
      <c r="M1164" s="499">
        <v>34</v>
      </c>
      <c r="N1164" s="499">
        <v>1</v>
      </c>
      <c r="O1164" s="500">
        <v>10</v>
      </c>
      <c r="P1164" s="500">
        <v>39</v>
      </c>
      <c r="Q1164" s="500">
        <v>189.36279360905775</v>
      </c>
    </row>
    <row r="1165" spans="1:17" ht="12.75" x14ac:dyDescent="0.2">
      <c r="A1165" s="496" t="s">
        <v>1544</v>
      </c>
      <c r="B1165" s="497" t="s">
        <v>2263</v>
      </c>
      <c r="C1165" s="497">
        <v>992.85827772894652</v>
      </c>
      <c r="D1165" s="497">
        <v>992.85827772894652</v>
      </c>
      <c r="E1165" s="497">
        <v>2804.6102985613184</v>
      </c>
      <c r="F1165" s="498">
        <v>0.30000000000000004</v>
      </c>
      <c r="G1165" s="499">
        <f t="shared" si="18"/>
        <v>841.38308956839558</v>
      </c>
      <c r="H1165" s="499" t="s">
        <v>2263</v>
      </c>
      <c r="I1165" s="499">
        <v>309</v>
      </c>
      <c r="J1165" s="499">
        <v>322</v>
      </c>
      <c r="K1165" s="499">
        <v>308</v>
      </c>
      <c r="L1165" s="499">
        <v>224</v>
      </c>
      <c r="M1165" s="499">
        <v>84</v>
      </c>
      <c r="N1165" s="499">
        <v>1</v>
      </c>
      <c r="O1165" s="500">
        <v>8</v>
      </c>
      <c r="P1165" s="500">
        <v>20</v>
      </c>
      <c r="Q1165" s="500">
        <v>189.36279360905775</v>
      </c>
    </row>
    <row r="1166" spans="1:17" ht="12.75" x14ac:dyDescent="0.2">
      <c r="A1166" s="496" t="s">
        <v>1545</v>
      </c>
      <c r="B1166" s="497" t="s">
        <v>2263</v>
      </c>
      <c r="C1166" s="497">
        <v>925.8807696153018</v>
      </c>
      <c r="D1166" s="497">
        <v>925.8807696153018</v>
      </c>
      <c r="E1166" s="497">
        <v>1710.3992639700946</v>
      </c>
      <c r="F1166" s="498">
        <v>0.4</v>
      </c>
      <c r="G1166" s="499">
        <f t="shared" si="18"/>
        <v>684.15970558803792</v>
      </c>
      <c r="H1166" s="499" t="s">
        <v>2263</v>
      </c>
      <c r="I1166" s="499">
        <v>1647</v>
      </c>
      <c r="J1166" s="499">
        <v>1913</v>
      </c>
      <c r="K1166" s="499">
        <v>365</v>
      </c>
      <c r="L1166" s="499">
        <v>211</v>
      </c>
      <c r="M1166" s="499">
        <v>154</v>
      </c>
      <c r="N1166" s="499">
        <v>1</v>
      </c>
      <c r="O1166" s="500">
        <v>5</v>
      </c>
      <c r="P1166" s="500">
        <v>9</v>
      </c>
      <c r="Q1166" s="500">
        <v>189.36279360905775</v>
      </c>
    </row>
    <row r="1167" spans="1:17" ht="12.75" x14ac:dyDescent="0.2">
      <c r="A1167" s="496" t="s">
        <v>1546</v>
      </c>
      <c r="B1167" s="497" t="s">
        <v>2263</v>
      </c>
      <c r="C1167" s="497">
        <v>1205.6271007503597</v>
      </c>
      <c r="D1167" s="497">
        <v>1205.6271007503597</v>
      </c>
      <c r="E1167" s="497">
        <v>3826.1569206230997</v>
      </c>
      <c r="F1167" s="498">
        <v>0.30000000000000004</v>
      </c>
      <c r="G1167" s="499">
        <f t="shared" si="18"/>
        <v>1147.8470761869301</v>
      </c>
      <c r="H1167" s="499" t="s">
        <v>2263</v>
      </c>
      <c r="I1167" s="499">
        <v>24</v>
      </c>
      <c r="J1167" s="499">
        <v>13</v>
      </c>
      <c r="K1167" s="499">
        <v>460</v>
      </c>
      <c r="L1167" s="499">
        <v>398</v>
      </c>
      <c r="M1167" s="499">
        <v>62</v>
      </c>
      <c r="N1167" s="499">
        <v>1</v>
      </c>
      <c r="O1167" s="500">
        <v>8</v>
      </c>
      <c r="P1167" s="500">
        <v>40</v>
      </c>
      <c r="Q1167" s="500">
        <v>189.36279360905775</v>
      </c>
    </row>
    <row r="1168" spans="1:17" ht="12.75" x14ac:dyDescent="0.2">
      <c r="A1168" s="496" t="s">
        <v>1547</v>
      </c>
      <c r="B1168" s="497" t="s">
        <v>2263</v>
      </c>
      <c r="C1168" s="497">
        <v>465.69749499912268</v>
      </c>
      <c r="D1168" s="497">
        <v>465.69749499912268</v>
      </c>
      <c r="E1168" s="497">
        <v>2106.2476109764789</v>
      </c>
      <c r="F1168" s="498">
        <v>0.30000000000000004</v>
      </c>
      <c r="G1168" s="499">
        <f t="shared" si="18"/>
        <v>631.8742832929438</v>
      </c>
      <c r="H1168" s="499" t="s">
        <v>2263</v>
      </c>
      <c r="I1168" s="499">
        <v>129</v>
      </c>
      <c r="J1168" s="499">
        <v>20</v>
      </c>
      <c r="K1168" s="499">
        <v>452</v>
      </c>
      <c r="L1168" s="499">
        <v>262</v>
      </c>
      <c r="M1168" s="499">
        <v>190</v>
      </c>
      <c r="N1168" s="499">
        <v>1</v>
      </c>
      <c r="O1168" s="500">
        <v>5</v>
      </c>
      <c r="P1168" s="500">
        <v>14</v>
      </c>
      <c r="Q1168" s="500">
        <v>189.36279360905775</v>
      </c>
    </row>
    <row r="1169" spans="1:17" ht="12.75" x14ac:dyDescent="0.2">
      <c r="A1169" s="496" t="s">
        <v>1548</v>
      </c>
      <c r="B1169" s="497" t="s">
        <v>2263</v>
      </c>
      <c r="C1169" s="497">
        <v>320.2678911926518</v>
      </c>
      <c r="D1169" s="497">
        <v>320.2678911926518</v>
      </c>
      <c r="E1169" s="497">
        <v>867.22092742448729</v>
      </c>
      <c r="F1169" s="498">
        <v>0.65</v>
      </c>
      <c r="G1169" s="499">
        <f t="shared" si="18"/>
        <v>563.69360282591674</v>
      </c>
      <c r="H1169" s="499" t="s">
        <v>2263</v>
      </c>
      <c r="I1169" s="499">
        <v>1453</v>
      </c>
      <c r="J1169" s="499">
        <v>99</v>
      </c>
      <c r="K1169" s="499">
        <v>1147</v>
      </c>
      <c r="L1169" s="499">
        <v>343</v>
      </c>
      <c r="M1169" s="499">
        <v>804</v>
      </c>
      <c r="N1169" s="499">
        <v>1</v>
      </c>
      <c r="O1169" s="500">
        <v>5</v>
      </c>
      <c r="P1169" s="500">
        <v>5</v>
      </c>
      <c r="Q1169" s="500">
        <v>189.36279360905775</v>
      </c>
    </row>
    <row r="1170" spans="1:17" ht="12.75" x14ac:dyDescent="0.2">
      <c r="A1170" s="496" t="s">
        <v>1549</v>
      </c>
      <c r="B1170" s="497" t="s">
        <v>2263</v>
      </c>
      <c r="C1170" s="497">
        <v>441.50939229648924</v>
      </c>
      <c r="D1170" s="497">
        <v>441.50939229648924</v>
      </c>
      <c r="E1170" s="497">
        <v>3055.5187716455271</v>
      </c>
      <c r="F1170" s="498">
        <v>0.30000000000000004</v>
      </c>
      <c r="G1170" s="499">
        <f t="shared" si="18"/>
        <v>916.65563149365823</v>
      </c>
      <c r="H1170" s="499" t="s">
        <v>2263</v>
      </c>
      <c r="I1170" s="499">
        <v>139</v>
      </c>
      <c r="J1170" s="499">
        <v>20</v>
      </c>
      <c r="K1170" s="499">
        <v>623</v>
      </c>
      <c r="L1170" s="499">
        <v>488</v>
      </c>
      <c r="M1170" s="499">
        <v>135</v>
      </c>
      <c r="N1170" s="499">
        <v>1</v>
      </c>
      <c r="O1170" s="500">
        <v>5</v>
      </c>
      <c r="P1170" s="500">
        <v>25</v>
      </c>
      <c r="Q1170" s="500">
        <v>189.36279360905775</v>
      </c>
    </row>
    <row r="1171" spans="1:17" ht="12.75" x14ac:dyDescent="0.2">
      <c r="A1171" s="496" t="s">
        <v>1550</v>
      </c>
      <c r="B1171" s="497" t="s">
        <v>2263</v>
      </c>
      <c r="C1171" s="497">
        <v>441.50939229648924</v>
      </c>
      <c r="D1171" s="497">
        <v>441.50939229648924</v>
      </c>
      <c r="E1171" s="497">
        <v>1625.6632962749916</v>
      </c>
      <c r="F1171" s="498">
        <v>0.4</v>
      </c>
      <c r="G1171" s="499">
        <f t="shared" si="18"/>
        <v>650.26531850999663</v>
      </c>
      <c r="H1171" s="499" t="s">
        <v>2263</v>
      </c>
      <c r="I1171" s="499">
        <v>520</v>
      </c>
      <c r="J1171" s="499">
        <v>85</v>
      </c>
      <c r="K1171" s="499">
        <v>658</v>
      </c>
      <c r="L1171" s="499">
        <v>392</v>
      </c>
      <c r="M1171" s="499">
        <v>266</v>
      </c>
      <c r="N1171" s="499">
        <v>1</v>
      </c>
      <c r="O1171" s="500">
        <v>5</v>
      </c>
      <c r="P1171" s="500">
        <v>11</v>
      </c>
      <c r="Q1171" s="500">
        <v>189.36279360905775</v>
      </c>
    </row>
    <row r="1172" spans="1:17" ht="12.75" x14ac:dyDescent="0.2">
      <c r="A1172" s="496" t="s">
        <v>1551</v>
      </c>
      <c r="B1172" s="497" t="s">
        <v>2263</v>
      </c>
      <c r="C1172" s="497">
        <v>441.50939229648924</v>
      </c>
      <c r="D1172" s="497">
        <v>441.50939229648924</v>
      </c>
      <c r="E1172" s="497">
        <v>954.29479020057784</v>
      </c>
      <c r="F1172" s="498">
        <v>0.65</v>
      </c>
      <c r="G1172" s="499">
        <f t="shared" si="18"/>
        <v>620.29161363037565</v>
      </c>
      <c r="H1172" s="499" t="s">
        <v>2263</v>
      </c>
      <c r="I1172" s="499">
        <v>2659</v>
      </c>
      <c r="J1172" s="499">
        <v>300</v>
      </c>
      <c r="K1172" s="499">
        <v>1011</v>
      </c>
      <c r="L1172" s="499">
        <v>405</v>
      </c>
      <c r="M1172" s="499">
        <v>606</v>
      </c>
      <c r="N1172" s="499">
        <v>1</v>
      </c>
      <c r="O1172" s="500">
        <v>5</v>
      </c>
      <c r="P1172" s="500">
        <v>8</v>
      </c>
      <c r="Q1172" s="500">
        <v>189.36279360905775</v>
      </c>
    </row>
    <row r="1173" spans="1:17" ht="12.75" x14ac:dyDescent="0.2">
      <c r="A1173" s="496" t="s">
        <v>1552</v>
      </c>
      <c r="B1173" s="497" t="s">
        <v>2263</v>
      </c>
      <c r="C1173" s="497">
        <v>4252.4111884956201</v>
      </c>
      <c r="D1173" s="497">
        <v>4252.4111884956201</v>
      </c>
      <c r="E1173" s="497">
        <v>8449.1562015348736</v>
      </c>
      <c r="F1173" s="498">
        <v>0</v>
      </c>
      <c r="G1173" s="499">
        <f t="shared" si="18"/>
        <v>0</v>
      </c>
      <c r="H1173" s="499" t="s">
        <v>2263</v>
      </c>
      <c r="I1173" s="499">
        <v>7</v>
      </c>
      <c r="J1173" s="499">
        <v>228</v>
      </c>
      <c r="K1173" s="499">
        <v>241</v>
      </c>
      <c r="L1173" s="499">
        <v>241</v>
      </c>
      <c r="M1173" s="499">
        <v>5</v>
      </c>
      <c r="N1173" s="499">
        <v>0</v>
      </c>
      <c r="O1173" s="500">
        <v>16</v>
      </c>
      <c r="P1173" s="500">
        <v>67</v>
      </c>
      <c r="Q1173" s="500">
        <v>189.36279360905775</v>
      </c>
    </row>
    <row r="1174" spans="1:17" ht="12.75" x14ac:dyDescent="0.2">
      <c r="A1174" s="496" t="s">
        <v>1553</v>
      </c>
      <c r="B1174" s="497" t="s">
        <v>2263</v>
      </c>
      <c r="C1174" s="497">
        <v>3140.5216618707982</v>
      </c>
      <c r="D1174" s="497">
        <v>3140.5216618707982</v>
      </c>
      <c r="E1174" s="497">
        <v>3973.7058291464036</v>
      </c>
      <c r="F1174" s="498">
        <v>0</v>
      </c>
      <c r="G1174" s="499">
        <f t="shared" si="18"/>
        <v>0</v>
      </c>
      <c r="H1174" s="499" t="s">
        <v>2263</v>
      </c>
      <c r="I1174" s="499">
        <v>57</v>
      </c>
      <c r="J1174" s="499">
        <v>1099</v>
      </c>
      <c r="K1174" s="499">
        <v>114</v>
      </c>
      <c r="L1174" s="499">
        <v>114</v>
      </c>
      <c r="M1174" s="499">
        <v>8</v>
      </c>
      <c r="N1174" s="499">
        <v>0</v>
      </c>
      <c r="O1174" s="500">
        <v>6</v>
      </c>
      <c r="P1174" s="500">
        <v>32</v>
      </c>
      <c r="Q1174" s="500">
        <v>189.36279360905775</v>
      </c>
    </row>
    <row r="1175" spans="1:17" ht="12.75" x14ac:dyDescent="0.2">
      <c r="A1175" s="496" t="s">
        <v>334</v>
      </c>
      <c r="B1175" s="497">
        <v>149.32605867092397</v>
      </c>
      <c r="C1175" s="497">
        <v>2412.9469629507553</v>
      </c>
      <c r="D1175" s="497">
        <v>2412.9469629507553</v>
      </c>
      <c r="E1175" s="497">
        <v>2240.7435889571316</v>
      </c>
      <c r="F1175" s="498">
        <v>0</v>
      </c>
      <c r="G1175" s="499">
        <f t="shared" si="18"/>
        <v>0</v>
      </c>
      <c r="H1175" s="499">
        <v>5286</v>
      </c>
      <c r="I1175" s="499">
        <v>1004</v>
      </c>
      <c r="J1175" s="499">
        <v>8982</v>
      </c>
      <c r="K1175" s="499">
        <v>219</v>
      </c>
      <c r="L1175" s="499">
        <v>219</v>
      </c>
      <c r="M1175" s="499">
        <v>62</v>
      </c>
      <c r="N1175" s="499">
        <v>0</v>
      </c>
      <c r="O1175" s="500">
        <v>5</v>
      </c>
      <c r="P1175" s="500">
        <v>16</v>
      </c>
      <c r="Q1175" s="500">
        <v>189.36279360905775</v>
      </c>
    </row>
    <row r="1176" spans="1:17" ht="12.75" x14ac:dyDescent="0.2">
      <c r="A1176" s="496" t="s">
        <v>1554</v>
      </c>
      <c r="B1176" s="497" t="s">
        <v>2263</v>
      </c>
      <c r="C1176" s="497">
        <v>3981.41266369297</v>
      </c>
      <c r="D1176" s="497">
        <v>3981.41266369297</v>
      </c>
      <c r="E1176" s="497">
        <v>3228.1876715128028</v>
      </c>
      <c r="F1176" s="498">
        <v>0.30000000000000004</v>
      </c>
      <c r="G1176" s="499">
        <f t="shared" si="18"/>
        <v>968.45630145384098</v>
      </c>
      <c r="H1176" s="499" t="s">
        <v>2263</v>
      </c>
      <c r="I1176" s="499">
        <v>1</v>
      </c>
      <c r="J1176" s="499">
        <v>13</v>
      </c>
      <c r="K1176" s="499">
        <v>2275</v>
      </c>
      <c r="L1176" s="499">
        <v>1843</v>
      </c>
      <c r="M1176" s="499">
        <v>432</v>
      </c>
      <c r="N1176" s="499">
        <v>1</v>
      </c>
      <c r="O1176" s="500">
        <v>48</v>
      </c>
      <c r="P1176" s="500">
        <v>30</v>
      </c>
      <c r="Q1176" s="500">
        <v>189.36279360905775</v>
      </c>
    </row>
    <row r="1177" spans="1:17" ht="12.75" x14ac:dyDescent="0.2">
      <c r="A1177" s="496" t="s">
        <v>1555</v>
      </c>
      <c r="B1177" s="497" t="s">
        <v>2263</v>
      </c>
      <c r="C1177" s="497">
        <v>1019.9618991403712</v>
      </c>
      <c r="D1177" s="497">
        <v>1019.9618991403712</v>
      </c>
      <c r="E1177" s="497">
        <v>1841.3522987327865</v>
      </c>
      <c r="F1177" s="498">
        <v>0.30000000000000004</v>
      </c>
      <c r="G1177" s="499">
        <f t="shared" si="18"/>
        <v>552.40568961983604</v>
      </c>
      <c r="H1177" s="499" t="s">
        <v>2263</v>
      </c>
      <c r="I1177" s="499">
        <v>8</v>
      </c>
      <c r="J1177" s="499">
        <v>14</v>
      </c>
      <c r="K1177" s="499">
        <v>3020</v>
      </c>
      <c r="L1177" s="499">
        <v>1825</v>
      </c>
      <c r="M1177" s="499">
        <v>1195</v>
      </c>
      <c r="N1177" s="499">
        <v>1</v>
      </c>
      <c r="O1177" s="500">
        <v>8</v>
      </c>
      <c r="P1177" s="500">
        <v>14</v>
      </c>
      <c r="Q1177" s="500">
        <v>189.36279360905775</v>
      </c>
    </row>
    <row r="1178" spans="1:17" ht="12.75" x14ac:dyDescent="0.2">
      <c r="A1178" s="496" t="s">
        <v>1556</v>
      </c>
      <c r="B1178" s="497" t="s">
        <v>2263</v>
      </c>
      <c r="C1178" s="497">
        <v>783.08414089835924</v>
      </c>
      <c r="D1178" s="497">
        <v>783.08414089835924</v>
      </c>
      <c r="E1178" s="497">
        <v>1274.5907955565372</v>
      </c>
      <c r="F1178" s="498">
        <v>0.4</v>
      </c>
      <c r="G1178" s="499">
        <f t="shared" si="18"/>
        <v>509.83631822261486</v>
      </c>
      <c r="H1178" s="499" t="s">
        <v>2263</v>
      </c>
      <c r="I1178" s="499">
        <v>27</v>
      </c>
      <c r="J1178" s="499">
        <v>12</v>
      </c>
      <c r="K1178" s="499">
        <v>2912</v>
      </c>
      <c r="L1178" s="499">
        <v>1181</v>
      </c>
      <c r="M1178" s="499">
        <v>1731</v>
      </c>
      <c r="N1178" s="499">
        <v>1</v>
      </c>
      <c r="O1178" s="500">
        <v>5</v>
      </c>
      <c r="P1178" s="500">
        <v>8</v>
      </c>
      <c r="Q1178" s="500">
        <v>189.36279360905775</v>
      </c>
    </row>
    <row r="1179" spans="1:17" ht="12.75" x14ac:dyDescent="0.2">
      <c r="A1179" s="496" t="s">
        <v>1557</v>
      </c>
      <c r="B1179" s="497" t="s">
        <v>2263</v>
      </c>
      <c r="C1179" s="497">
        <v>465.60699772697535</v>
      </c>
      <c r="D1179" s="497">
        <v>465.60699772697535</v>
      </c>
      <c r="E1179" s="497">
        <v>510.14400261670448</v>
      </c>
      <c r="F1179" s="498">
        <v>1</v>
      </c>
      <c r="G1179" s="499">
        <f t="shared" si="18"/>
        <v>510.14400261670448</v>
      </c>
      <c r="H1179" s="499" t="s">
        <v>2263</v>
      </c>
      <c r="I1179" s="499">
        <v>65</v>
      </c>
      <c r="J1179" s="499">
        <v>18</v>
      </c>
      <c r="K1179" s="499">
        <v>2258</v>
      </c>
      <c r="L1179" s="499">
        <v>523</v>
      </c>
      <c r="M1179" s="499">
        <v>1735</v>
      </c>
      <c r="N1179" s="499">
        <v>1</v>
      </c>
      <c r="O1179" s="500">
        <v>5</v>
      </c>
      <c r="P1179" s="500">
        <v>5</v>
      </c>
      <c r="Q1179" s="500">
        <v>189.36279360905775</v>
      </c>
    </row>
    <row r="1180" spans="1:17" ht="12.75" x14ac:dyDescent="0.2">
      <c r="A1180" s="496" t="s">
        <v>1558</v>
      </c>
      <c r="B1180" s="497" t="s">
        <v>2263</v>
      </c>
      <c r="C1180" s="497">
        <v>5109.515517195573</v>
      </c>
      <c r="D1180" s="497">
        <v>5109.515517195573</v>
      </c>
      <c r="E1180" s="497">
        <v>3585.1884221136756</v>
      </c>
      <c r="F1180" s="498">
        <v>0.30000000000000004</v>
      </c>
      <c r="G1180" s="499">
        <f t="shared" si="18"/>
        <v>1075.5565266341027</v>
      </c>
      <c r="H1180" s="499" t="s">
        <v>2263</v>
      </c>
      <c r="I1180" s="499">
        <v>6</v>
      </c>
      <c r="J1180" s="499">
        <v>22</v>
      </c>
      <c r="K1180" s="499">
        <v>2251</v>
      </c>
      <c r="L1180" s="499">
        <v>2058</v>
      </c>
      <c r="M1180" s="499">
        <v>193</v>
      </c>
      <c r="N1180" s="499">
        <v>1</v>
      </c>
      <c r="O1180" s="500">
        <v>49</v>
      </c>
      <c r="P1180" s="500">
        <v>34</v>
      </c>
      <c r="Q1180" s="500">
        <v>189.36279360905775</v>
      </c>
    </row>
    <row r="1181" spans="1:17" ht="12.75" x14ac:dyDescent="0.2">
      <c r="A1181" s="496" t="s">
        <v>1559</v>
      </c>
      <c r="B1181" s="497" t="s">
        <v>2263</v>
      </c>
      <c r="C1181" s="497">
        <v>908.09095006047664</v>
      </c>
      <c r="D1181" s="497">
        <v>908.09095006047664</v>
      </c>
      <c r="E1181" s="497">
        <v>2158.4999608425128</v>
      </c>
      <c r="F1181" s="498">
        <v>0.30000000000000004</v>
      </c>
      <c r="G1181" s="499">
        <f t="shared" si="18"/>
        <v>647.54998825275391</v>
      </c>
      <c r="H1181" s="499" t="s">
        <v>2263</v>
      </c>
      <c r="I1181" s="499">
        <v>36</v>
      </c>
      <c r="J1181" s="499">
        <v>28</v>
      </c>
      <c r="K1181" s="499">
        <v>3894</v>
      </c>
      <c r="L1181" s="499">
        <v>2998</v>
      </c>
      <c r="M1181" s="499">
        <v>896</v>
      </c>
      <c r="N1181" s="499">
        <v>1</v>
      </c>
      <c r="O1181" s="500">
        <v>10</v>
      </c>
      <c r="P1181" s="500">
        <v>17</v>
      </c>
      <c r="Q1181" s="500">
        <v>189.36279360905775</v>
      </c>
    </row>
    <row r="1182" spans="1:17" ht="12.75" x14ac:dyDescent="0.2">
      <c r="A1182" s="496" t="s">
        <v>1560</v>
      </c>
      <c r="B1182" s="497" t="s">
        <v>2263</v>
      </c>
      <c r="C1182" s="497">
        <v>620.58937587424111</v>
      </c>
      <c r="D1182" s="497">
        <v>620.58937587424111</v>
      </c>
      <c r="E1182" s="497">
        <v>1357.3097356882743</v>
      </c>
      <c r="F1182" s="498">
        <v>0.4</v>
      </c>
      <c r="G1182" s="499">
        <f t="shared" si="18"/>
        <v>542.92389427530975</v>
      </c>
      <c r="H1182" s="499" t="s">
        <v>2263</v>
      </c>
      <c r="I1182" s="499">
        <v>217</v>
      </c>
      <c r="J1182" s="499">
        <v>93</v>
      </c>
      <c r="K1182" s="499">
        <v>9596</v>
      </c>
      <c r="L1182" s="499">
        <v>5518</v>
      </c>
      <c r="M1182" s="499">
        <v>4078</v>
      </c>
      <c r="N1182" s="499">
        <v>1</v>
      </c>
      <c r="O1182" s="500">
        <v>5</v>
      </c>
      <c r="P1182" s="500">
        <v>9</v>
      </c>
      <c r="Q1182" s="500">
        <v>189.36279360905775</v>
      </c>
    </row>
    <row r="1183" spans="1:17" ht="12.75" x14ac:dyDescent="0.2">
      <c r="A1183" s="496" t="s">
        <v>1561</v>
      </c>
      <c r="B1183" s="497" t="s">
        <v>2263</v>
      </c>
      <c r="C1183" s="497">
        <v>394.64647184459187</v>
      </c>
      <c r="D1183" s="497">
        <v>394.64647184459187</v>
      </c>
      <c r="E1183" s="497">
        <v>811.73874655731731</v>
      </c>
      <c r="F1183" s="498">
        <v>0.65</v>
      </c>
      <c r="G1183" s="499">
        <f t="shared" si="18"/>
        <v>527.6301852622563</v>
      </c>
      <c r="H1183" s="499" t="s">
        <v>2263</v>
      </c>
      <c r="I1183" s="499">
        <v>1034</v>
      </c>
      <c r="J1183" s="499">
        <v>106</v>
      </c>
      <c r="K1183" s="499">
        <v>9247</v>
      </c>
      <c r="L1183" s="499">
        <v>3532</v>
      </c>
      <c r="M1183" s="499">
        <v>5715</v>
      </c>
      <c r="N1183" s="499">
        <v>1</v>
      </c>
      <c r="O1183" s="500">
        <v>5</v>
      </c>
      <c r="P1183" s="500">
        <v>5</v>
      </c>
      <c r="Q1183" s="500">
        <v>189.36279360905775</v>
      </c>
    </row>
    <row r="1184" spans="1:17" ht="12.75" x14ac:dyDescent="0.2">
      <c r="A1184" s="496" t="s">
        <v>1562</v>
      </c>
      <c r="B1184" s="497" t="s">
        <v>2263</v>
      </c>
      <c r="C1184" s="497">
        <v>5788.6469613677045</v>
      </c>
      <c r="D1184" s="497">
        <v>5788.6469613677045</v>
      </c>
      <c r="E1184" s="497">
        <v>5161.2531058872282</v>
      </c>
      <c r="F1184" s="498">
        <v>0.30000000000000004</v>
      </c>
      <c r="G1184" s="499">
        <f t="shared" si="18"/>
        <v>1548.3759317661686</v>
      </c>
      <c r="H1184" s="499" t="s">
        <v>2263</v>
      </c>
      <c r="I1184" s="499">
        <v>2</v>
      </c>
      <c r="J1184" s="499">
        <v>54</v>
      </c>
      <c r="K1184" s="499">
        <v>1235</v>
      </c>
      <c r="L1184" s="499">
        <v>1153</v>
      </c>
      <c r="M1184" s="499">
        <v>82</v>
      </c>
      <c r="N1184" s="499">
        <v>1</v>
      </c>
      <c r="O1184" s="500">
        <v>60</v>
      </c>
      <c r="P1184" s="500">
        <v>54</v>
      </c>
      <c r="Q1184" s="500">
        <v>189.36279360905775</v>
      </c>
    </row>
    <row r="1185" spans="1:17" ht="12.75" x14ac:dyDescent="0.2">
      <c r="A1185" s="496" t="s">
        <v>1563</v>
      </c>
      <c r="B1185" s="497" t="s">
        <v>2263</v>
      </c>
      <c r="C1185" s="497">
        <v>3022.6418071735438</v>
      </c>
      <c r="D1185" s="497">
        <v>3022.6418071735438</v>
      </c>
      <c r="E1185" s="497">
        <v>2891.6260455477727</v>
      </c>
      <c r="F1185" s="498">
        <v>0.30000000000000004</v>
      </c>
      <c r="G1185" s="499">
        <f t="shared" si="18"/>
        <v>867.48781366433195</v>
      </c>
      <c r="H1185" s="499" t="s">
        <v>2263</v>
      </c>
      <c r="I1185" s="499">
        <v>10</v>
      </c>
      <c r="J1185" s="499">
        <v>47</v>
      </c>
      <c r="K1185" s="499">
        <v>1463</v>
      </c>
      <c r="L1185" s="499">
        <v>1217</v>
      </c>
      <c r="M1185" s="499">
        <v>246</v>
      </c>
      <c r="N1185" s="499">
        <v>1</v>
      </c>
      <c r="O1185" s="500">
        <v>22</v>
      </c>
      <c r="P1185" s="500">
        <v>26</v>
      </c>
      <c r="Q1185" s="500">
        <v>189.36279360905775</v>
      </c>
    </row>
    <row r="1186" spans="1:17" ht="12.75" x14ac:dyDescent="0.2">
      <c r="A1186" s="496" t="s">
        <v>1564</v>
      </c>
      <c r="B1186" s="497" t="s">
        <v>2263</v>
      </c>
      <c r="C1186" s="497">
        <v>1131.0482979378669</v>
      </c>
      <c r="D1186" s="497">
        <v>1131.0482979378669</v>
      </c>
      <c r="E1186" s="497">
        <v>2305.0604586114259</v>
      </c>
      <c r="F1186" s="498">
        <v>0.30000000000000004</v>
      </c>
      <c r="G1186" s="499">
        <f t="shared" si="18"/>
        <v>691.51813758342792</v>
      </c>
      <c r="H1186" s="499" t="s">
        <v>2263</v>
      </c>
      <c r="I1186" s="499">
        <v>84</v>
      </c>
      <c r="J1186" s="499">
        <v>52</v>
      </c>
      <c r="K1186" s="499">
        <v>1303</v>
      </c>
      <c r="L1186" s="499">
        <v>919</v>
      </c>
      <c r="M1186" s="499">
        <v>384</v>
      </c>
      <c r="N1186" s="499">
        <v>1</v>
      </c>
      <c r="O1186" s="500">
        <v>8</v>
      </c>
      <c r="P1186" s="500">
        <v>19</v>
      </c>
      <c r="Q1186" s="500">
        <v>189.36279360905775</v>
      </c>
    </row>
    <row r="1187" spans="1:17" ht="12.75" x14ac:dyDescent="0.2">
      <c r="A1187" s="496" t="s">
        <v>1565</v>
      </c>
      <c r="B1187" s="497">
        <v>202.08312439798561</v>
      </c>
      <c r="C1187" s="497">
        <v>609.3242494262762</v>
      </c>
      <c r="D1187" s="497">
        <v>609.3242494262762</v>
      </c>
      <c r="E1187" s="497">
        <v>1405.3326134380211</v>
      </c>
      <c r="F1187" s="498">
        <v>0</v>
      </c>
      <c r="G1187" s="499">
        <f t="shared" si="18"/>
        <v>0</v>
      </c>
      <c r="H1187" s="499">
        <v>886</v>
      </c>
      <c r="I1187" s="499">
        <v>190</v>
      </c>
      <c r="J1187" s="499">
        <v>26</v>
      </c>
      <c r="K1187" s="499">
        <v>179</v>
      </c>
      <c r="L1187" s="499">
        <v>179</v>
      </c>
      <c r="M1187" s="499">
        <v>31</v>
      </c>
      <c r="N1187" s="499">
        <v>0</v>
      </c>
      <c r="O1187" s="500">
        <v>5</v>
      </c>
      <c r="P1187" s="500">
        <v>14</v>
      </c>
      <c r="Q1187" s="500">
        <v>189.36279360905775</v>
      </c>
    </row>
    <row r="1188" spans="1:17" ht="12.75" x14ac:dyDescent="0.2">
      <c r="A1188" s="496" t="s">
        <v>1566</v>
      </c>
      <c r="B1188" s="497" t="s">
        <v>2263</v>
      </c>
      <c r="C1188" s="497">
        <v>296.29126904236961</v>
      </c>
      <c r="D1188" s="497">
        <v>296.29126904236961</v>
      </c>
      <c r="E1188" s="497">
        <v>3653.1436701737075</v>
      </c>
      <c r="F1188" s="498">
        <v>0.30000000000000004</v>
      </c>
      <c r="G1188" s="499">
        <f t="shared" si="18"/>
        <v>1095.9431010521125</v>
      </c>
      <c r="H1188" s="499" t="s">
        <v>2263</v>
      </c>
      <c r="I1188" s="499">
        <v>3021</v>
      </c>
      <c r="J1188" s="499">
        <v>145</v>
      </c>
      <c r="K1188" s="499">
        <v>591</v>
      </c>
      <c r="L1188" s="499">
        <v>427</v>
      </c>
      <c r="M1188" s="499">
        <v>164</v>
      </c>
      <c r="N1188" s="499">
        <v>1</v>
      </c>
      <c r="O1188" s="500">
        <v>5</v>
      </c>
      <c r="P1188" s="500">
        <v>26</v>
      </c>
      <c r="Q1188" s="500">
        <v>189.36279360905775</v>
      </c>
    </row>
    <row r="1189" spans="1:17" ht="12.75" x14ac:dyDescent="0.2">
      <c r="A1189" s="496" t="s">
        <v>1567</v>
      </c>
      <c r="B1189" s="497" t="s">
        <v>2263</v>
      </c>
      <c r="C1189" s="497">
        <v>225.31053880160894</v>
      </c>
      <c r="D1189" s="497">
        <v>225.31053880160894</v>
      </c>
      <c r="E1189" s="497">
        <v>940.32051034854044</v>
      </c>
      <c r="F1189" s="498">
        <v>0.65</v>
      </c>
      <c r="G1189" s="499">
        <f t="shared" si="18"/>
        <v>611.20833172655125</v>
      </c>
      <c r="H1189" s="499" t="s">
        <v>2263</v>
      </c>
      <c r="I1189" s="499">
        <v>45955</v>
      </c>
      <c r="J1189" s="499">
        <v>1429</v>
      </c>
      <c r="K1189" s="499">
        <v>599</v>
      </c>
      <c r="L1189" s="499">
        <v>182</v>
      </c>
      <c r="M1189" s="499">
        <v>417</v>
      </c>
      <c r="N1189" s="499">
        <v>1</v>
      </c>
      <c r="O1189" s="500">
        <v>5</v>
      </c>
      <c r="P1189" s="500">
        <v>5</v>
      </c>
      <c r="Q1189" s="500">
        <v>189.36279360905775</v>
      </c>
    </row>
    <row r="1190" spans="1:17" ht="12.75" x14ac:dyDescent="0.2">
      <c r="A1190" s="496" t="s">
        <v>1568</v>
      </c>
      <c r="B1190" s="497" t="s">
        <v>2263</v>
      </c>
      <c r="C1190" s="497">
        <v>4851.2837888087633</v>
      </c>
      <c r="D1190" s="497">
        <v>4851.2837888087633</v>
      </c>
      <c r="E1190" s="497">
        <v>5124.3739549260927</v>
      </c>
      <c r="F1190" s="498">
        <v>0.30000000000000004</v>
      </c>
      <c r="G1190" s="499">
        <f t="shared" si="18"/>
        <v>1537.3121864778279</v>
      </c>
      <c r="H1190" s="499" t="s">
        <v>2263</v>
      </c>
      <c r="I1190" s="499">
        <v>4</v>
      </c>
      <c r="J1190" s="499">
        <v>61</v>
      </c>
      <c r="K1190" s="499">
        <v>1931</v>
      </c>
      <c r="L1190" s="499">
        <v>1915</v>
      </c>
      <c r="M1190" s="499">
        <v>16</v>
      </c>
      <c r="N1190" s="499">
        <v>1</v>
      </c>
      <c r="O1190" s="500">
        <v>31</v>
      </c>
      <c r="P1190" s="500">
        <v>47</v>
      </c>
      <c r="Q1190" s="500">
        <v>189.36279360905775</v>
      </c>
    </row>
    <row r="1191" spans="1:17" ht="12.75" x14ac:dyDescent="0.2">
      <c r="A1191" s="496" t="s">
        <v>1569</v>
      </c>
      <c r="B1191" s="497" t="s">
        <v>2263</v>
      </c>
      <c r="C1191" s="497">
        <v>1628.0686772347226</v>
      </c>
      <c r="D1191" s="497">
        <v>1628.0686772347226</v>
      </c>
      <c r="E1191" s="497">
        <v>2814.3262825456936</v>
      </c>
      <c r="F1191" s="498">
        <v>0.30000000000000004</v>
      </c>
      <c r="G1191" s="499">
        <f t="shared" si="18"/>
        <v>844.29788476370823</v>
      </c>
      <c r="H1191" s="499" t="s">
        <v>2263</v>
      </c>
      <c r="I1191" s="499">
        <v>27</v>
      </c>
      <c r="J1191" s="499">
        <v>28</v>
      </c>
      <c r="K1191" s="499">
        <v>313</v>
      </c>
      <c r="L1191" s="499">
        <v>305</v>
      </c>
      <c r="M1191" s="499">
        <v>8</v>
      </c>
      <c r="N1191" s="499">
        <v>1</v>
      </c>
      <c r="O1191" s="500">
        <v>10</v>
      </c>
      <c r="P1191" s="500">
        <v>22</v>
      </c>
      <c r="Q1191" s="500">
        <v>189.36279360905775</v>
      </c>
    </row>
    <row r="1192" spans="1:17" ht="12.75" x14ac:dyDescent="0.2">
      <c r="A1192" s="496" t="s">
        <v>1570</v>
      </c>
      <c r="B1192" s="497" t="s">
        <v>2263</v>
      </c>
      <c r="C1192" s="497">
        <v>2485.7620749113598</v>
      </c>
      <c r="D1192" s="497">
        <v>2485.7620749113598</v>
      </c>
      <c r="E1192" s="497">
        <v>3761.1274492217422</v>
      </c>
      <c r="F1192" s="498">
        <v>0.30000000000000004</v>
      </c>
      <c r="G1192" s="499">
        <f t="shared" si="18"/>
        <v>1128.3382347665229</v>
      </c>
      <c r="H1192" s="499" t="s">
        <v>2263</v>
      </c>
      <c r="I1192" s="499">
        <v>23</v>
      </c>
      <c r="J1192" s="499">
        <v>61</v>
      </c>
      <c r="K1192" s="499">
        <v>3926</v>
      </c>
      <c r="L1192" s="499">
        <v>3585</v>
      </c>
      <c r="M1192" s="499">
        <v>341</v>
      </c>
      <c r="N1192" s="499">
        <v>1</v>
      </c>
      <c r="O1192" s="500">
        <v>29</v>
      </c>
      <c r="P1192" s="500">
        <v>40</v>
      </c>
      <c r="Q1192" s="500">
        <v>189.36279360905775</v>
      </c>
    </row>
    <row r="1193" spans="1:17" ht="12.75" x14ac:dyDescent="0.2">
      <c r="A1193" s="496" t="s">
        <v>1571</v>
      </c>
      <c r="B1193" s="497" t="s">
        <v>2263</v>
      </c>
      <c r="C1193" s="497">
        <v>531.06999698314394</v>
      </c>
      <c r="D1193" s="497">
        <v>531.06999698314394</v>
      </c>
      <c r="E1193" s="497">
        <v>2524.1913066801012</v>
      </c>
      <c r="F1193" s="498">
        <v>0.30000000000000004</v>
      </c>
      <c r="G1193" s="499">
        <f t="shared" si="18"/>
        <v>757.25739200403052</v>
      </c>
      <c r="H1193" s="499" t="s">
        <v>2263</v>
      </c>
      <c r="I1193" s="499">
        <v>267</v>
      </c>
      <c r="J1193" s="499">
        <v>84</v>
      </c>
      <c r="K1193" s="499">
        <v>6789</v>
      </c>
      <c r="L1193" s="499">
        <v>5479</v>
      </c>
      <c r="M1193" s="499">
        <v>1310</v>
      </c>
      <c r="N1193" s="499">
        <v>1</v>
      </c>
      <c r="O1193" s="500">
        <v>5</v>
      </c>
      <c r="P1193" s="500">
        <v>22</v>
      </c>
      <c r="Q1193" s="500">
        <v>189.36279360905775</v>
      </c>
    </row>
    <row r="1194" spans="1:17" ht="12.75" x14ac:dyDescent="0.2">
      <c r="A1194" s="496" t="s">
        <v>1572</v>
      </c>
      <c r="B1194" s="497" t="s">
        <v>2263</v>
      </c>
      <c r="C1194" s="497">
        <v>438.78826578220713</v>
      </c>
      <c r="D1194" s="497">
        <v>438.78826578220713</v>
      </c>
      <c r="E1194" s="497">
        <v>1939.695642754805</v>
      </c>
      <c r="F1194" s="498">
        <v>0.30000000000000004</v>
      </c>
      <c r="G1194" s="499">
        <f t="shared" si="18"/>
        <v>581.90869282644155</v>
      </c>
      <c r="H1194" s="499" t="s">
        <v>2263</v>
      </c>
      <c r="I1194" s="499">
        <v>1135</v>
      </c>
      <c r="J1194" s="499">
        <v>319</v>
      </c>
      <c r="K1194" s="499">
        <v>12861</v>
      </c>
      <c r="L1194" s="499">
        <v>8388</v>
      </c>
      <c r="M1194" s="499">
        <v>4473</v>
      </c>
      <c r="N1194" s="499">
        <v>1</v>
      </c>
      <c r="O1194" s="500">
        <v>5</v>
      </c>
      <c r="P1194" s="500">
        <v>14</v>
      </c>
      <c r="Q1194" s="500">
        <v>189.36279360905775</v>
      </c>
    </row>
    <row r="1195" spans="1:17" ht="12.75" x14ac:dyDescent="0.2">
      <c r="A1195" s="496" t="s">
        <v>1573</v>
      </c>
      <c r="B1195" s="497" t="s">
        <v>2263</v>
      </c>
      <c r="C1195" s="497">
        <v>331.15958030991351</v>
      </c>
      <c r="D1195" s="497">
        <v>331.15958030991351</v>
      </c>
      <c r="E1195" s="497">
        <v>1339.1994323100412</v>
      </c>
      <c r="F1195" s="498">
        <v>0.4</v>
      </c>
      <c r="G1195" s="499">
        <f t="shared" si="18"/>
        <v>535.67977292401645</v>
      </c>
      <c r="H1195" s="499" t="s">
        <v>2263</v>
      </c>
      <c r="I1195" s="499">
        <v>2706</v>
      </c>
      <c r="J1195" s="499">
        <v>393</v>
      </c>
      <c r="K1195" s="499">
        <v>9601</v>
      </c>
      <c r="L1195" s="499">
        <v>4601</v>
      </c>
      <c r="M1195" s="499">
        <v>5000</v>
      </c>
      <c r="N1195" s="499">
        <v>1</v>
      </c>
      <c r="O1195" s="500">
        <v>5</v>
      </c>
      <c r="P1195" s="500">
        <v>9</v>
      </c>
      <c r="Q1195" s="500">
        <v>189.36279360905775</v>
      </c>
    </row>
    <row r="1196" spans="1:17" ht="12.75" x14ac:dyDescent="0.2">
      <c r="A1196" s="496" t="s">
        <v>1574</v>
      </c>
      <c r="B1196" s="497" t="s">
        <v>2263</v>
      </c>
      <c r="C1196" s="497">
        <v>331.15958030991351</v>
      </c>
      <c r="D1196" s="497">
        <v>331.15958030991351</v>
      </c>
      <c r="E1196" s="497">
        <v>791.27034726188799</v>
      </c>
      <c r="F1196" s="498">
        <v>0.65</v>
      </c>
      <c r="G1196" s="499">
        <f t="shared" si="18"/>
        <v>514.32572572022718</v>
      </c>
      <c r="H1196" s="499" t="s">
        <v>2263</v>
      </c>
      <c r="I1196" s="499">
        <v>3046</v>
      </c>
      <c r="J1196" s="499">
        <v>282</v>
      </c>
      <c r="K1196" s="499">
        <v>4562</v>
      </c>
      <c r="L1196" s="499">
        <v>1454</v>
      </c>
      <c r="M1196" s="499">
        <v>3108</v>
      </c>
      <c r="N1196" s="499">
        <v>1</v>
      </c>
      <c r="O1196" s="500">
        <v>5</v>
      </c>
      <c r="P1196" s="500">
        <v>5</v>
      </c>
      <c r="Q1196" s="500">
        <v>189.36279360905775</v>
      </c>
    </row>
    <row r="1197" spans="1:17" ht="12.75" x14ac:dyDescent="0.2">
      <c r="A1197" s="496" t="s">
        <v>1575</v>
      </c>
      <c r="B1197" s="497" t="s">
        <v>2263</v>
      </c>
      <c r="C1197" s="497">
        <v>9060.467732091478</v>
      </c>
      <c r="D1197" s="497">
        <v>9060.467732091478</v>
      </c>
      <c r="E1197" s="497">
        <v>9060.467732091478</v>
      </c>
      <c r="F1197" s="498">
        <v>0.30000000000000004</v>
      </c>
      <c r="G1197" s="499">
        <f t="shared" si="18"/>
        <v>2718.1403196274437</v>
      </c>
      <c r="H1197" s="499" t="s">
        <v>2263</v>
      </c>
      <c r="I1197" s="499">
        <v>0</v>
      </c>
      <c r="J1197" s="499">
        <v>8</v>
      </c>
      <c r="K1197" s="499">
        <v>1485</v>
      </c>
      <c r="L1197" s="499">
        <v>1482</v>
      </c>
      <c r="M1197" s="499">
        <v>3</v>
      </c>
      <c r="N1197" s="499">
        <v>1</v>
      </c>
      <c r="O1197" s="500">
        <v>90</v>
      </c>
      <c r="P1197" s="500">
        <v>90</v>
      </c>
      <c r="Q1197" s="500">
        <v>186.33069675625984</v>
      </c>
    </row>
    <row r="1198" spans="1:17" ht="12.75" x14ac:dyDescent="0.2">
      <c r="A1198" s="496" t="s">
        <v>1576</v>
      </c>
      <c r="B1198" s="497" t="s">
        <v>2263</v>
      </c>
      <c r="C1198" s="497">
        <v>6596.2807834306868</v>
      </c>
      <c r="D1198" s="497">
        <v>6596.2807834306868</v>
      </c>
      <c r="E1198" s="497">
        <v>6596.2807834306868</v>
      </c>
      <c r="F1198" s="498">
        <v>0.30000000000000004</v>
      </c>
      <c r="G1198" s="499">
        <f t="shared" si="18"/>
        <v>1978.8842350292064</v>
      </c>
      <c r="H1198" s="499" t="s">
        <v>2263</v>
      </c>
      <c r="I1198" s="499">
        <v>0</v>
      </c>
      <c r="J1198" s="499">
        <v>17</v>
      </c>
      <c r="K1198" s="499">
        <v>1903</v>
      </c>
      <c r="L1198" s="499">
        <v>1900</v>
      </c>
      <c r="M1198" s="499">
        <v>3</v>
      </c>
      <c r="N1198" s="499">
        <v>1</v>
      </c>
      <c r="O1198" s="500">
        <v>62</v>
      </c>
      <c r="P1198" s="500">
        <v>62</v>
      </c>
      <c r="Q1198" s="500">
        <v>186.33069675625984</v>
      </c>
    </row>
    <row r="1199" spans="1:17" ht="12.75" x14ac:dyDescent="0.2">
      <c r="A1199" s="496" t="s">
        <v>1577</v>
      </c>
      <c r="B1199" s="497" t="s">
        <v>2263</v>
      </c>
      <c r="C1199" s="497">
        <v>3970.5908428894199</v>
      </c>
      <c r="D1199" s="497">
        <v>3970.5908428894199</v>
      </c>
      <c r="E1199" s="497">
        <v>4842.0407603738922</v>
      </c>
      <c r="F1199" s="498">
        <v>0.30000000000000004</v>
      </c>
      <c r="G1199" s="499">
        <f t="shared" si="18"/>
        <v>1452.6122281121679</v>
      </c>
      <c r="H1199" s="499" t="s">
        <v>2263</v>
      </c>
      <c r="I1199" s="499">
        <v>0</v>
      </c>
      <c r="J1199" s="499">
        <v>27</v>
      </c>
      <c r="K1199" s="499">
        <v>3281</v>
      </c>
      <c r="L1199" s="499">
        <v>3269</v>
      </c>
      <c r="M1199" s="499">
        <v>12</v>
      </c>
      <c r="N1199" s="499">
        <v>1</v>
      </c>
      <c r="O1199" s="500">
        <v>49</v>
      </c>
      <c r="P1199" s="500">
        <v>47</v>
      </c>
      <c r="Q1199" s="500">
        <v>186.33069675625984</v>
      </c>
    </row>
    <row r="1200" spans="1:17" ht="12.75" x14ac:dyDescent="0.2">
      <c r="A1200" s="496" t="s">
        <v>1578</v>
      </c>
      <c r="B1200" s="497" t="s">
        <v>2263</v>
      </c>
      <c r="C1200" s="497">
        <v>3402.2325925634082</v>
      </c>
      <c r="D1200" s="497">
        <v>3402.2325925634082</v>
      </c>
      <c r="E1200" s="497">
        <v>3402.2325925634082</v>
      </c>
      <c r="F1200" s="498">
        <v>0.30000000000000004</v>
      </c>
      <c r="G1200" s="499">
        <f t="shared" si="18"/>
        <v>1020.6697777690226</v>
      </c>
      <c r="H1200" s="499" t="s">
        <v>2263</v>
      </c>
      <c r="I1200" s="499">
        <v>1</v>
      </c>
      <c r="J1200" s="499">
        <v>77</v>
      </c>
      <c r="K1200" s="499">
        <v>3813</v>
      </c>
      <c r="L1200" s="499">
        <v>3791</v>
      </c>
      <c r="M1200" s="499">
        <v>22</v>
      </c>
      <c r="N1200" s="499">
        <v>1</v>
      </c>
      <c r="O1200" s="500">
        <v>30</v>
      </c>
      <c r="P1200" s="500">
        <v>30</v>
      </c>
      <c r="Q1200" s="500">
        <v>186.33069675625984</v>
      </c>
    </row>
    <row r="1201" spans="1:17" ht="12.75" x14ac:dyDescent="0.2">
      <c r="A1201" s="496" t="s">
        <v>1579</v>
      </c>
      <c r="B1201" s="497" t="s">
        <v>2263</v>
      </c>
      <c r="C1201" s="497">
        <v>2108.7810198165498</v>
      </c>
      <c r="D1201" s="497">
        <v>2108.7810198165498</v>
      </c>
      <c r="E1201" s="497">
        <v>2108.7810198165498</v>
      </c>
      <c r="F1201" s="498">
        <v>0.30000000000000004</v>
      </c>
      <c r="G1201" s="499">
        <f t="shared" si="18"/>
        <v>632.63430594496504</v>
      </c>
      <c r="H1201" s="499" t="s">
        <v>2263</v>
      </c>
      <c r="I1201" s="499">
        <v>8</v>
      </c>
      <c r="J1201" s="499">
        <v>162</v>
      </c>
      <c r="K1201" s="499">
        <v>2728</v>
      </c>
      <c r="L1201" s="499">
        <v>2711</v>
      </c>
      <c r="M1201" s="499">
        <v>17</v>
      </c>
      <c r="N1201" s="499">
        <v>1</v>
      </c>
      <c r="O1201" s="500">
        <v>16</v>
      </c>
      <c r="P1201" s="500">
        <v>16</v>
      </c>
      <c r="Q1201" s="500">
        <v>186.33069675625984</v>
      </c>
    </row>
    <row r="1202" spans="1:17" ht="12.75" x14ac:dyDescent="0.2">
      <c r="A1202" s="496" t="s">
        <v>1580</v>
      </c>
      <c r="B1202" s="497" t="s">
        <v>2263</v>
      </c>
      <c r="C1202" s="497">
        <v>6062.7609020365171</v>
      </c>
      <c r="D1202" s="497">
        <v>6062.7609020365171</v>
      </c>
      <c r="E1202" s="497">
        <v>6341.9529825959435</v>
      </c>
      <c r="F1202" s="498">
        <v>0.30000000000000004</v>
      </c>
      <c r="G1202" s="499">
        <f t="shared" si="18"/>
        <v>1902.5858947787833</v>
      </c>
      <c r="H1202" s="499" t="s">
        <v>2263</v>
      </c>
      <c r="I1202" s="499">
        <v>1</v>
      </c>
      <c r="J1202" s="499">
        <v>4</v>
      </c>
      <c r="K1202" s="499">
        <v>2873</v>
      </c>
      <c r="L1202" s="499">
        <v>2826</v>
      </c>
      <c r="M1202" s="499">
        <v>47</v>
      </c>
      <c r="N1202" s="499">
        <v>1</v>
      </c>
      <c r="O1202" s="500">
        <v>95</v>
      </c>
      <c r="P1202" s="500">
        <v>75</v>
      </c>
      <c r="Q1202" s="500">
        <v>186.33069675625984</v>
      </c>
    </row>
    <row r="1203" spans="1:17" ht="12.75" x14ac:dyDescent="0.2">
      <c r="A1203" s="496" t="s">
        <v>1581</v>
      </c>
      <c r="B1203" s="497" t="s">
        <v>2263</v>
      </c>
      <c r="C1203" s="497">
        <v>4383.0569435719217</v>
      </c>
      <c r="D1203" s="497">
        <v>4383.0569435719217</v>
      </c>
      <c r="E1203" s="497">
        <v>4383.0569435719217</v>
      </c>
      <c r="F1203" s="498">
        <v>0.30000000000000004</v>
      </c>
      <c r="G1203" s="499">
        <f t="shared" si="18"/>
        <v>1314.9170830715766</v>
      </c>
      <c r="H1203" s="499" t="s">
        <v>2263</v>
      </c>
      <c r="I1203" s="499">
        <v>6</v>
      </c>
      <c r="J1203" s="499">
        <v>66</v>
      </c>
      <c r="K1203" s="499">
        <v>16927</v>
      </c>
      <c r="L1203" s="499">
        <v>16016</v>
      </c>
      <c r="M1203" s="499">
        <v>911</v>
      </c>
      <c r="N1203" s="499">
        <v>1</v>
      </c>
      <c r="O1203" s="500">
        <v>47</v>
      </c>
      <c r="P1203" s="500">
        <v>47</v>
      </c>
      <c r="Q1203" s="500">
        <v>186.33069675625984</v>
      </c>
    </row>
    <row r="1204" spans="1:17" ht="12.75" x14ac:dyDescent="0.2">
      <c r="A1204" s="496" t="s">
        <v>1582</v>
      </c>
      <c r="B1204" s="497" t="s">
        <v>2263</v>
      </c>
      <c r="C1204" s="497">
        <v>2909.9216825394237</v>
      </c>
      <c r="D1204" s="497">
        <v>2909.9216825394237</v>
      </c>
      <c r="E1204" s="497">
        <v>2909.9216825394237</v>
      </c>
      <c r="F1204" s="498">
        <v>0.30000000000000004</v>
      </c>
      <c r="G1204" s="499">
        <f t="shared" si="18"/>
        <v>872.9765047618273</v>
      </c>
      <c r="H1204" s="499" t="s">
        <v>2263</v>
      </c>
      <c r="I1204" s="499">
        <v>92</v>
      </c>
      <c r="J1204" s="499">
        <v>262</v>
      </c>
      <c r="K1204" s="499">
        <v>45420</v>
      </c>
      <c r="L1204" s="499">
        <v>38469</v>
      </c>
      <c r="M1204" s="499">
        <v>6951</v>
      </c>
      <c r="N1204" s="499">
        <v>1</v>
      </c>
      <c r="O1204" s="500">
        <v>28</v>
      </c>
      <c r="P1204" s="500">
        <v>28</v>
      </c>
      <c r="Q1204" s="500">
        <v>186.33069675625984</v>
      </c>
    </row>
    <row r="1205" spans="1:17" ht="12.75" x14ac:dyDescent="0.2">
      <c r="A1205" s="496" t="s">
        <v>1583</v>
      </c>
      <c r="B1205" s="497" t="s">
        <v>2263</v>
      </c>
      <c r="C1205" s="497">
        <v>1619.8345479314246</v>
      </c>
      <c r="D1205" s="497">
        <v>1619.8345479314246</v>
      </c>
      <c r="E1205" s="497">
        <v>2005.7472446216138</v>
      </c>
      <c r="F1205" s="498">
        <v>0.30000000000000004</v>
      </c>
      <c r="G1205" s="499">
        <f t="shared" si="18"/>
        <v>601.72417338648427</v>
      </c>
      <c r="H1205" s="499" t="s">
        <v>2263</v>
      </c>
      <c r="I1205" s="499">
        <v>291</v>
      </c>
      <c r="J1205" s="499">
        <v>321</v>
      </c>
      <c r="K1205" s="499">
        <v>36314</v>
      </c>
      <c r="L1205" s="499">
        <v>25415</v>
      </c>
      <c r="M1205" s="499">
        <v>10899</v>
      </c>
      <c r="N1205" s="499">
        <v>1</v>
      </c>
      <c r="O1205" s="500">
        <v>18</v>
      </c>
      <c r="P1205" s="500">
        <v>16</v>
      </c>
      <c r="Q1205" s="500">
        <v>186.33069675625984</v>
      </c>
    </row>
    <row r="1206" spans="1:17" ht="12.75" x14ac:dyDescent="0.2">
      <c r="A1206" s="496" t="s">
        <v>1584</v>
      </c>
      <c r="B1206" s="497" t="s">
        <v>2263</v>
      </c>
      <c r="C1206" s="497">
        <v>688.76693910598772</v>
      </c>
      <c r="D1206" s="497">
        <v>688.76693910598772</v>
      </c>
      <c r="E1206" s="497">
        <v>1287.0651366648294</v>
      </c>
      <c r="F1206" s="498">
        <v>0.4</v>
      </c>
      <c r="G1206" s="499">
        <f t="shared" si="18"/>
        <v>514.82605466593179</v>
      </c>
      <c r="H1206" s="499" t="s">
        <v>2263</v>
      </c>
      <c r="I1206" s="499">
        <v>768</v>
      </c>
      <c r="J1206" s="499">
        <v>461</v>
      </c>
      <c r="K1206" s="499">
        <v>41607</v>
      </c>
      <c r="L1206" s="499">
        <v>21124</v>
      </c>
      <c r="M1206" s="499">
        <v>20483</v>
      </c>
      <c r="N1206" s="499">
        <v>1</v>
      </c>
      <c r="O1206" s="500">
        <v>5</v>
      </c>
      <c r="P1206" s="500">
        <v>10</v>
      </c>
      <c r="Q1206" s="500">
        <v>186.33069675625984</v>
      </c>
    </row>
    <row r="1207" spans="1:17" ht="12.75" x14ac:dyDescent="0.2">
      <c r="A1207" s="496" t="s">
        <v>1585</v>
      </c>
      <c r="B1207" s="497" t="s">
        <v>2263</v>
      </c>
      <c r="C1207" s="497">
        <v>1113.2869654507451</v>
      </c>
      <c r="D1207" s="497">
        <v>1113.2869654507451</v>
      </c>
      <c r="E1207" s="497">
        <v>1113.2869654507451</v>
      </c>
      <c r="F1207" s="498">
        <v>0</v>
      </c>
      <c r="G1207" s="499">
        <f t="shared" si="18"/>
        <v>0</v>
      </c>
      <c r="H1207" s="499" t="s">
        <v>2263</v>
      </c>
      <c r="I1207" s="499">
        <v>1053</v>
      </c>
      <c r="J1207" s="499">
        <v>840</v>
      </c>
      <c r="K1207" s="499">
        <v>422</v>
      </c>
      <c r="L1207" s="499">
        <v>422</v>
      </c>
      <c r="M1207" s="499">
        <v>413</v>
      </c>
      <c r="N1207" s="499">
        <v>0</v>
      </c>
      <c r="O1207" s="500">
        <v>5</v>
      </c>
      <c r="P1207" s="500">
        <v>5</v>
      </c>
      <c r="Q1207" s="500">
        <v>186.33069675625984</v>
      </c>
    </row>
    <row r="1208" spans="1:17" ht="12.75" x14ac:dyDescent="0.2">
      <c r="A1208" s="496" t="s">
        <v>1586</v>
      </c>
      <c r="B1208" s="497" t="s">
        <v>2263</v>
      </c>
      <c r="C1208" s="497">
        <v>7635.1185483465215</v>
      </c>
      <c r="D1208" s="497">
        <v>7635.1185483465215</v>
      </c>
      <c r="E1208" s="497">
        <v>7635.1185483465215</v>
      </c>
      <c r="F1208" s="498">
        <v>0.30000000000000004</v>
      </c>
      <c r="G1208" s="499">
        <f t="shared" si="18"/>
        <v>2290.5355645039567</v>
      </c>
      <c r="H1208" s="499" t="s">
        <v>2263</v>
      </c>
      <c r="I1208" s="499">
        <v>0</v>
      </c>
      <c r="J1208" s="499">
        <v>21</v>
      </c>
      <c r="K1208" s="499">
        <v>1435</v>
      </c>
      <c r="L1208" s="499">
        <v>1432</v>
      </c>
      <c r="M1208" s="499">
        <v>3</v>
      </c>
      <c r="N1208" s="499">
        <v>1</v>
      </c>
      <c r="O1208" s="500">
        <v>68</v>
      </c>
      <c r="P1208" s="500">
        <v>68</v>
      </c>
      <c r="Q1208" s="500">
        <v>186.33069675625984</v>
      </c>
    </row>
    <row r="1209" spans="1:17" ht="12.75" x14ac:dyDescent="0.2">
      <c r="A1209" s="496" t="s">
        <v>1587</v>
      </c>
      <c r="B1209" s="497" t="s">
        <v>2263</v>
      </c>
      <c r="C1209" s="497">
        <v>5220.1616471164562</v>
      </c>
      <c r="D1209" s="497">
        <v>5220.1616471164562</v>
      </c>
      <c r="E1209" s="497">
        <v>5220.1616471164562</v>
      </c>
      <c r="F1209" s="498">
        <v>0.30000000000000004</v>
      </c>
      <c r="G1209" s="499">
        <f t="shared" si="18"/>
        <v>1566.0484941349371</v>
      </c>
      <c r="H1209" s="499" t="s">
        <v>2263</v>
      </c>
      <c r="I1209" s="499">
        <v>0</v>
      </c>
      <c r="J1209" s="499">
        <v>42</v>
      </c>
      <c r="K1209" s="499">
        <v>2341</v>
      </c>
      <c r="L1209" s="499">
        <v>2327</v>
      </c>
      <c r="M1209" s="499">
        <v>14</v>
      </c>
      <c r="N1209" s="499">
        <v>1</v>
      </c>
      <c r="O1209" s="500">
        <v>46</v>
      </c>
      <c r="P1209" s="500">
        <v>46</v>
      </c>
      <c r="Q1209" s="500">
        <v>186.33069675625984</v>
      </c>
    </row>
    <row r="1210" spans="1:17" ht="12.75" x14ac:dyDescent="0.2">
      <c r="A1210" s="496" t="s">
        <v>1588</v>
      </c>
      <c r="B1210" s="497" t="s">
        <v>2263</v>
      </c>
      <c r="C1210" s="497">
        <v>3552.1310406845441</v>
      </c>
      <c r="D1210" s="497">
        <v>3552.1310406845441</v>
      </c>
      <c r="E1210" s="497">
        <v>3552.1310406845441</v>
      </c>
      <c r="F1210" s="498">
        <v>0.30000000000000004</v>
      </c>
      <c r="G1210" s="499">
        <f t="shared" si="18"/>
        <v>1065.6393122053635</v>
      </c>
      <c r="H1210" s="499" t="s">
        <v>2263</v>
      </c>
      <c r="I1210" s="499">
        <v>1</v>
      </c>
      <c r="J1210" s="499">
        <v>81</v>
      </c>
      <c r="K1210" s="499">
        <v>1940</v>
      </c>
      <c r="L1210" s="499">
        <v>1935</v>
      </c>
      <c r="M1210" s="499">
        <v>5</v>
      </c>
      <c r="N1210" s="499">
        <v>1</v>
      </c>
      <c r="O1210" s="500">
        <v>28</v>
      </c>
      <c r="P1210" s="500">
        <v>28</v>
      </c>
      <c r="Q1210" s="500">
        <v>186.33069675625984</v>
      </c>
    </row>
    <row r="1211" spans="1:17" ht="12.75" x14ac:dyDescent="0.2">
      <c r="A1211" s="496" t="s">
        <v>1589</v>
      </c>
      <c r="B1211" s="497" t="s">
        <v>2263</v>
      </c>
      <c r="C1211" s="497">
        <v>5462.6567497174083</v>
      </c>
      <c r="D1211" s="497">
        <v>5462.6567497174083</v>
      </c>
      <c r="E1211" s="497">
        <v>5462.6567497174083</v>
      </c>
      <c r="F1211" s="498">
        <v>0.30000000000000004</v>
      </c>
      <c r="G1211" s="499">
        <f t="shared" si="18"/>
        <v>1638.7970249152227</v>
      </c>
      <c r="H1211" s="499" t="s">
        <v>2263</v>
      </c>
      <c r="I1211" s="499">
        <v>0</v>
      </c>
      <c r="J1211" s="499">
        <v>17</v>
      </c>
      <c r="K1211" s="499">
        <v>2691</v>
      </c>
      <c r="L1211" s="499">
        <v>2617</v>
      </c>
      <c r="M1211" s="499">
        <v>74</v>
      </c>
      <c r="N1211" s="499">
        <v>1</v>
      </c>
      <c r="O1211" s="500">
        <v>57</v>
      </c>
      <c r="P1211" s="500">
        <v>57</v>
      </c>
      <c r="Q1211" s="500">
        <v>186.33069675625984</v>
      </c>
    </row>
    <row r="1212" spans="1:17" ht="12.75" x14ac:dyDescent="0.2">
      <c r="A1212" s="496" t="s">
        <v>1590</v>
      </c>
      <c r="B1212" s="497" t="s">
        <v>2263</v>
      </c>
      <c r="C1212" s="497">
        <v>3720.6041779976745</v>
      </c>
      <c r="D1212" s="497">
        <v>3720.6041779976745</v>
      </c>
      <c r="E1212" s="497">
        <v>3720.6041779976745</v>
      </c>
      <c r="F1212" s="498">
        <v>0.30000000000000004</v>
      </c>
      <c r="G1212" s="499">
        <f t="shared" si="18"/>
        <v>1116.1812533993025</v>
      </c>
      <c r="H1212" s="499" t="s">
        <v>2263</v>
      </c>
      <c r="I1212" s="499">
        <v>3</v>
      </c>
      <c r="J1212" s="499">
        <v>37</v>
      </c>
      <c r="K1212" s="499">
        <v>6361</v>
      </c>
      <c r="L1212" s="499">
        <v>5990</v>
      </c>
      <c r="M1212" s="499">
        <v>371</v>
      </c>
      <c r="N1212" s="499">
        <v>1</v>
      </c>
      <c r="O1212" s="500">
        <v>38</v>
      </c>
      <c r="P1212" s="500">
        <v>38</v>
      </c>
      <c r="Q1212" s="500">
        <v>186.33069675625984</v>
      </c>
    </row>
    <row r="1213" spans="1:17" ht="12.75" x14ac:dyDescent="0.2">
      <c r="A1213" s="496" t="s">
        <v>1591</v>
      </c>
      <c r="B1213" s="497" t="s">
        <v>2263</v>
      </c>
      <c r="C1213" s="497">
        <v>2636.815088672553</v>
      </c>
      <c r="D1213" s="497">
        <v>2636.815088672553</v>
      </c>
      <c r="E1213" s="497">
        <v>2636.815088672553</v>
      </c>
      <c r="F1213" s="498">
        <v>0.30000000000000004</v>
      </c>
      <c r="G1213" s="499">
        <f t="shared" si="18"/>
        <v>791.04452660176605</v>
      </c>
      <c r="H1213" s="499" t="s">
        <v>2263</v>
      </c>
      <c r="I1213" s="499">
        <v>19</v>
      </c>
      <c r="J1213" s="499">
        <v>143</v>
      </c>
      <c r="K1213" s="499">
        <v>13119</v>
      </c>
      <c r="L1213" s="499">
        <v>11551</v>
      </c>
      <c r="M1213" s="499">
        <v>1568</v>
      </c>
      <c r="N1213" s="499">
        <v>1</v>
      </c>
      <c r="O1213" s="500">
        <v>23</v>
      </c>
      <c r="P1213" s="500">
        <v>23</v>
      </c>
      <c r="Q1213" s="500">
        <v>186.33069675625984</v>
      </c>
    </row>
    <row r="1214" spans="1:17" ht="12.75" x14ac:dyDescent="0.2">
      <c r="A1214" s="496" t="s">
        <v>1592</v>
      </c>
      <c r="B1214" s="497" t="s">
        <v>2263</v>
      </c>
      <c r="C1214" s="497">
        <v>1140.5237093782503</v>
      </c>
      <c r="D1214" s="497">
        <v>1140.5237093782503</v>
      </c>
      <c r="E1214" s="497">
        <v>1894.3423921463095</v>
      </c>
      <c r="F1214" s="498">
        <v>0.30000000000000004</v>
      </c>
      <c r="G1214" s="499">
        <f t="shared" si="18"/>
        <v>568.30271764389295</v>
      </c>
      <c r="H1214" s="499" t="s">
        <v>2263</v>
      </c>
      <c r="I1214" s="499">
        <v>311</v>
      </c>
      <c r="J1214" s="499">
        <v>304</v>
      </c>
      <c r="K1214" s="499">
        <v>10381</v>
      </c>
      <c r="L1214" s="499">
        <v>7855</v>
      </c>
      <c r="M1214" s="499">
        <v>2526</v>
      </c>
      <c r="N1214" s="499">
        <v>1</v>
      </c>
      <c r="O1214" s="500">
        <v>10</v>
      </c>
      <c r="P1214" s="500">
        <v>15</v>
      </c>
      <c r="Q1214" s="500">
        <v>186.33069675625984</v>
      </c>
    </row>
    <row r="1215" spans="1:17" ht="12.75" x14ac:dyDescent="0.2">
      <c r="A1215" s="496" t="s">
        <v>1593</v>
      </c>
      <c r="B1215" s="497" t="s">
        <v>2263</v>
      </c>
      <c r="C1215" s="497">
        <v>7273.8256732629725</v>
      </c>
      <c r="D1215" s="497">
        <v>7273.8256732629725</v>
      </c>
      <c r="E1215" s="497">
        <v>7836.9080363273424</v>
      </c>
      <c r="F1215" s="498">
        <v>0.30000000000000004</v>
      </c>
      <c r="G1215" s="499">
        <f t="shared" si="18"/>
        <v>2351.0724108982031</v>
      </c>
      <c r="H1215" s="499" t="s">
        <v>2263</v>
      </c>
      <c r="I1215" s="499">
        <v>0</v>
      </c>
      <c r="J1215" s="499">
        <v>94</v>
      </c>
      <c r="K1215" s="499">
        <v>491</v>
      </c>
      <c r="L1215" s="499">
        <v>491</v>
      </c>
      <c r="M1215" s="499">
        <v>0</v>
      </c>
      <c r="N1215" s="499">
        <v>1</v>
      </c>
      <c r="O1215" s="500">
        <v>51</v>
      </c>
      <c r="P1215" s="500">
        <v>65</v>
      </c>
      <c r="Q1215" s="500">
        <v>186.33069675625984</v>
      </c>
    </row>
    <row r="1216" spans="1:17" ht="12.75" x14ac:dyDescent="0.2">
      <c r="A1216" s="496" t="s">
        <v>1594</v>
      </c>
      <c r="B1216" s="497" t="s">
        <v>2263</v>
      </c>
      <c r="C1216" s="497">
        <v>3410.0900113761904</v>
      </c>
      <c r="D1216" s="497">
        <v>3410.0900113761904</v>
      </c>
      <c r="E1216" s="497">
        <v>4454.9444743756567</v>
      </c>
      <c r="F1216" s="498">
        <v>0.30000000000000004</v>
      </c>
      <c r="G1216" s="499">
        <f t="shared" si="18"/>
        <v>1336.4833423126972</v>
      </c>
      <c r="H1216" s="499" t="s">
        <v>2263</v>
      </c>
      <c r="I1216" s="499">
        <v>2</v>
      </c>
      <c r="J1216" s="499">
        <v>238</v>
      </c>
      <c r="K1216" s="499">
        <v>344</v>
      </c>
      <c r="L1216" s="499">
        <v>342</v>
      </c>
      <c r="M1216" s="499">
        <v>2</v>
      </c>
      <c r="N1216" s="499">
        <v>1</v>
      </c>
      <c r="O1216" s="500">
        <v>13</v>
      </c>
      <c r="P1216" s="500">
        <v>31</v>
      </c>
      <c r="Q1216" s="500">
        <v>186.33069675625984</v>
      </c>
    </row>
    <row r="1217" spans="1:17" ht="12.75" x14ac:dyDescent="0.2">
      <c r="A1217" s="496" t="s">
        <v>1595</v>
      </c>
      <c r="B1217" s="497" t="s">
        <v>2263</v>
      </c>
      <c r="C1217" s="497">
        <v>2687.8538484211272</v>
      </c>
      <c r="D1217" s="497">
        <v>2687.8538484211272</v>
      </c>
      <c r="E1217" s="497">
        <v>3014.5995599449243</v>
      </c>
      <c r="F1217" s="498">
        <v>0.30000000000000004</v>
      </c>
      <c r="G1217" s="499">
        <f t="shared" si="18"/>
        <v>904.37986798347742</v>
      </c>
      <c r="H1217" s="499" t="s">
        <v>2263</v>
      </c>
      <c r="I1217" s="499">
        <v>6</v>
      </c>
      <c r="J1217" s="499">
        <v>676</v>
      </c>
      <c r="K1217" s="499">
        <v>395</v>
      </c>
      <c r="L1217" s="499">
        <v>390</v>
      </c>
      <c r="M1217" s="499">
        <v>5</v>
      </c>
      <c r="N1217" s="499">
        <v>1</v>
      </c>
      <c r="O1217" s="500">
        <v>7</v>
      </c>
      <c r="P1217" s="500">
        <v>16</v>
      </c>
      <c r="Q1217" s="500">
        <v>186.33069675625984</v>
      </c>
    </row>
    <row r="1218" spans="1:17" ht="12.75" x14ac:dyDescent="0.2">
      <c r="A1218" s="496" t="s">
        <v>1596</v>
      </c>
      <c r="B1218" s="497" t="s">
        <v>2263</v>
      </c>
      <c r="C1218" s="497">
        <v>6794.9118885074122</v>
      </c>
      <c r="D1218" s="497">
        <v>6794.9118885074122</v>
      </c>
      <c r="E1218" s="497">
        <v>6686.0736476945467</v>
      </c>
      <c r="F1218" s="498">
        <v>0.30000000000000004</v>
      </c>
      <c r="G1218" s="499">
        <f t="shared" si="18"/>
        <v>2005.8220943083643</v>
      </c>
      <c r="H1218" s="499" t="s">
        <v>2263</v>
      </c>
      <c r="I1218" s="499">
        <v>0</v>
      </c>
      <c r="J1218" s="499">
        <v>12</v>
      </c>
      <c r="K1218" s="499">
        <v>221</v>
      </c>
      <c r="L1218" s="499">
        <v>214</v>
      </c>
      <c r="M1218" s="499">
        <v>7</v>
      </c>
      <c r="N1218" s="499">
        <v>1</v>
      </c>
      <c r="O1218" s="500">
        <v>46</v>
      </c>
      <c r="P1218" s="500">
        <v>59</v>
      </c>
      <c r="Q1218" s="500">
        <v>186.33069675625984</v>
      </c>
    </row>
    <row r="1219" spans="1:17" ht="12.75" x14ac:dyDescent="0.2">
      <c r="A1219" s="496" t="s">
        <v>1597</v>
      </c>
      <c r="B1219" s="497" t="s">
        <v>2263</v>
      </c>
      <c r="C1219" s="497">
        <v>5181.2024904933669</v>
      </c>
      <c r="D1219" s="497">
        <v>5181.2024904933669</v>
      </c>
      <c r="E1219" s="497">
        <v>4743.7241367582174</v>
      </c>
      <c r="F1219" s="498">
        <v>0.30000000000000004</v>
      </c>
      <c r="G1219" s="499">
        <f t="shared" si="18"/>
        <v>1423.1172410274655</v>
      </c>
      <c r="H1219" s="499" t="s">
        <v>2263</v>
      </c>
      <c r="I1219" s="499">
        <v>6</v>
      </c>
      <c r="J1219" s="499">
        <v>58</v>
      </c>
      <c r="K1219" s="499">
        <v>393</v>
      </c>
      <c r="L1219" s="499">
        <v>361</v>
      </c>
      <c r="M1219" s="499">
        <v>32</v>
      </c>
      <c r="N1219" s="499">
        <v>1</v>
      </c>
      <c r="O1219" s="500">
        <v>24</v>
      </c>
      <c r="P1219" s="500">
        <v>34</v>
      </c>
      <c r="Q1219" s="500">
        <v>186.33069675625984</v>
      </c>
    </row>
    <row r="1220" spans="1:17" ht="12.75" x14ac:dyDescent="0.2">
      <c r="A1220" s="496" t="s">
        <v>1598</v>
      </c>
      <c r="B1220" s="497" t="s">
        <v>2263</v>
      </c>
      <c r="C1220" s="497">
        <v>2050.609871129353</v>
      </c>
      <c r="D1220" s="497">
        <v>2050.609871129353</v>
      </c>
      <c r="E1220" s="497">
        <v>3497.8321543546008</v>
      </c>
      <c r="F1220" s="498">
        <v>0.30000000000000004</v>
      </c>
      <c r="G1220" s="499">
        <f t="shared" si="18"/>
        <v>1049.3496463063805</v>
      </c>
      <c r="H1220" s="499" t="s">
        <v>2263</v>
      </c>
      <c r="I1220" s="499">
        <v>128</v>
      </c>
      <c r="J1220" s="499">
        <v>104</v>
      </c>
      <c r="K1220" s="499">
        <v>896</v>
      </c>
      <c r="L1220" s="499">
        <v>742</v>
      </c>
      <c r="M1220" s="499">
        <v>154</v>
      </c>
      <c r="N1220" s="499">
        <v>1</v>
      </c>
      <c r="O1220" s="500">
        <v>10</v>
      </c>
      <c r="P1220" s="500">
        <v>25</v>
      </c>
      <c r="Q1220" s="500">
        <v>186.33069675625984</v>
      </c>
    </row>
    <row r="1221" spans="1:17" ht="12.75" x14ac:dyDescent="0.2">
      <c r="A1221" s="496" t="s">
        <v>1599</v>
      </c>
      <c r="B1221" s="497" t="s">
        <v>2263</v>
      </c>
      <c r="C1221" s="497">
        <v>606.40066300689796</v>
      </c>
      <c r="D1221" s="497">
        <v>606.40066300689796</v>
      </c>
      <c r="E1221" s="497">
        <v>2610.3144163386778</v>
      </c>
      <c r="F1221" s="498">
        <v>0.30000000000000004</v>
      </c>
      <c r="G1221" s="499">
        <f t="shared" si="18"/>
        <v>783.0943249016035</v>
      </c>
      <c r="H1221" s="499" t="s">
        <v>2263</v>
      </c>
      <c r="I1221" s="499">
        <v>474</v>
      </c>
      <c r="J1221" s="499">
        <v>161</v>
      </c>
      <c r="K1221" s="499">
        <v>1061</v>
      </c>
      <c r="L1221" s="499">
        <v>755</v>
      </c>
      <c r="M1221" s="499">
        <v>306</v>
      </c>
      <c r="N1221" s="499">
        <v>1</v>
      </c>
      <c r="O1221" s="500">
        <v>5</v>
      </c>
      <c r="P1221" s="500">
        <v>16</v>
      </c>
      <c r="Q1221" s="500">
        <v>186.33069675625984</v>
      </c>
    </row>
    <row r="1222" spans="1:17" ht="12.75" x14ac:dyDescent="0.2">
      <c r="A1222" s="496" t="s">
        <v>1600</v>
      </c>
      <c r="B1222" s="497" t="s">
        <v>2263</v>
      </c>
      <c r="C1222" s="497">
        <v>443.32261116768075</v>
      </c>
      <c r="D1222" s="497">
        <v>443.32261116768075</v>
      </c>
      <c r="E1222" s="497">
        <v>1607.9581996228321</v>
      </c>
      <c r="F1222" s="498">
        <v>0.30000000000000004</v>
      </c>
      <c r="G1222" s="499">
        <f t="shared" si="18"/>
        <v>482.38745988684968</v>
      </c>
      <c r="H1222" s="499" t="s">
        <v>2263</v>
      </c>
      <c r="I1222" s="499">
        <v>2392</v>
      </c>
      <c r="J1222" s="499">
        <v>1555</v>
      </c>
      <c r="K1222" s="499">
        <v>2131</v>
      </c>
      <c r="L1222" s="499">
        <v>1113</v>
      </c>
      <c r="M1222" s="499">
        <v>1018</v>
      </c>
      <c r="N1222" s="499">
        <v>1</v>
      </c>
      <c r="O1222" s="500">
        <v>5</v>
      </c>
      <c r="P1222" s="500">
        <v>13</v>
      </c>
      <c r="Q1222" s="500">
        <v>186.33069675625984</v>
      </c>
    </row>
    <row r="1223" spans="1:17" ht="12.75" x14ac:dyDescent="0.2">
      <c r="A1223" s="496" t="s">
        <v>1601</v>
      </c>
      <c r="B1223" s="497" t="s">
        <v>2263</v>
      </c>
      <c r="C1223" s="497">
        <v>5061.3030899412543</v>
      </c>
      <c r="D1223" s="497">
        <v>5061.3030899412543</v>
      </c>
      <c r="E1223" s="497">
        <v>5971.3348326688601</v>
      </c>
      <c r="F1223" s="498">
        <v>0.30000000000000004</v>
      </c>
      <c r="G1223" s="499">
        <f t="shared" ref="G1223:G1286" si="19">IFERROR(F1223*E1223,"")</f>
        <v>1791.4004498006584</v>
      </c>
      <c r="H1223" s="499" t="s">
        <v>2263</v>
      </c>
      <c r="I1223" s="499">
        <v>0</v>
      </c>
      <c r="J1223" s="499">
        <v>45</v>
      </c>
      <c r="K1223" s="499">
        <v>555</v>
      </c>
      <c r="L1223" s="499">
        <v>552</v>
      </c>
      <c r="M1223" s="499">
        <v>3</v>
      </c>
      <c r="N1223" s="499">
        <v>1</v>
      </c>
      <c r="O1223" s="500">
        <v>25</v>
      </c>
      <c r="P1223" s="500">
        <v>49</v>
      </c>
      <c r="Q1223" s="500">
        <v>186.33069675625984</v>
      </c>
    </row>
    <row r="1224" spans="1:17" ht="12.75" x14ac:dyDescent="0.2">
      <c r="A1224" s="496" t="s">
        <v>1602</v>
      </c>
      <c r="B1224" s="497" t="s">
        <v>2263</v>
      </c>
      <c r="C1224" s="497">
        <v>2286.4504796249125</v>
      </c>
      <c r="D1224" s="497">
        <v>2286.4504796249125</v>
      </c>
      <c r="E1224" s="497">
        <v>3536.5961668724331</v>
      </c>
      <c r="F1224" s="498">
        <v>0.30000000000000004</v>
      </c>
      <c r="G1224" s="499">
        <f t="shared" si="19"/>
        <v>1060.9788500617301</v>
      </c>
      <c r="H1224" s="499" t="s">
        <v>2263</v>
      </c>
      <c r="I1224" s="499">
        <v>1</v>
      </c>
      <c r="J1224" s="499">
        <v>207</v>
      </c>
      <c r="K1224" s="499">
        <v>714</v>
      </c>
      <c r="L1224" s="499">
        <v>712</v>
      </c>
      <c r="M1224" s="499">
        <v>2</v>
      </c>
      <c r="N1224" s="499">
        <v>1</v>
      </c>
      <c r="O1224" s="500">
        <v>10</v>
      </c>
      <c r="P1224" s="500">
        <v>24</v>
      </c>
      <c r="Q1224" s="500">
        <v>186.33069675625984</v>
      </c>
    </row>
    <row r="1225" spans="1:17" ht="12.75" x14ac:dyDescent="0.2">
      <c r="A1225" s="496" t="s">
        <v>1603</v>
      </c>
      <c r="B1225" s="497" t="s">
        <v>2263</v>
      </c>
      <c r="C1225" s="497">
        <v>1991.5909079597507</v>
      </c>
      <c r="D1225" s="497">
        <v>1991.5909079597507</v>
      </c>
      <c r="E1225" s="497">
        <v>2160.878788913069</v>
      </c>
      <c r="F1225" s="498">
        <v>0.30000000000000004</v>
      </c>
      <c r="G1225" s="499">
        <f t="shared" si="19"/>
        <v>648.26363667392081</v>
      </c>
      <c r="H1225" s="499" t="s">
        <v>2263</v>
      </c>
      <c r="I1225" s="499">
        <v>2</v>
      </c>
      <c r="J1225" s="499">
        <v>816</v>
      </c>
      <c r="K1225" s="499">
        <v>2208</v>
      </c>
      <c r="L1225" s="499">
        <v>2202</v>
      </c>
      <c r="M1225" s="499">
        <v>6</v>
      </c>
      <c r="N1225" s="499">
        <v>1</v>
      </c>
      <c r="O1225" s="500">
        <v>7</v>
      </c>
      <c r="P1225" s="500">
        <v>12</v>
      </c>
      <c r="Q1225" s="500">
        <v>186.33069675625984</v>
      </c>
    </row>
    <row r="1226" spans="1:17" ht="12.75" x14ac:dyDescent="0.2">
      <c r="A1226" s="496" t="s">
        <v>1604</v>
      </c>
      <c r="B1226" s="497" t="s">
        <v>2263</v>
      </c>
      <c r="C1226" s="497">
        <v>2461.7528036036874</v>
      </c>
      <c r="D1226" s="497">
        <v>2461.7528036036874</v>
      </c>
      <c r="E1226" s="497">
        <v>4400.0918780347774</v>
      </c>
      <c r="F1226" s="498">
        <v>0.30000000000000004</v>
      </c>
      <c r="G1226" s="499">
        <f t="shared" si="19"/>
        <v>1320.0275634104335</v>
      </c>
      <c r="H1226" s="499" t="s">
        <v>2263</v>
      </c>
      <c r="I1226" s="499">
        <v>1</v>
      </c>
      <c r="J1226" s="499">
        <v>5</v>
      </c>
      <c r="K1226" s="499">
        <v>242</v>
      </c>
      <c r="L1226" s="499">
        <v>228</v>
      </c>
      <c r="M1226" s="499">
        <v>14</v>
      </c>
      <c r="N1226" s="499">
        <v>1</v>
      </c>
      <c r="O1226" s="500">
        <v>30</v>
      </c>
      <c r="P1226" s="500">
        <v>44</v>
      </c>
      <c r="Q1226" s="500">
        <v>186.33069675625984</v>
      </c>
    </row>
    <row r="1227" spans="1:17" ht="12.75" x14ac:dyDescent="0.2">
      <c r="A1227" s="496" t="s">
        <v>1605</v>
      </c>
      <c r="B1227" s="497" t="s">
        <v>2263</v>
      </c>
      <c r="C1227" s="497">
        <v>1404.7297072390309</v>
      </c>
      <c r="D1227" s="497">
        <v>1404.7297072390309</v>
      </c>
      <c r="E1227" s="497">
        <v>2994.3189804821677</v>
      </c>
      <c r="F1227" s="498">
        <v>0.30000000000000004</v>
      </c>
      <c r="G1227" s="499">
        <f t="shared" si="19"/>
        <v>898.2956941446505</v>
      </c>
      <c r="H1227" s="499" t="s">
        <v>2263</v>
      </c>
      <c r="I1227" s="499">
        <v>20</v>
      </c>
      <c r="J1227" s="499">
        <v>21</v>
      </c>
      <c r="K1227" s="499">
        <v>646</v>
      </c>
      <c r="L1227" s="499">
        <v>570</v>
      </c>
      <c r="M1227" s="499">
        <v>76</v>
      </c>
      <c r="N1227" s="499">
        <v>1</v>
      </c>
      <c r="O1227" s="500">
        <v>13</v>
      </c>
      <c r="P1227" s="500">
        <v>28</v>
      </c>
      <c r="Q1227" s="500">
        <v>186.33069675625984</v>
      </c>
    </row>
    <row r="1228" spans="1:17" ht="12.75" x14ac:dyDescent="0.2">
      <c r="A1228" s="496" t="s">
        <v>1606</v>
      </c>
      <c r="B1228" s="497" t="s">
        <v>2263</v>
      </c>
      <c r="C1228" s="497">
        <v>510.75350280770368</v>
      </c>
      <c r="D1228" s="497">
        <v>510.75350280770368</v>
      </c>
      <c r="E1228" s="497">
        <v>1969.1372588720137</v>
      </c>
      <c r="F1228" s="498">
        <v>0.30000000000000004</v>
      </c>
      <c r="G1228" s="499">
        <f t="shared" si="19"/>
        <v>590.74117766160418</v>
      </c>
      <c r="H1228" s="499" t="s">
        <v>2263</v>
      </c>
      <c r="I1228" s="499">
        <v>264</v>
      </c>
      <c r="J1228" s="499">
        <v>93</v>
      </c>
      <c r="K1228" s="499">
        <v>2964</v>
      </c>
      <c r="L1228" s="499">
        <v>2348</v>
      </c>
      <c r="M1228" s="499">
        <v>616</v>
      </c>
      <c r="N1228" s="499">
        <v>1</v>
      </c>
      <c r="O1228" s="500">
        <v>5</v>
      </c>
      <c r="P1228" s="500">
        <v>15</v>
      </c>
      <c r="Q1228" s="500">
        <v>186.33069675625984</v>
      </c>
    </row>
    <row r="1229" spans="1:17" ht="12.75" x14ac:dyDescent="0.2">
      <c r="A1229" s="496" t="s">
        <v>1607</v>
      </c>
      <c r="B1229" s="497" t="s">
        <v>2263</v>
      </c>
      <c r="C1229" s="497">
        <v>412.06730791760083</v>
      </c>
      <c r="D1229" s="497">
        <v>412.06730791760083</v>
      </c>
      <c r="E1229" s="497">
        <v>1032.5451536426071</v>
      </c>
      <c r="F1229" s="498">
        <v>0.65</v>
      </c>
      <c r="G1229" s="499">
        <f t="shared" si="19"/>
        <v>671.15434986769469</v>
      </c>
      <c r="H1229" s="499" t="s">
        <v>2263</v>
      </c>
      <c r="I1229" s="499">
        <v>2322</v>
      </c>
      <c r="J1229" s="499">
        <v>567</v>
      </c>
      <c r="K1229" s="499">
        <v>24093</v>
      </c>
      <c r="L1229" s="499">
        <v>13065</v>
      </c>
      <c r="M1229" s="499">
        <v>11028</v>
      </c>
      <c r="N1229" s="499">
        <v>1</v>
      </c>
      <c r="O1229" s="500">
        <v>5</v>
      </c>
      <c r="P1229" s="500">
        <v>6</v>
      </c>
      <c r="Q1229" s="500">
        <v>186.33069675625984</v>
      </c>
    </row>
    <row r="1230" spans="1:17" ht="12.75" x14ac:dyDescent="0.2">
      <c r="A1230" s="496" t="s">
        <v>1608</v>
      </c>
      <c r="B1230" s="497">
        <v>0</v>
      </c>
      <c r="C1230" s="497">
        <v>0</v>
      </c>
      <c r="D1230" s="497">
        <v>0</v>
      </c>
      <c r="E1230" s="497">
        <v>0</v>
      </c>
      <c r="F1230" s="498">
        <v>0</v>
      </c>
      <c r="G1230" s="499">
        <f t="shared" si="19"/>
        <v>0</v>
      </c>
      <c r="H1230" s="499">
        <v>0</v>
      </c>
      <c r="I1230" s="499">
        <v>12853</v>
      </c>
      <c r="J1230" s="499">
        <v>4640</v>
      </c>
      <c r="K1230" s="499">
        <v>825</v>
      </c>
      <c r="L1230" s="499">
        <v>825</v>
      </c>
      <c r="M1230" s="499">
        <v>735</v>
      </c>
      <c r="N1230" s="499">
        <v>0</v>
      </c>
      <c r="O1230" s="500">
        <v>5</v>
      </c>
      <c r="P1230" s="500">
        <v>5</v>
      </c>
      <c r="Q1230" s="500">
        <v>186.33069675625984</v>
      </c>
    </row>
    <row r="1231" spans="1:17" ht="12.75" x14ac:dyDescent="0.2">
      <c r="A1231" s="496" t="s">
        <v>1609</v>
      </c>
      <c r="B1231" s="497" t="s">
        <v>2263</v>
      </c>
      <c r="C1231" s="497">
        <v>1959.1373292863941</v>
      </c>
      <c r="D1231" s="497">
        <v>1959.1373292863941</v>
      </c>
      <c r="E1231" s="497">
        <v>4632.4797818326369</v>
      </c>
      <c r="F1231" s="498">
        <v>0</v>
      </c>
      <c r="G1231" s="499">
        <f t="shared" si="19"/>
        <v>0</v>
      </c>
      <c r="H1231" s="499" t="s">
        <v>2263</v>
      </c>
      <c r="I1231" s="499">
        <v>65</v>
      </c>
      <c r="J1231" s="499">
        <v>70</v>
      </c>
      <c r="K1231" s="499">
        <v>66</v>
      </c>
      <c r="L1231" s="499">
        <v>66</v>
      </c>
      <c r="M1231" s="499">
        <v>0</v>
      </c>
      <c r="N1231" s="499">
        <v>0</v>
      </c>
      <c r="O1231" s="500">
        <v>5</v>
      </c>
      <c r="P1231" s="500">
        <v>19</v>
      </c>
      <c r="Q1231" s="500">
        <v>339.23772389958918</v>
      </c>
    </row>
    <row r="1232" spans="1:17" ht="12.75" x14ac:dyDescent="0.2">
      <c r="A1232" s="496" t="s">
        <v>1610</v>
      </c>
      <c r="B1232" s="497" t="s">
        <v>2263</v>
      </c>
      <c r="C1232" s="497">
        <v>2761.5594780949777</v>
      </c>
      <c r="D1232" s="497">
        <v>2761.5594780949777</v>
      </c>
      <c r="E1232" s="497">
        <v>5303.7403564720726</v>
      </c>
      <c r="F1232" s="498">
        <v>0</v>
      </c>
      <c r="G1232" s="499">
        <f t="shared" si="19"/>
        <v>0</v>
      </c>
      <c r="H1232" s="499" t="s">
        <v>2263</v>
      </c>
      <c r="I1232" s="499">
        <v>38</v>
      </c>
      <c r="J1232" s="499">
        <v>97</v>
      </c>
      <c r="K1232" s="499">
        <v>520</v>
      </c>
      <c r="L1232" s="499">
        <v>520</v>
      </c>
      <c r="M1232" s="499">
        <v>37</v>
      </c>
      <c r="N1232" s="499">
        <v>0</v>
      </c>
      <c r="O1232" s="500">
        <v>18</v>
      </c>
      <c r="P1232" s="500">
        <v>48</v>
      </c>
      <c r="Q1232" s="500">
        <v>186.33069675625984</v>
      </c>
    </row>
    <row r="1233" spans="1:17" ht="12.75" x14ac:dyDescent="0.2">
      <c r="A1233" s="496" t="s">
        <v>1611</v>
      </c>
      <c r="B1233" s="497" t="s">
        <v>2263</v>
      </c>
      <c r="C1233" s="497">
        <v>1678.2124807620562</v>
      </c>
      <c r="D1233" s="497">
        <v>1678.2124807620562</v>
      </c>
      <c r="E1233" s="497">
        <v>2518.5815032903151</v>
      </c>
      <c r="F1233" s="498">
        <v>0</v>
      </c>
      <c r="G1233" s="499">
        <f t="shared" si="19"/>
        <v>0</v>
      </c>
      <c r="H1233" s="499" t="s">
        <v>2263</v>
      </c>
      <c r="I1233" s="499">
        <v>294</v>
      </c>
      <c r="J1233" s="499">
        <v>416</v>
      </c>
      <c r="K1233" s="499">
        <v>546</v>
      </c>
      <c r="L1233" s="499">
        <v>546</v>
      </c>
      <c r="M1233" s="499">
        <v>121</v>
      </c>
      <c r="N1233" s="499">
        <v>0</v>
      </c>
      <c r="O1233" s="500">
        <v>5</v>
      </c>
      <c r="P1233" s="500">
        <v>20</v>
      </c>
      <c r="Q1233" s="500">
        <v>186.33069675625984</v>
      </c>
    </row>
    <row r="1234" spans="1:17" ht="12.75" x14ac:dyDescent="0.2">
      <c r="A1234" s="496" t="s">
        <v>1612</v>
      </c>
      <c r="B1234" s="497" t="s">
        <v>2263</v>
      </c>
      <c r="C1234" s="497">
        <v>1174.7994794565423</v>
      </c>
      <c r="D1234" s="497">
        <v>1174.7994794565423</v>
      </c>
      <c r="E1234" s="497">
        <v>1517.7407810945897</v>
      </c>
      <c r="F1234" s="498">
        <v>0</v>
      </c>
      <c r="G1234" s="499">
        <f t="shared" si="19"/>
        <v>0</v>
      </c>
      <c r="H1234" s="499" t="s">
        <v>2263</v>
      </c>
      <c r="I1234" s="499">
        <v>1161</v>
      </c>
      <c r="J1234" s="499">
        <v>1560</v>
      </c>
      <c r="K1234" s="499">
        <v>812</v>
      </c>
      <c r="L1234" s="499">
        <v>812</v>
      </c>
      <c r="M1234" s="499">
        <v>320</v>
      </c>
      <c r="N1234" s="499">
        <v>0</v>
      </c>
      <c r="O1234" s="500">
        <v>5</v>
      </c>
      <c r="P1234" s="500">
        <v>9</v>
      </c>
      <c r="Q1234" s="500">
        <v>186.33069675625984</v>
      </c>
    </row>
    <row r="1235" spans="1:17" ht="12.75" x14ac:dyDescent="0.2">
      <c r="A1235" s="496" t="s">
        <v>1613</v>
      </c>
      <c r="B1235" s="497" t="s">
        <v>2263</v>
      </c>
      <c r="C1235" s="497">
        <v>6152.1181639231145</v>
      </c>
      <c r="D1235" s="497">
        <v>6152.1181639231145</v>
      </c>
      <c r="E1235" s="497">
        <v>6903.69820194564</v>
      </c>
      <c r="F1235" s="498">
        <v>0.30000000000000004</v>
      </c>
      <c r="G1235" s="499">
        <f t="shared" si="19"/>
        <v>2071.1094605836925</v>
      </c>
      <c r="H1235" s="499" t="s">
        <v>2263</v>
      </c>
      <c r="I1235" s="499">
        <v>0</v>
      </c>
      <c r="J1235" s="499">
        <v>52</v>
      </c>
      <c r="K1235" s="499">
        <v>699</v>
      </c>
      <c r="L1235" s="499">
        <v>697</v>
      </c>
      <c r="M1235" s="499">
        <v>2</v>
      </c>
      <c r="N1235" s="499">
        <v>1</v>
      </c>
      <c r="O1235" s="500">
        <v>62</v>
      </c>
      <c r="P1235" s="500">
        <v>58</v>
      </c>
      <c r="Q1235" s="500">
        <v>186.33069675625984</v>
      </c>
    </row>
    <row r="1236" spans="1:17" ht="12.75" x14ac:dyDescent="0.2">
      <c r="A1236" s="496" t="s">
        <v>1614</v>
      </c>
      <c r="B1236" s="497" t="s">
        <v>2263</v>
      </c>
      <c r="C1236" s="497">
        <v>3067.6623561605343</v>
      </c>
      <c r="D1236" s="497">
        <v>3067.6623561605343</v>
      </c>
      <c r="E1236" s="497">
        <v>4103.3297243918196</v>
      </c>
      <c r="F1236" s="498">
        <v>0.30000000000000004</v>
      </c>
      <c r="G1236" s="499">
        <f t="shared" si="19"/>
        <v>1230.9989173175461</v>
      </c>
      <c r="H1236" s="499" t="s">
        <v>2263</v>
      </c>
      <c r="I1236" s="499">
        <v>1</v>
      </c>
      <c r="J1236" s="499">
        <v>128</v>
      </c>
      <c r="K1236" s="499">
        <v>474</v>
      </c>
      <c r="L1236" s="499">
        <v>472</v>
      </c>
      <c r="M1236" s="499">
        <v>2</v>
      </c>
      <c r="N1236" s="499">
        <v>1</v>
      </c>
      <c r="O1236" s="500">
        <v>20</v>
      </c>
      <c r="P1236" s="500">
        <v>33</v>
      </c>
      <c r="Q1236" s="500">
        <v>186.33069675625984</v>
      </c>
    </row>
    <row r="1237" spans="1:17" ht="12.75" x14ac:dyDescent="0.2">
      <c r="A1237" s="496" t="s">
        <v>1615</v>
      </c>
      <c r="B1237" s="497" t="s">
        <v>2263</v>
      </c>
      <c r="C1237" s="497">
        <v>2291.6230248032612</v>
      </c>
      <c r="D1237" s="497">
        <v>2291.6230248032612</v>
      </c>
      <c r="E1237" s="497">
        <v>3068.4588182518946</v>
      </c>
      <c r="F1237" s="498">
        <v>0.30000000000000004</v>
      </c>
      <c r="G1237" s="499">
        <f t="shared" si="19"/>
        <v>920.53764547556852</v>
      </c>
      <c r="H1237" s="499" t="s">
        <v>2263</v>
      </c>
      <c r="I1237" s="499">
        <v>8</v>
      </c>
      <c r="J1237" s="499">
        <v>236</v>
      </c>
      <c r="K1237" s="499">
        <v>458</v>
      </c>
      <c r="L1237" s="499">
        <v>455</v>
      </c>
      <c r="M1237" s="499">
        <v>3</v>
      </c>
      <c r="N1237" s="499">
        <v>1</v>
      </c>
      <c r="O1237" s="500">
        <v>11</v>
      </c>
      <c r="P1237" s="500">
        <v>22</v>
      </c>
      <c r="Q1237" s="500">
        <v>186.33069675625984</v>
      </c>
    </row>
    <row r="1238" spans="1:17" ht="12.75" x14ac:dyDescent="0.2">
      <c r="A1238" s="496" t="s">
        <v>1616</v>
      </c>
      <c r="B1238" s="497" t="s">
        <v>2263</v>
      </c>
      <c r="C1238" s="497">
        <v>1974.5946958759664</v>
      </c>
      <c r="D1238" s="497">
        <v>1974.5946958759664</v>
      </c>
      <c r="E1238" s="497">
        <v>2414.5040302710413</v>
      </c>
      <c r="F1238" s="498">
        <v>0.30000000000000004</v>
      </c>
      <c r="G1238" s="499">
        <f t="shared" si="19"/>
        <v>724.3512090813125</v>
      </c>
      <c r="H1238" s="499" t="s">
        <v>2263</v>
      </c>
      <c r="I1238" s="499">
        <v>11</v>
      </c>
      <c r="J1238" s="499">
        <v>482</v>
      </c>
      <c r="K1238" s="499">
        <v>444</v>
      </c>
      <c r="L1238" s="499">
        <v>443</v>
      </c>
      <c r="M1238" s="499">
        <v>1</v>
      </c>
      <c r="N1238" s="499">
        <v>1</v>
      </c>
      <c r="O1238" s="500">
        <v>7</v>
      </c>
      <c r="P1238" s="500">
        <v>16</v>
      </c>
      <c r="Q1238" s="500">
        <v>186.33069675625984</v>
      </c>
    </row>
    <row r="1239" spans="1:17" ht="12.75" x14ac:dyDescent="0.2">
      <c r="A1239" s="496" t="s">
        <v>1617</v>
      </c>
      <c r="B1239" s="497" t="s">
        <v>2263</v>
      </c>
      <c r="C1239" s="497">
        <v>1748.3555053072439</v>
      </c>
      <c r="D1239" s="497">
        <v>1748.3555053072439</v>
      </c>
      <c r="E1239" s="497">
        <v>1819.2237657108869</v>
      </c>
      <c r="F1239" s="498">
        <v>0.30000000000000004</v>
      </c>
      <c r="G1239" s="499">
        <f t="shared" si="19"/>
        <v>545.76712971326617</v>
      </c>
      <c r="H1239" s="499" t="s">
        <v>2263</v>
      </c>
      <c r="I1239" s="499">
        <v>26</v>
      </c>
      <c r="J1239" s="499">
        <v>715</v>
      </c>
      <c r="K1239" s="499">
        <v>205</v>
      </c>
      <c r="L1239" s="499">
        <v>205</v>
      </c>
      <c r="M1239" s="499">
        <v>0</v>
      </c>
      <c r="N1239" s="499">
        <v>1</v>
      </c>
      <c r="O1239" s="500">
        <v>5</v>
      </c>
      <c r="P1239" s="500">
        <v>11</v>
      </c>
      <c r="Q1239" s="500">
        <v>186.33069675625984</v>
      </c>
    </row>
    <row r="1240" spans="1:17" ht="12.75" x14ac:dyDescent="0.2">
      <c r="A1240" s="496" t="s">
        <v>1618</v>
      </c>
      <c r="B1240" s="497" t="s">
        <v>2263</v>
      </c>
      <c r="C1240" s="497">
        <v>5032.7531405245281</v>
      </c>
      <c r="D1240" s="497">
        <v>5032.7531405245281</v>
      </c>
      <c r="E1240" s="497">
        <v>5490.3882432727496</v>
      </c>
      <c r="F1240" s="498">
        <v>0.30000000000000004</v>
      </c>
      <c r="G1240" s="499">
        <f t="shared" si="19"/>
        <v>1647.1164729818252</v>
      </c>
      <c r="H1240" s="499" t="s">
        <v>2263</v>
      </c>
      <c r="I1240" s="499">
        <v>0</v>
      </c>
      <c r="J1240" s="499">
        <v>11</v>
      </c>
      <c r="K1240" s="499">
        <v>646</v>
      </c>
      <c r="L1240" s="499">
        <v>635</v>
      </c>
      <c r="M1240" s="499">
        <v>11</v>
      </c>
      <c r="N1240" s="499">
        <v>1</v>
      </c>
      <c r="O1240" s="500">
        <v>63</v>
      </c>
      <c r="P1240" s="500">
        <v>50</v>
      </c>
      <c r="Q1240" s="500">
        <v>186.33069675625984</v>
      </c>
    </row>
    <row r="1241" spans="1:17" ht="12.75" x14ac:dyDescent="0.2">
      <c r="A1241" s="496" t="s">
        <v>1619</v>
      </c>
      <c r="B1241" s="497" t="s">
        <v>2263</v>
      </c>
      <c r="C1241" s="497">
        <v>2908.1516431609243</v>
      </c>
      <c r="D1241" s="497">
        <v>2908.1516431609243</v>
      </c>
      <c r="E1241" s="497">
        <v>3957.6127848251926</v>
      </c>
      <c r="F1241" s="498">
        <v>0.30000000000000004</v>
      </c>
      <c r="G1241" s="499">
        <f t="shared" si="19"/>
        <v>1187.283835447558</v>
      </c>
      <c r="H1241" s="499" t="s">
        <v>2263</v>
      </c>
      <c r="I1241" s="499">
        <v>25</v>
      </c>
      <c r="J1241" s="499">
        <v>108</v>
      </c>
      <c r="K1241" s="499">
        <v>2199</v>
      </c>
      <c r="L1241" s="499">
        <v>2063</v>
      </c>
      <c r="M1241" s="499">
        <v>136</v>
      </c>
      <c r="N1241" s="499">
        <v>1</v>
      </c>
      <c r="O1241" s="500">
        <v>29</v>
      </c>
      <c r="P1241" s="500">
        <v>38</v>
      </c>
      <c r="Q1241" s="500">
        <v>186.33069675625984</v>
      </c>
    </row>
    <row r="1242" spans="1:17" ht="12.75" x14ac:dyDescent="0.2">
      <c r="A1242" s="496" t="s">
        <v>1620</v>
      </c>
      <c r="B1242" s="497" t="s">
        <v>2263</v>
      </c>
      <c r="C1242" s="497">
        <v>790.84028630738283</v>
      </c>
      <c r="D1242" s="497">
        <v>790.84028630738283</v>
      </c>
      <c r="E1242" s="497">
        <v>2647.607129266758</v>
      </c>
      <c r="F1242" s="498">
        <v>0.30000000000000004</v>
      </c>
      <c r="G1242" s="499">
        <f t="shared" si="19"/>
        <v>794.28213878002748</v>
      </c>
      <c r="H1242" s="499" t="s">
        <v>2263</v>
      </c>
      <c r="I1242" s="499">
        <v>398</v>
      </c>
      <c r="J1242" s="499">
        <v>240</v>
      </c>
      <c r="K1242" s="499">
        <v>2125</v>
      </c>
      <c r="L1242" s="499">
        <v>1765</v>
      </c>
      <c r="M1242" s="499">
        <v>360</v>
      </c>
      <c r="N1242" s="499">
        <v>1</v>
      </c>
      <c r="O1242" s="500">
        <v>5</v>
      </c>
      <c r="P1242" s="500">
        <v>25</v>
      </c>
      <c r="Q1242" s="500">
        <v>186.33069675625984</v>
      </c>
    </row>
    <row r="1243" spans="1:17" ht="12.75" x14ac:dyDescent="0.2">
      <c r="A1243" s="496" t="s">
        <v>1621</v>
      </c>
      <c r="B1243" s="497" t="s">
        <v>2263</v>
      </c>
      <c r="C1243" s="497">
        <v>449.16523997681054</v>
      </c>
      <c r="D1243" s="497">
        <v>449.16523997681054</v>
      </c>
      <c r="E1243" s="497">
        <v>1999.3736811179976</v>
      </c>
      <c r="F1243" s="498">
        <v>0.30000000000000004</v>
      </c>
      <c r="G1243" s="499">
        <f t="shared" si="19"/>
        <v>599.81210433539934</v>
      </c>
      <c r="H1243" s="499" t="s">
        <v>2263</v>
      </c>
      <c r="I1243" s="499">
        <v>2263</v>
      </c>
      <c r="J1243" s="499">
        <v>508</v>
      </c>
      <c r="K1243" s="499">
        <v>1395</v>
      </c>
      <c r="L1243" s="499">
        <v>921</v>
      </c>
      <c r="M1243" s="499">
        <v>474</v>
      </c>
      <c r="N1243" s="499">
        <v>1</v>
      </c>
      <c r="O1243" s="500">
        <v>5</v>
      </c>
      <c r="P1243" s="500">
        <v>16</v>
      </c>
      <c r="Q1243" s="500">
        <v>186.33069675625984</v>
      </c>
    </row>
    <row r="1244" spans="1:17" ht="12.75" x14ac:dyDescent="0.2">
      <c r="A1244" s="496" t="s">
        <v>1622</v>
      </c>
      <c r="B1244" s="497" t="s">
        <v>2263</v>
      </c>
      <c r="C1244" s="497">
        <v>410.5023648279834</v>
      </c>
      <c r="D1244" s="497">
        <v>410.5023648279834</v>
      </c>
      <c r="E1244" s="497">
        <v>1469.0784568720096</v>
      </c>
      <c r="F1244" s="498">
        <v>0.4</v>
      </c>
      <c r="G1244" s="499">
        <f t="shared" si="19"/>
        <v>587.63138274880384</v>
      </c>
      <c r="H1244" s="499" t="s">
        <v>2263</v>
      </c>
      <c r="I1244" s="499">
        <v>8166</v>
      </c>
      <c r="J1244" s="499">
        <v>1200</v>
      </c>
      <c r="K1244" s="499">
        <v>879</v>
      </c>
      <c r="L1244" s="499">
        <v>441</v>
      </c>
      <c r="M1244" s="499">
        <v>438</v>
      </c>
      <c r="N1244" s="499">
        <v>1</v>
      </c>
      <c r="O1244" s="500">
        <v>5</v>
      </c>
      <c r="P1244" s="500">
        <v>10</v>
      </c>
      <c r="Q1244" s="500">
        <v>186.33069675625984</v>
      </c>
    </row>
    <row r="1245" spans="1:17" ht="12.75" x14ac:dyDescent="0.2">
      <c r="A1245" s="496" t="s">
        <v>1623</v>
      </c>
      <c r="B1245" s="497" t="s">
        <v>2263</v>
      </c>
      <c r="C1245" s="497">
        <v>1017.4764548270039</v>
      </c>
      <c r="D1245" s="497">
        <v>1017.4764548270039</v>
      </c>
      <c r="E1245" s="497">
        <v>1794.5509782242752</v>
      </c>
      <c r="F1245" s="498">
        <v>0</v>
      </c>
      <c r="G1245" s="499">
        <f t="shared" si="19"/>
        <v>0</v>
      </c>
      <c r="H1245" s="499" t="s">
        <v>2263</v>
      </c>
      <c r="I1245" s="499">
        <v>805</v>
      </c>
      <c r="J1245" s="499">
        <v>215</v>
      </c>
      <c r="K1245" s="499">
        <v>23</v>
      </c>
      <c r="L1245" s="499">
        <v>23</v>
      </c>
      <c r="M1245" s="499">
        <v>0</v>
      </c>
      <c r="N1245" s="499">
        <v>0</v>
      </c>
      <c r="O1245" s="500">
        <v>5</v>
      </c>
      <c r="P1245" s="500">
        <v>5</v>
      </c>
      <c r="Q1245" s="500">
        <v>339.23772389958918</v>
      </c>
    </row>
    <row r="1246" spans="1:17" ht="12.75" x14ac:dyDescent="0.2">
      <c r="A1246" s="496" t="s">
        <v>335</v>
      </c>
      <c r="B1246" s="497">
        <v>138.69541646782511</v>
      </c>
      <c r="C1246" s="497">
        <v>856.07677262046025</v>
      </c>
      <c r="D1246" s="497">
        <v>856.07677262046025</v>
      </c>
      <c r="E1246" s="497">
        <v>1135.7359942168307</v>
      </c>
      <c r="F1246" s="498">
        <v>0</v>
      </c>
      <c r="G1246" s="499">
        <f t="shared" si="19"/>
        <v>0</v>
      </c>
      <c r="H1246" s="499">
        <v>2472</v>
      </c>
      <c r="I1246" s="499">
        <v>13014</v>
      </c>
      <c r="J1246" s="499">
        <v>6167</v>
      </c>
      <c r="K1246" s="499">
        <v>982</v>
      </c>
      <c r="L1246" s="499">
        <v>982</v>
      </c>
      <c r="M1246" s="499">
        <v>940</v>
      </c>
      <c r="N1246" s="499">
        <v>0</v>
      </c>
      <c r="O1246" s="500">
        <v>5</v>
      </c>
      <c r="P1246" s="500">
        <v>5</v>
      </c>
      <c r="Q1246" s="500">
        <v>186.33069675625984</v>
      </c>
    </row>
    <row r="1247" spans="1:17" ht="12.75" x14ac:dyDescent="0.2">
      <c r="A1247" s="496" t="s">
        <v>1624</v>
      </c>
      <c r="B1247" s="497" t="s">
        <v>2263</v>
      </c>
      <c r="C1247" s="497">
        <v>4601.45479656312</v>
      </c>
      <c r="D1247" s="497">
        <v>4601.45479656312</v>
      </c>
      <c r="E1247" s="497">
        <v>4601.45479656312</v>
      </c>
      <c r="F1247" s="498">
        <v>0</v>
      </c>
      <c r="G1247" s="499">
        <f t="shared" si="19"/>
        <v>0</v>
      </c>
      <c r="H1247" s="499" t="s">
        <v>2263</v>
      </c>
      <c r="I1247" s="499">
        <v>19</v>
      </c>
      <c r="J1247" s="499">
        <v>98</v>
      </c>
      <c r="K1247" s="499">
        <v>20</v>
      </c>
      <c r="L1247" s="499">
        <v>20</v>
      </c>
      <c r="M1247" s="499">
        <v>0</v>
      </c>
      <c r="N1247" s="499">
        <v>0</v>
      </c>
      <c r="O1247" s="500">
        <v>16</v>
      </c>
      <c r="P1247" s="500">
        <v>16</v>
      </c>
      <c r="Q1247" s="500">
        <v>339.23772389958918</v>
      </c>
    </row>
    <row r="1248" spans="1:17" ht="12.75" x14ac:dyDescent="0.2">
      <c r="A1248" s="496" t="s">
        <v>1625</v>
      </c>
      <c r="B1248" s="497" t="s">
        <v>2263</v>
      </c>
      <c r="C1248" s="497">
        <v>6029.4251337894748</v>
      </c>
      <c r="D1248" s="497">
        <v>6029.4251337894748</v>
      </c>
      <c r="E1248" s="497">
        <v>7396.8976160725551</v>
      </c>
      <c r="F1248" s="498">
        <v>0</v>
      </c>
      <c r="G1248" s="499">
        <f t="shared" si="19"/>
        <v>0</v>
      </c>
      <c r="H1248" s="499" t="s">
        <v>2263</v>
      </c>
      <c r="I1248" s="499">
        <v>17</v>
      </c>
      <c r="J1248" s="499">
        <v>285</v>
      </c>
      <c r="K1248" s="499">
        <v>109</v>
      </c>
      <c r="L1248" s="499">
        <v>109</v>
      </c>
      <c r="M1248" s="499">
        <v>6</v>
      </c>
      <c r="N1248" s="499">
        <v>0</v>
      </c>
      <c r="O1248" s="500">
        <v>30</v>
      </c>
      <c r="P1248" s="500">
        <v>53</v>
      </c>
      <c r="Q1248" s="500">
        <v>186.33069675625984</v>
      </c>
    </row>
    <row r="1249" spans="1:17" ht="12.75" x14ac:dyDescent="0.2">
      <c r="A1249" s="496" t="s">
        <v>1626</v>
      </c>
      <c r="B1249" s="497" t="s">
        <v>2263</v>
      </c>
      <c r="C1249" s="497">
        <v>3324.2677849760653</v>
      </c>
      <c r="D1249" s="497">
        <v>3324.2677849760653</v>
      </c>
      <c r="E1249" s="497">
        <v>3460.1897254125111</v>
      </c>
      <c r="F1249" s="498">
        <v>0</v>
      </c>
      <c r="G1249" s="499">
        <f t="shared" si="19"/>
        <v>0</v>
      </c>
      <c r="H1249" s="499" t="s">
        <v>2263</v>
      </c>
      <c r="I1249" s="499">
        <v>68</v>
      </c>
      <c r="J1249" s="499">
        <v>319</v>
      </c>
      <c r="K1249" s="499">
        <v>44</v>
      </c>
      <c r="L1249" s="499">
        <v>44</v>
      </c>
      <c r="M1249" s="499">
        <v>10</v>
      </c>
      <c r="N1249" s="499">
        <v>0</v>
      </c>
      <c r="O1249" s="500">
        <v>14</v>
      </c>
      <c r="P1249" s="500">
        <v>19</v>
      </c>
      <c r="Q1249" s="500">
        <v>186.33069675625984</v>
      </c>
    </row>
    <row r="1250" spans="1:17" ht="12.75" x14ac:dyDescent="0.2">
      <c r="A1250" s="496" t="s">
        <v>1627</v>
      </c>
      <c r="B1250" s="497" t="s">
        <v>2263</v>
      </c>
      <c r="C1250" s="497">
        <v>2395.0652730568595</v>
      </c>
      <c r="D1250" s="497">
        <v>2395.0652730568595</v>
      </c>
      <c r="E1250" s="497">
        <v>4466.5578045797301</v>
      </c>
      <c r="F1250" s="498">
        <v>0</v>
      </c>
      <c r="G1250" s="499">
        <f t="shared" si="19"/>
        <v>0</v>
      </c>
      <c r="H1250" s="499" t="s">
        <v>2263</v>
      </c>
      <c r="I1250" s="499">
        <v>49</v>
      </c>
      <c r="J1250" s="499">
        <v>242</v>
      </c>
      <c r="K1250" s="499">
        <v>77</v>
      </c>
      <c r="L1250" s="499">
        <v>77</v>
      </c>
      <c r="M1250" s="499">
        <v>7</v>
      </c>
      <c r="N1250" s="499">
        <v>0</v>
      </c>
      <c r="O1250" s="500">
        <v>9</v>
      </c>
      <c r="P1250" s="500">
        <v>31</v>
      </c>
      <c r="Q1250" s="500">
        <v>186.33069675625984</v>
      </c>
    </row>
    <row r="1251" spans="1:17" ht="12.75" x14ac:dyDescent="0.2">
      <c r="A1251" s="496" t="s">
        <v>1628</v>
      </c>
      <c r="B1251" s="497" t="s">
        <v>2263</v>
      </c>
      <c r="C1251" s="497">
        <v>3833.9520796894162</v>
      </c>
      <c r="D1251" s="497">
        <v>3833.9520796894162</v>
      </c>
      <c r="E1251" s="497">
        <v>8467.4591901010735</v>
      </c>
      <c r="F1251" s="498">
        <v>0</v>
      </c>
      <c r="G1251" s="499">
        <f t="shared" si="19"/>
        <v>0</v>
      </c>
      <c r="H1251" s="499" t="s">
        <v>2263</v>
      </c>
      <c r="I1251" s="499">
        <v>7</v>
      </c>
      <c r="J1251" s="499">
        <v>375</v>
      </c>
      <c r="K1251" s="499">
        <v>354</v>
      </c>
      <c r="L1251" s="499">
        <v>354</v>
      </c>
      <c r="M1251" s="499">
        <v>1</v>
      </c>
      <c r="N1251" s="499">
        <v>0</v>
      </c>
      <c r="O1251" s="500">
        <v>27</v>
      </c>
      <c r="P1251" s="500">
        <v>70</v>
      </c>
      <c r="Q1251" s="500">
        <v>186.33069675625984</v>
      </c>
    </row>
    <row r="1252" spans="1:17" ht="12.75" x14ac:dyDescent="0.2">
      <c r="A1252" s="496" t="s">
        <v>1629</v>
      </c>
      <c r="B1252" s="497" t="s">
        <v>2263</v>
      </c>
      <c r="C1252" s="497">
        <v>2043.3613880722337</v>
      </c>
      <c r="D1252" s="497">
        <v>2043.3613880722337</v>
      </c>
      <c r="E1252" s="497">
        <v>4866.310635027613</v>
      </c>
      <c r="F1252" s="498">
        <v>0</v>
      </c>
      <c r="G1252" s="499">
        <f t="shared" si="19"/>
        <v>0</v>
      </c>
      <c r="H1252" s="499" t="s">
        <v>2263</v>
      </c>
      <c r="I1252" s="499">
        <v>37</v>
      </c>
      <c r="J1252" s="499">
        <v>961</v>
      </c>
      <c r="K1252" s="499">
        <v>195</v>
      </c>
      <c r="L1252" s="499">
        <v>195</v>
      </c>
      <c r="M1252" s="499">
        <v>2</v>
      </c>
      <c r="N1252" s="499">
        <v>0</v>
      </c>
      <c r="O1252" s="500">
        <v>9</v>
      </c>
      <c r="P1252" s="500">
        <v>32</v>
      </c>
      <c r="Q1252" s="500">
        <v>186.33069675625984</v>
      </c>
    </row>
    <row r="1253" spans="1:17" ht="12.75" x14ac:dyDescent="0.2">
      <c r="A1253" s="496" t="s">
        <v>1630</v>
      </c>
      <c r="B1253" s="497" t="s">
        <v>2263</v>
      </c>
      <c r="C1253" s="497">
        <v>1655.1553140401365</v>
      </c>
      <c r="D1253" s="497">
        <v>1655.1553140401365</v>
      </c>
      <c r="E1253" s="497">
        <v>3731.2689493672442</v>
      </c>
      <c r="F1253" s="498">
        <v>0</v>
      </c>
      <c r="G1253" s="499">
        <f t="shared" si="19"/>
        <v>0</v>
      </c>
      <c r="H1253" s="499" t="s">
        <v>2263</v>
      </c>
      <c r="I1253" s="499">
        <v>483</v>
      </c>
      <c r="J1253" s="499">
        <v>7011</v>
      </c>
      <c r="K1253" s="499">
        <v>480</v>
      </c>
      <c r="L1253" s="499">
        <v>480</v>
      </c>
      <c r="M1253" s="499">
        <v>26</v>
      </c>
      <c r="N1253" s="499">
        <v>0</v>
      </c>
      <c r="O1253" s="500">
        <v>5</v>
      </c>
      <c r="P1253" s="500">
        <v>24</v>
      </c>
      <c r="Q1253" s="500">
        <v>186.33069675625984</v>
      </c>
    </row>
    <row r="1254" spans="1:17" ht="12.75" x14ac:dyDescent="0.2">
      <c r="A1254" s="496" t="s">
        <v>1631</v>
      </c>
      <c r="B1254" s="497" t="s">
        <v>2263</v>
      </c>
      <c r="C1254" s="497">
        <v>1441.3132347809399</v>
      </c>
      <c r="D1254" s="497">
        <v>1441.3132347809399</v>
      </c>
      <c r="E1254" s="497">
        <v>2472.8439509106393</v>
      </c>
      <c r="F1254" s="498">
        <v>0</v>
      </c>
      <c r="G1254" s="499">
        <f t="shared" si="19"/>
        <v>0</v>
      </c>
      <c r="H1254" s="499" t="s">
        <v>2263</v>
      </c>
      <c r="I1254" s="499">
        <v>2005</v>
      </c>
      <c r="J1254" s="499">
        <v>13811</v>
      </c>
      <c r="K1254" s="499">
        <v>300</v>
      </c>
      <c r="L1254" s="499">
        <v>300</v>
      </c>
      <c r="M1254" s="499">
        <v>50</v>
      </c>
      <c r="N1254" s="499">
        <v>0</v>
      </c>
      <c r="O1254" s="500">
        <v>5</v>
      </c>
      <c r="P1254" s="500">
        <v>15</v>
      </c>
      <c r="Q1254" s="500">
        <v>186.33069675625984</v>
      </c>
    </row>
    <row r="1255" spans="1:17" ht="12.75" x14ac:dyDescent="0.2">
      <c r="A1255" s="496" t="s">
        <v>1632</v>
      </c>
      <c r="B1255" s="497">
        <v>110.02023712822533</v>
      </c>
      <c r="C1255" s="497">
        <v>799.26110526254968</v>
      </c>
      <c r="D1255" s="497">
        <v>799.26110526254968</v>
      </c>
      <c r="E1255" s="497">
        <v>1018.1171123553903</v>
      </c>
      <c r="F1255" s="498">
        <v>0</v>
      </c>
      <c r="G1255" s="499">
        <f t="shared" si="19"/>
        <v>0</v>
      </c>
      <c r="H1255" s="499">
        <v>6516</v>
      </c>
      <c r="I1255" s="499">
        <v>28145</v>
      </c>
      <c r="J1255" s="499">
        <v>11024</v>
      </c>
      <c r="K1255" s="499">
        <v>105</v>
      </c>
      <c r="L1255" s="499">
        <v>105</v>
      </c>
      <c r="M1255" s="499">
        <v>92</v>
      </c>
      <c r="N1255" s="499">
        <v>0</v>
      </c>
      <c r="O1255" s="500">
        <v>5</v>
      </c>
      <c r="P1255" s="500">
        <v>5</v>
      </c>
      <c r="Q1255" s="500">
        <v>186.33069675625984</v>
      </c>
    </row>
    <row r="1256" spans="1:17" ht="12.75" x14ac:dyDescent="0.2">
      <c r="A1256" s="496" t="s">
        <v>1633</v>
      </c>
      <c r="B1256" s="497" t="s">
        <v>2263</v>
      </c>
      <c r="C1256" s="497">
        <v>587.55174237917595</v>
      </c>
      <c r="D1256" s="497">
        <v>587.55174237917595</v>
      </c>
      <c r="E1256" s="497">
        <v>623.44305216979069</v>
      </c>
      <c r="F1256" s="498">
        <v>0</v>
      </c>
      <c r="G1256" s="499">
        <f t="shared" si="19"/>
        <v>0</v>
      </c>
      <c r="H1256" s="499" t="s">
        <v>2263</v>
      </c>
      <c r="I1256" s="499">
        <v>671</v>
      </c>
      <c r="J1256" s="499">
        <v>133</v>
      </c>
      <c r="K1256" s="499">
        <v>366</v>
      </c>
      <c r="L1256" s="499">
        <v>366</v>
      </c>
      <c r="M1256" s="499">
        <v>0</v>
      </c>
      <c r="N1256" s="499">
        <v>0</v>
      </c>
      <c r="O1256" s="500">
        <v>5</v>
      </c>
      <c r="P1256" s="500">
        <v>5</v>
      </c>
      <c r="Q1256" s="500">
        <v>339.23772389958918</v>
      </c>
    </row>
    <row r="1257" spans="1:17" ht="12.75" x14ac:dyDescent="0.2">
      <c r="A1257" s="496" t="s">
        <v>1634</v>
      </c>
      <c r="B1257" s="497">
        <v>142.59272694665015</v>
      </c>
      <c r="C1257" s="497">
        <v>342.27015974395027</v>
      </c>
      <c r="D1257" s="497">
        <v>342.27015974395027</v>
      </c>
      <c r="E1257" s="497">
        <v>542.41388746509983</v>
      </c>
      <c r="F1257" s="498">
        <v>0</v>
      </c>
      <c r="G1257" s="499">
        <f t="shared" si="19"/>
        <v>0</v>
      </c>
      <c r="H1257" s="499">
        <v>35884</v>
      </c>
      <c r="I1257" s="499">
        <v>27416</v>
      </c>
      <c r="J1257" s="499">
        <v>3789</v>
      </c>
      <c r="K1257" s="499">
        <v>18422</v>
      </c>
      <c r="L1257" s="499">
        <v>18422</v>
      </c>
      <c r="M1257" s="499">
        <v>17619</v>
      </c>
      <c r="N1257" s="499">
        <v>0</v>
      </c>
      <c r="O1257" s="500">
        <v>5</v>
      </c>
      <c r="P1257" s="500">
        <v>5</v>
      </c>
      <c r="Q1257" s="500">
        <v>186.33069675625984</v>
      </c>
    </row>
    <row r="1258" spans="1:17" ht="12.75" x14ac:dyDescent="0.2">
      <c r="A1258" s="496" t="s">
        <v>1635</v>
      </c>
      <c r="B1258" s="497" t="s">
        <v>2263</v>
      </c>
      <c r="C1258" s="497">
        <v>3488.5418387360842</v>
      </c>
      <c r="D1258" s="497">
        <v>3488.5418387360842</v>
      </c>
      <c r="E1258" s="497">
        <v>3957.4563521059699</v>
      </c>
      <c r="F1258" s="498">
        <v>0.30000000000000004</v>
      </c>
      <c r="G1258" s="499">
        <f t="shared" si="19"/>
        <v>1187.2369056317912</v>
      </c>
      <c r="H1258" s="499" t="s">
        <v>2263</v>
      </c>
      <c r="I1258" s="499">
        <v>0</v>
      </c>
      <c r="J1258" s="499">
        <v>33</v>
      </c>
      <c r="K1258" s="499">
        <v>1588</v>
      </c>
      <c r="L1258" s="499">
        <v>1584</v>
      </c>
      <c r="M1258" s="499">
        <v>4</v>
      </c>
      <c r="N1258" s="499">
        <v>1</v>
      </c>
      <c r="O1258" s="500">
        <v>27</v>
      </c>
      <c r="P1258" s="500">
        <v>43</v>
      </c>
      <c r="Q1258" s="500">
        <v>186.33069675625984</v>
      </c>
    </row>
    <row r="1259" spans="1:17" ht="12.75" x14ac:dyDescent="0.2">
      <c r="A1259" s="496" t="s">
        <v>1636</v>
      </c>
      <c r="B1259" s="497" t="s">
        <v>2263</v>
      </c>
      <c r="C1259" s="497">
        <v>1705.607553357225</v>
      </c>
      <c r="D1259" s="497">
        <v>1705.607553357225</v>
      </c>
      <c r="E1259" s="497">
        <v>1764.0887487497469</v>
      </c>
      <c r="F1259" s="498">
        <v>0.30000000000000004</v>
      </c>
      <c r="G1259" s="499">
        <f t="shared" si="19"/>
        <v>529.22662462492417</v>
      </c>
      <c r="H1259" s="499" t="s">
        <v>2263</v>
      </c>
      <c r="I1259" s="499">
        <v>0</v>
      </c>
      <c r="J1259" s="499">
        <v>188</v>
      </c>
      <c r="K1259" s="499">
        <v>2990</v>
      </c>
      <c r="L1259" s="499">
        <v>2985</v>
      </c>
      <c r="M1259" s="499">
        <v>5</v>
      </c>
      <c r="N1259" s="499">
        <v>1</v>
      </c>
      <c r="O1259" s="500">
        <v>7</v>
      </c>
      <c r="P1259" s="500">
        <v>13</v>
      </c>
      <c r="Q1259" s="500">
        <v>186.33069675625984</v>
      </c>
    </row>
    <row r="1260" spans="1:17" ht="12.75" x14ac:dyDescent="0.2">
      <c r="A1260" s="496" t="s">
        <v>1637</v>
      </c>
      <c r="B1260" s="497" t="s">
        <v>2263</v>
      </c>
      <c r="C1260" s="497">
        <v>1259.0288504055975</v>
      </c>
      <c r="D1260" s="497">
        <v>1259.0288504055975</v>
      </c>
      <c r="E1260" s="497">
        <v>1259.0288504055975</v>
      </c>
      <c r="F1260" s="498">
        <v>0.4</v>
      </c>
      <c r="G1260" s="499">
        <f t="shared" si="19"/>
        <v>503.61154016223901</v>
      </c>
      <c r="H1260" s="499" t="s">
        <v>2263</v>
      </c>
      <c r="I1260" s="499">
        <v>0</v>
      </c>
      <c r="J1260" s="499">
        <v>408</v>
      </c>
      <c r="K1260" s="499">
        <v>3585</v>
      </c>
      <c r="L1260" s="499">
        <v>3566</v>
      </c>
      <c r="M1260" s="499">
        <v>19</v>
      </c>
      <c r="N1260" s="499">
        <v>1</v>
      </c>
      <c r="O1260" s="500">
        <v>7</v>
      </c>
      <c r="P1260" s="500">
        <v>7</v>
      </c>
      <c r="Q1260" s="500">
        <v>186.33069675625984</v>
      </c>
    </row>
    <row r="1261" spans="1:17" ht="12.75" x14ac:dyDescent="0.2">
      <c r="A1261" s="496" t="s">
        <v>1638</v>
      </c>
      <c r="B1261" s="497" t="s">
        <v>2263</v>
      </c>
      <c r="C1261" s="497">
        <v>2763.5279553291598</v>
      </c>
      <c r="D1261" s="497">
        <v>2763.5279553291598</v>
      </c>
      <c r="E1261" s="497">
        <v>2910.062967836041</v>
      </c>
      <c r="F1261" s="498">
        <v>0.30000000000000004</v>
      </c>
      <c r="G1261" s="499">
        <f t="shared" si="19"/>
        <v>873.0188903508124</v>
      </c>
      <c r="H1261" s="499" t="s">
        <v>2263</v>
      </c>
      <c r="I1261" s="499">
        <v>2</v>
      </c>
      <c r="J1261" s="499">
        <v>3</v>
      </c>
      <c r="K1261" s="499">
        <v>419</v>
      </c>
      <c r="L1261" s="499">
        <v>350</v>
      </c>
      <c r="M1261" s="499">
        <v>69</v>
      </c>
      <c r="N1261" s="499">
        <v>1</v>
      </c>
      <c r="O1261" s="500">
        <v>20</v>
      </c>
      <c r="P1261" s="500">
        <v>31</v>
      </c>
      <c r="Q1261" s="500">
        <v>186.33069675625984</v>
      </c>
    </row>
    <row r="1262" spans="1:17" ht="12.75" x14ac:dyDescent="0.2">
      <c r="A1262" s="496" t="s">
        <v>1639</v>
      </c>
      <c r="B1262" s="497" t="s">
        <v>2263</v>
      </c>
      <c r="C1262" s="497">
        <v>879.42056563290907</v>
      </c>
      <c r="D1262" s="497">
        <v>879.42056563290907</v>
      </c>
      <c r="E1262" s="497">
        <v>1843.5470716520606</v>
      </c>
      <c r="F1262" s="498">
        <v>0.30000000000000004</v>
      </c>
      <c r="G1262" s="499">
        <f t="shared" si="19"/>
        <v>553.06412149561822</v>
      </c>
      <c r="H1262" s="499" t="s">
        <v>2263</v>
      </c>
      <c r="I1262" s="499">
        <v>10</v>
      </c>
      <c r="J1262" s="499">
        <v>10</v>
      </c>
      <c r="K1262" s="499">
        <v>845</v>
      </c>
      <c r="L1262" s="499">
        <v>535</v>
      </c>
      <c r="M1262" s="499">
        <v>310</v>
      </c>
      <c r="N1262" s="499">
        <v>1</v>
      </c>
      <c r="O1262" s="500">
        <v>8</v>
      </c>
      <c r="P1262" s="500">
        <v>14</v>
      </c>
      <c r="Q1262" s="500">
        <v>186.33069675625984</v>
      </c>
    </row>
    <row r="1263" spans="1:17" ht="12.75" x14ac:dyDescent="0.2">
      <c r="A1263" s="496" t="s">
        <v>1640</v>
      </c>
      <c r="B1263" s="497" t="s">
        <v>2263</v>
      </c>
      <c r="C1263" s="497">
        <v>413.73514609652528</v>
      </c>
      <c r="D1263" s="497">
        <v>413.73514609652528</v>
      </c>
      <c r="E1263" s="497">
        <v>1015.3335972031929</v>
      </c>
      <c r="F1263" s="498">
        <v>0.65</v>
      </c>
      <c r="G1263" s="499">
        <f t="shared" si="19"/>
        <v>659.96683818207543</v>
      </c>
      <c r="H1263" s="499" t="s">
        <v>2263</v>
      </c>
      <c r="I1263" s="499">
        <v>121</v>
      </c>
      <c r="J1263" s="499">
        <v>59</v>
      </c>
      <c r="K1263" s="499">
        <v>2539</v>
      </c>
      <c r="L1263" s="499">
        <v>1062</v>
      </c>
      <c r="M1263" s="499">
        <v>1477</v>
      </c>
      <c r="N1263" s="499">
        <v>1</v>
      </c>
      <c r="O1263" s="500">
        <v>5</v>
      </c>
      <c r="P1263" s="500">
        <v>8</v>
      </c>
      <c r="Q1263" s="500">
        <v>186.33069675625984</v>
      </c>
    </row>
    <row r="1264" spans="1:17" ht="12.75" x14ac:dyDescent="0.2">
      <c r="A1264" s="496" t="s">
        <v>1641</v>
      </c>
      <c r="B1264" s="497" t="s">
        <v>2263</v>
      </c>
      <c r="C1264" s="497">
        <v>294.23744817481906</v>
      </c>
      <c r="D1264" s="497">
        <v>294.23744817481906</v>
      </c>
      <c r="E1264" s="497">
        <v>497.85853845459883</v>
      </c>
      <c r="F1264" s="498">
        <v>1</v>
      </c>
      <c r="G1264" s="499">
        <f t="shared" si="19"/>
        <v>497.85853845459883</v>
      </c>
      <c r="H1264" s="499" t="s">
        <v>2263</v>
      </c>
      <c r="I1264" s="499">
        <v>583</v>
      </c>
      <c r="J1264" s="499">
        <v>100</v>
      </c>
      <c r="K1264" s="499">
        <v>3718</v>
      </c>
      <c r="L1264" s="499">
        <v>925</v>
      </c>
      <c r="M1264" s="499">
        <v>2793</v>
      </c>
      <c r="N1264" s="499">
        <v>1</v>
      </c>
      <c r="O1264" s="500">
        <v>5</v>
      </c>
      <c r="P1264" s="500">
        <v>5</v>
      </c>
      <c r="Q1264" s="500">
        <v>186.33069675625984</v>
      </c>
    </row>
    <row r="1265" spans="1:17" ht="12.75" x14ac:dyDescent="0.2">
      <c r="A1265" s="496" t="s">
        <v>1642</v>
      </c>
      <c r="B1265" s="497">
        <v>121.62816943604757</v>
      </c>
      <c r="C1265" s="497">
        <v>237.90732546902498</v>
      </c>
      <c r="D1265" s="497">
        <v>237.90732546902498</v>
      </c>
      <c r="E1265" s="497">
        <v>359.37747570910619</v>
      </c>
      <c r="F1265" s="498">
        <v>0</v>
      </c>
      <c r="G1265" s="499">
        <f t="shared" si="19"/>
        <v>0</v>
      </c>
      <c r="H1265" s="499">
        <v>42150</v>
      </c>
      <c r="I1265" s="499">
        <v>41511</v>
      </c>
      <c r="J1265" s="499">
        <v>980</v>
      </c>
      <c r="K1265" s="499">
        <v>38</v>
      </c>
      <c r="L1265" s="499">
        <v>38</v>
      </c>
      <c r="M1265" s="499">
        <v>35</v>
      </c>
      <c r="N1265" s="499">
        <v>0</v>
      </c>
      <c r="O1265" s="500">
        <v>5</v>
      </c>
      <c r="P1265" s="500">
        <v>5</v>
      </c>
      <c r="Q1265" s="500">
        <v>186.33069675625984</v>
      </c>
    </row>
    <row r="1266" spans="1:17" ht="12.75" x14ac:dyDescent="0.2">
      <c r="A1266" s="496" t="s">
        <v>1643</v>
      </c>
      <c r="B1266" s="497">
        <v>160.74235515498961</v>
      </c>
      <c r="C1266" s="497">
        <v>392.23142712199467</v>
      </c>
      <c r="D1266" s="497">
        <v>392.23142712199467</v>
      </c>
      <c r="E1266" s="497">
        <v>500.47321134939631</v>
      </c>
      <c r="F1266" s="498">
        <v>0</v>
      </c>
      <c r="G1266" s="499">
        <f t="shared" si="19"/>
        <v>0</v>
      </c>
      <c r="H1266" s="499">
        <v>5299</v>
      </c>
      <c r="I1266" s="499">
        <v>4160</v>
      </c>
      <c r="J1266" s="499">
        <v>604</v>
      </c>
      <c r="K1266" s="499">
        <v>2855</v>
      </c>
      <c r="L1266" s="499">
        <v>2855</v>
      </c>
      <c r="M1266" s="499">
        <v>2741</v>
      </c>
      <c r="N1266" s="499">
        <v>0</v>
      </c>
      <c r="O1266" s="500">
        <v>5</v>
      </c>
      <c r="P1266" s="500">
        <v>5</v>
      </c>
      <c r="Q1266" s="500">
        <v>186.33069675625984</v>
      </c>
    </row>
    <row r="1267" spans="1:17" ht="12.75" x14ac:dyDescent="0.2">
      <c r="A1267" s="496" t="s">
        <v>1644</v>
      </c>
      <c r="B1267" s="497" t="s">
        <v>2263</v>
      </c>
      <c r="C1267" s="497">
        <v>2453.4623232614053</v>
      </c>
      <c r="D1267" s="497">
        <v>2453.4623232614053</v>
      </c>
      <c r="E1267" s="497">
        <v>3966.0075873094547</v>
      </c>
      <c r="F1267" s="498">
        <v>0.30000000000000004</v>
      </c>
      <c r="G1267" s="499">
        <f t="shared" si="19"/>
        <v>1189.8022761928366</v>
      </c>
      <c r="H1267" s="499" t="s">
        <v>2263</v>
      </c>
      <c r="I1267" s="499">
        <v>0</v>
      </c>
      <c r="J1267" s="499">
        <v>327</v>
      </c>
      <c r="K1267" s="499">
        <v>476</v>
      </c>
      <c r="L1267" s="499">
        <v>476</v>
      </c>
      <c r="M1267" s="499">
        <v>0</v>
      </c>
      <c r="N1267" s="499">
        <v>1</v>
      </c>
      <c r="O1267" s="500">
        <v>10</v>
      </c>
      <c r="P1267" s="500">
        <v>37</v>
      </c>
      <c r="Q1267" s="500">
        <v>186.33069675625984</v>
      </c>
    </row>
    <row r="1268" spans="1:17" ht="12.75" x14ac:dyDescent="0.2">
      <c r="A1268" s="496" t="s">
        <v>1645</v>
      </c>
      <c r="B1268" s="497" t="s">
        <v>2263</v>
      </c>
      <c r="C1268" s="497">
        <v>1708.1607459041049</v>
      </c>
      <c r="D1268" s="497">
        <v>1708.1607459041049</v>
      </c>
      <c r="E1268" s="497">
        <v>1803.1929659616931</v>
      </c>
      <c r="F1268" s="498">
        <v>0.30000000000000004</v>
      </c>
      <c r="G1268" s="499">
        <f t="shared" si="19"/>
        <v>540.95788978850806</v>
      </c>
      <c r="H1268" s="499" t="s">
        <v>2263</v>
      </c>
      <c r="I1268" s="499">
        <v>2</v>
      </c>
      <c r="J1268" s="499">
        <v>1085</v>
      </c>
      <c r="K1268" s="499">
        <v>561</v>
      </c>
      <c r="L1268" s="499">
        <v>557</v>
      </c>
      <c r="M1268" s="499">
        <v>4</v>
      </c>
      <c r="N1268" s="499">
        <v>1</v>
      </c>
      <c r="O1268" s="500">
        <v>5</v>
      </c>
      <c r="P1268" s="500">
        <v>12</v>
      </c>
      <c r="Q1268" s="500">
        <v>186.33069675625984</v>
      </c>
    </row>
    <row r="1269" spans="1:17" ht="12.75" x14ac:dyDescent="0.2">
      <c r="A1269" s="496" t="s">
        <v>1646</v>
      </c>
      <c r="B1269" s="497" t="s">
        <v>2263</v>
      </c>
      <c r="C1269" s="497">
        <v>1928.569834500978</v>
      </c>
      <c r="D1269" s="497">
        <v>1928.569834500978</v>
      </c>
      <c r="E1269" s="497">
        <v>3111.6621688770306</v>
      </c>
      <c r="F1269" s="498">
        <v>0.30000000000000004</v>
      </c>
      <c r="G1269" s="499">
        <f t="shared" si="19"/>
        <v>933.49865066310929</v>
      </c>
      <c r="H1269" s="499" t="s">
        <v>2263</v>
      </c>
      <c r="I1269" s="499">
        <v>12</v>
      </c>
      <c r="J1269" s="499">
        <v>17</v>
      </c>
      <c r="K1269" s="499">
        <v>242</v>
      </c>
      <c r="L1269" s="499">
        <v>189</v>
      </c>
      <c r="M1269" s="499">
        <v>53</v>
      </c>
      <c r="N1269" s="499">
        <v>1</v>
      </c>
      <c r="O1269" s="500">
        <v>9</v>
      </c>
      <c r="P1269" s="500">
        <v>23</v>
      </c>
      <c r="Q1269" s="500">
        <v>186.33069675625984</v>
      </c>
    </row>
    <row r="1270" spans="1:17" ht="12.75" x14ac:dyDescent="0.2">
      <c r="A1270" s="496" t="s">
        <v>1647</v>
      </c>
      <c r="B1270" s="497" t="s">
        <v>2263</v>
      </c>
      <c r="C1270" s="497">
        <v>406.64897528987518</v>
      </c>
      <c r="D1270" s="497">
        <v>406.64897528987518</v>
      </c>
      <c r="E1270" s="497">
        <v>1494.0423041349486</v>
      </c>
      <c r="F1270" s="498">
        <v>0.4</v>
      </c>
      <c r="G1270" s="499">
        <f t="shared" si="19"/>
        <v>597.61692165397949</v>
      </c>
      <c r="H1270" s="499" t="s">
        <v>2263</v>
      </c>
      <c r="I1270" s="499">
        <v>165</v>
      </c>
      <c r="J1270" s="499">
        <v>52</v>
      </c>
      <c r="K1270" s="499">
        <v>423</v>
      </c>
      <c r="L1270" s="499">
        <v>218</v>
      </c>
      <c r="M1270" s="499">
        <v>205</v>
      </c>
      <c r="N1270" s="499">
        <v>1</v>
      </c>
      <c r="O1270" s="500">
        <v>5</v>
      </c>
      <c r="P1270" s="500">
        <v>10</v>
      </c>
      <c r="Q1270" s="500">
        <v>186.33069675625984</v>
      </c>
    </row>
    <row r="1271" spans="1:17" ht="12.75" x14ac:dyDescent="0.2">
      <c r="A1271" s="496" t="s">
        <v>1648</v>
      </c>
      <c r="B1271" s="497" t="s">
        <v>2263</v>
      </c>
      <c r="C1271" s="497">
        <v>276.43937457073912</v>
      </c>
      <c r="D1271" s="497">
        <v>276.43937457073912</v>
      </c>
      <c r="E1271" s="497">
        <v>798.31242497700032</v>
      </c>
      <c r="F1271" s="498">
        <v>0.65</v>
      </c>
      <c r="G1271" s="499">
        <f t="shared" si="19"/>
        <v>518.90307623505021</v>
      </c>
      <c r="H1271" s="499" t="s">
        <v>2263</v>
      </c>
      <c r="I1271" s="499">
        <v>586</v>
      </c>
      <c r="J1271" s="499">
        <v>85</v>
      </c>
      <c r="K1271" s="499">
        <v>571</v>
      </c>
      <c r="L1271" s="499">
        <v>213</v>
      </c>
      <c r="M1271" s="499">
        <v>358</v>
      </c>
      <c r="N1271" s="499">
        <v>1</v>
      </c>
      <c r="O1271" s="500">
        <v>5</v>
      </c>
      <c r="P1271" s="500">
        <v>5</v>
      </c>
      <c r="Q1271" s="500">
        <v>186.33069675625984</v>
      </c>
    </row>
    <row r="1272" spans="1:17" ht="12.75" x14ac:dyDescent="0.2">
      <c r="A1272" s="496" t="s">
        <v>1649</v>
      </c>
      <c r="B1272" s="497" t="s">
        <v>2263</v>
      </c>
      <c r="C1272" s="497">
        <v>2685.975852095657</v>
      </c>
      <c r="D1272" s="497">
        <v>2685.975852095657</v>
      </c>
      <c r="E1272" s="497">
        <v>2685.975852095657</v>
      </c>
      <c r="F1272" s="498">
        <v>0.30000000000000004</v>
      </c>
      <c r="G1272" s="499">
        <f t="shared" si="19"/>
        <v>805.79275562869725</v>
      </c>
      <c r="H1272" s="499" t="s">
        <v>2263</v>
      </c>
      <c r="I1272" s="499">
        <v>0</v>
      </c>
      <c r="J1272" s="499">
        <v>65</v>
      </c>
      <c r="K1272" s="499">
        <v>1504</v>
      </c>
      <c r="L1272" s="499">
        <v>1497</v>
      </c>
      <c r="M1272" s="499">
        <v>7</v>
      </c>
      <c r="N1272" s="499">
        <v>1</v>
      </c>
      <c r="O1272" s="500">
        <v>23</v>
      </c>
      <c r="P1272" s="500">
        <v>23</v>
      </c>
      <c r="Q1272" s="500">
        <v>186.33069675625984</v>
      </c>
    </row>
    <row r="1273" spans="1:17" ht="12.75" x14ac:dyDescent="0.2">
      <c r="A1273" s="496" t="s">
        <v>1650</v>
      </c>
      <c r="B1273" s="497" t="s">
        <v>2263</v>
      </c>
      <c r="C1273" s="497">
        <v>1533.4104589965282</v>
      </c>
      <c r="D1273" s="497">
        <v>1533.4104589965282</v>
      </c>
      <c r="E1273" s="497">
        <v>1533.4104589965282</v>
      </c>
      <c r="F1273" s="498">
        <v>0.4</v>
      </c>
      <c r="G1273" s="499">
        <f t="shared" si="19"/>
        <v>613.36418359861125</v>
      </c>
      <c r="H1273" s="499" t="s">
        <v>2263</v>
      </c>
      <c r="I1273" s="499">
        <v>1</v>
      </c>
      <c r="J1273" s="499">
        <v>140</v>
      </c>
      <c r="K1273" s="499">
        <v>1237</v>
      </c>
      <c r="L1273" s="499">
        <v>1227</v>
      </c>
      <c r="M1273" s="499">
        <v>10</v>
      </c>
      <c r="N1273" s="499">
        <v>1</v>
      </c>
      <c r="O1273" s="500">
        <v>10</v>
      </c>
      <c r="P1273" s="500">
        <v>10</v>
      </c>
      <c r="Q1273" s="500">
        <v>186.33069675625984</v>
      </c>
    </row>
    <row r="1274" spans="1:17" ht="12.75" x14ac:dyDescent="0.2">
      <c r="A1274" s="496" t="s">
        <v>1651</v>
      </c>
      <c r="B1274" s="497" t="s">
        <v>2263</v>
      </c>
      <c r="C1274" s="497">
        <v>2642.6099744946982</v>
      </c>
      <c r="D1274" s="497">
        <v>2642.6099744946982</v>
      </c>
      <c r="E1274" s="497">
        <v>2642.6099744946982</v>
      </c>
      <c r="F1274" s="498">
        <v>0.30000000000000004</v>
      </c>
      <c r="G1274" s="499">
        <f t="shared" si="19"/>
        <v>792.78299234840961</v>
      </c>
      <c r="H1274" s="499" t="s">
        <v>2263</v>
      </c>
      <c r="I1274" s="499">
        <v>1</v>
      </c>
      <c r="J1274" s="499">
        <v>2</v>
      </c>
      <c r="K1274" s="499">
        <v>612</v>
      </c>
      <c r="L1274" s="499">
        <v>445</v>
      </c>
      <c r="M1274" s="499">
        <v>167</v>
      </c>
      <c r="N1274" s="499">
        <v>1</v>
      </c>
      <c r="O1274" s="500">
        <v>24</v>
      </c>
      <c r="P1274" s="500">
        <v>24</v>
      </c>
      <c r="Q1274" s="500">
        <v>186.33069675625984</v>
      </c>
    </row>
    <row r="1275" spans="1:17" ht="12.75" x14ac:dyDescent="0.2">
      <c r="A1275" s="496" t="s">
        <v>1652</v>
      </c>
      <c r="B1275" s="497" t="s">
        <v>2263</v>
      </c>
      <c r="C1275" s="497">
        <v>909.52947023886509</v>
      </c>
      <c r="D1275" s="497">
        <v>909.52947023886509</v>
      </c>
      <c r="E1275" s="497">
        <v>909.52947023886509</v>
      </c>
      <c r="F1275" s="498">
        <v>0.65</v>
      </c>
      <c r="G1275" s="499">
        <f t="shared" si="19"/>
        <v>591.19415565526231</v>
      </c>
      <c r="H1275" s="499" t="s">
        <v>2263</v>
      </c>
      <c r="I1275" s="499">
        <v>29</v>
      </c>
      <c r="J1275" s="499">
        <v>43</v>
      </c>
      <c r="K1275" s="499">
        <v>2671</v>
      </c>
      <c r="L1275" s="499">
        <v>930</v>
      </c>
      <c r="M1275" s="499">
        <v>1741</v>
      </c>
      <c r="N1275" s="499">
        <v>1</v>
      </c>
      <c r="O1275" s="500">
        <v>5</v>
      </c>
      <c r="P1275" s="500">
        <v>5</v>
      </c>
      <c r="Q1275" s="500">
        <v>186.33069675625984</v>
      </c>
    </row>
    <row r="1276" spans="1:17" ht="12.75" x14ac:dyDescent="0.2">
      <c r="A1276" s="496" t="s">
        <v>1653</v>
      </c>
      <c r="B1276" s="497" t="s">
        <v>2263</v>
      </c>
      <c r="C1276" s="497">
        <v>452.22363136754655</v>
      </c>
      <c r="D1276" s="497">
        <v>452.22363136754655</v>
      </c>
      <c r="E1276" s="497">
        <v>452.22363136754655</v>
      </c>
      <c r="F1276" s="498">
        <v>1</v>
      </c>
      <c r="G1276" s="499">
        <f t="shared" si="19"/>
        <v>452.22363136754655</v>
      </c>
      <c r="H1276" s="499" t="s">
        <v>2263</v>
      </c>
      <c r="I1276" s="499">
        <v>65</v>
      </c>
      <c r="J1276" s="499">
        <v>32</v>
      </c>
      <c r="K1276" s="499">
        <v>2151</v>
      </c>
      <c r="L1276" s="499">
        <v>392</v>
      </c>
      <c r="M1276" s="499">
        <v>1759</v>
      </c>
      <c r="N1276" s="499">
        <v>1</v>
      </c>
      <c r="O1276" s="500">
        <v>5</v>
      </c>
      <c r="P1276" s="500">
        <v>5</v>
      </c>
      <c r="Q1276" s="500">
        <v>186.33069675625984</v>
      </c>
    </row>
    <row r="1277" spans="1:17" ht="12.75" x14ac:dyDescent="0.2">
      <c r="A1277" s="496" t="s">
        <v>1654</v>
      </c>
      <c r="B1277" s="497" t="s">
        <v>2263</v>
      </c>
      <c r="C1277" s="497">
        <v>4674.4132797025313</v>
      </c>
      <c r="D1277" s="497">
        <v>4674.4132797025313</v>
      </c>
      <c r="E1277" s="497">
        <v>5423.282509800807</v>
      </c>
      <c r="F1277" s="498">
        <v>0</v>
      </c>
      <c r="G1277" s="499">
        <f t="shared" si="19"/>
        <v>0</v>
      </c>
      <c r="H1277" s="499" t="s">
        <v>2263</v>
      </c>
      <c r="I1277" s="499">
        <v>6</v>
      </c>
      <c r="J1277" s="499">
        <v>342</v>
      </c>
      <c r="K1277" s="499">
        <v>21</v>
      </c>
      <c r="L1277" s="499">
        <v>21</v>
      </c>
      <c r="M1277" s="499">
        <v>1</v>
      </c>
      <c r="N1277" s="499">
        <v>0</v>
      </c>
      <c r="O1277" s="500">
        <v>15</v>
      </c>
      <c r="P1277" s="500">
        <v>29</v>
      </c>
      <c r="Q1277" s="500">
        <v>186.33069675625984</v>
      </c>
    </row>
    <row r="1278" spans="1:17" ht="12.75" x14ac:dyDescent="0.2">
      <c r="A1278" s="496" t="s">
        <v>1655</v>
      </c>
      <c r="B1278" s="497" t="s">
        <v>2263</v>
      </c>
      <c r="C1278" s="497">
        <v>3716.6307199928024</v>
      </c>
      <c r="D1278" s="497">
        <v>3716.6307199928024</v>
      </c>
      <c r="E1278" s="497">
        <v>3716.6307199928024</v>
      </c>
      <c r="F1278" s="498">
        <v>0</v>
      </c>
      <c r="G1278" s="499">
        <f t="shared" si="19"/>
        <v>0</v>
      </c>
      <c r="H1278" s="499" t="s">
        <v>2263</v>
      </c>
      <c r="I1278" s="499">
        <v>49</v>
      </c>
      <c r="J1278" s="499">
        <v>1643</v>
      </c>
      <c r="K1278" s="499">
        <v>16</v>
      </c>
      <c r="L1278" s="499">
        <v>16</v>
      </c>
      <c r="M1278" s="499">
        <v>3</v>
      </c>
      <c r="N1278" s="499">
        <v>0</v>
      </c>
      <c r="O1278" s="500">
        <v>7</v>
      </c>
      <c r="P1278" s="500">
        <v>7</v>
      </c>
      <c r="Q1278" s="500">
        <v>186.33069675625984</v>
      </c>
    </row>
    <row r="1279" spans="1:17" ht="12.75" x14ac:dyDescent="0.2">
      <c r="A1279" s="496" t="s">
        <v>1656</v>
      </c>
      <c r="B1279" s="497" t="s">
        <v>2263</v>
      </c>
      <c r="C1279" s="497">
        <v>4331.4676412015615</v>
      </c>
      <c r="D1279" s="497">
        <v>4331.4676412015615</v>
      </c>
      <c r="E1279" s="497">
        <v>4331.4676412015615</v>
      </c>
      <c r="F1279" s="498">
        <v>0</v>
      </c>
      <c r="G1279" s="499">
        <f t="shared" si="19"/>
        <v>0</v>
      </c>
      <c r="H1279" s="499" t="s">
        <v>2263</v>
      </c>
      <c r="I1279" s="499">
        <v>5</v>
      </c>
      <c r="J1279" s="499">
        <v>1338</v>
      </c>
      <c r="K1279" s="499">
        <v>7</v>
      </c>
      <c r="L1279" s="499">
        <v>7</v>
      </c>
      <c r="M1279" s="499">
        <v>4</v>
      </c>
      <c r="N1279" s="499">
        <v>0</v>
      </c>
      <c r="O1279" s="500">
        <v>6</v>
      </c>
      <c r="P1279" s="500">
        <v>6</v>
      </c>
      <c r="Q1279" s="500">
        <v>186.33069675625984</v>
      </c>
    </row>
    <row r="1280" spans="1:17" ht="12.75" x14ac:dyDescent="0.2">
      <c r="A1280" s="496" t="s">
        <v>1657</v>
      </c>
      <c r="B1280" s="497" t="s">
        <v>2263</v>
      </c>
      <c r="C1280" s="497">
        <v>2912.9699081882345</v>
      </c>
      <c r="D1280" s="497">
        <v>2912.9699081882345</v>
      </c>
      <c r="E1280" s="497">
        <v>6673.5865195494516</v>
      </c>
      <c r="F1280" s="498">
        <v>0</v>
      </c>
      <c r="G1280" s="499">
        <f t="shared" si="19"/>
        <v>0</v>
      </c>
      <c r="H1280" s="499" t="s">
        <v>2263</v>
      </c>
      <c r="I1280" s="499">
        <v>5</v>
      </c>
      <c r="J1280" s="499">
        <v>564</v>
      </c>
      <c r="K1280" s="499">
        <v>128</v>
      </c>
      <c r="L1280" s="499">
        <v>128</v>
      </c>
      <c r="M1280" s="499">
        <v>0</v>
      </c>
      <c r="N1280" s="499">
        <v>0</v>
      </c>
      <c r="O1280" s="500">
        <v>15</v>
      </c>
      <c r="P1280" s="500">
        <v>59</v>
      </c>
      <c r="Q1280" s="500">
        <v>186.33069675625984</v>
      </c>
    </row>
    <row r="1281" spans="1:17" ht="12.75" x14ac:dyDescent="0.2">
      <c r="A1281" s="496" t="s">
        <v>1658</v>
      </c>
      <c r="B1281" s="497" t="s">
        <v>2263</v>
      </c>
      <c r="C1281" s="497">
        <v>2257.925096417493</v>
      </c>
      <c r="D1281" s="497">
        <v>2257.925096417493</v>
      </c>
      <c r="E1281" s="497">
        <v>4082.0746473741137</v>
      </c>
      <c r="F1281" s="498">
        <v>0</v>
      </c>
      <c r="G1281" s="499">
        <f t="shared" si="19"/>
        <v>0</v>
      </c>
      <c r="H1281" s="499" t="s">
        <v>2263</v>
      </c>
      <c r="I1281" s="499">
        <v>65</v>
      </c>
      <c r="J1281" s="499">
        <v>3462</v>
      </c>
      <c r="K1281" s="499">
        <v>176</v>
      </c>
      <c r="L1281" s="499">
        <v>176</v>
      </c>
      <c r="M1281" s="499">
        <v>2</v>
      </c>
      <c r="N1281" s="499">
        <v>0</v>
      </c>
      <c r="O1281" s="500">
        <v>7</v>
      </c>
      <c r="P1281" s="500">
        <v>28</v>
      </c>
      <c r="Q1281" s="500">
        <v>186.33069675625984</v>
      </c>
    </row>
    <row r="1282" spans="1:17" ht="12.75" x14ac:dyDescent="0.2">
      <c r="A1282" s="496" t="s">
        <v>1659</v>
      </c>
      <c r="B1282" s="497" t="s">
        <v>2263</v>
      </c>
      <c r="C1282" s="497">
        <v>2023.2258953088117</v>
      </c>
      <c r="D1282" s="497">
        <v>2023.2258953088117</v>
      </c>
      <c r="E1282" s="497">
        <v>3141.8581055513059</v>
      </c>
      <c r="F1282" s="498">
        <v>0</v>
      </c>
      <c r="G1282" s="499">
        <f t="shared" si="19"/>
        <v>0</v>
      </c>
      <c r="H1282" s="499" t="s">
        <v>2263</v>
      </c>
      <c r="I1282" s="499">
        <v>774</v>
      </c>
      <c r="J1282" s="499">
        <v>16528</v>
      </c>
      <c r="K1282" s="499">
        <v>231</v>
      </c>
      <c r="L1282" s="499">
        <v>231</v>
      </c>
      <c r="M1282" s="499">
        <v>15</v>
      </c>
      <c r="N1282" s="499">
        <v>0</v>
      </c>
      <c r="O1282" s="500">
        <v>6</v>
      </c>
      <c r="P1282" s="500">
        <v>17</v>
      </c>
      <c r="Q1282" s="500">
        <v>186.33069675625984</v>
      </c>
    </row>
    <row r="1283" spans="1:17" ht="12.75" x14ac:dyDescent="0.2">
      <c r="A1283" s="496" t="s">
        <v>1660</v>
      </c>
      <c r="B1283" s="497" t="s">
        <v>2263</v>
      </c>
      <c r="C1283" s="497">
        <v>1455.706456111843</v>
      </c>
      <c r="D1283" s="497">
        <v>1455.706456111843</v>
      </c>
      <c r="E1283" s="497">
        <v>4008.7162987540532</v>
      </c>
      <c r="F1283" s="498">
        <v>0</v>
      </c>
      <c r="G1283" s="499">
        <f t="shared" si="19"/>
        <v>0</v>
      </c>
      <c r="H1283" s="499" t="s">
        <v>2263</v>
      </c>
      <c r="I1283" s="499">
        <v>161</v>
      </c>
      <c r="J1283" s="499">
        <v>673</v>
      </c>
      <c r="K1283" s="499">
        <v>93</v>
      </c>
      <c r="L1283" s="499">
        <v>93</v>
      </c>
      <c r="M1283" s="499">
        <v>7</v>
      </c>
      <c r="N1283" s="499">
        <v>0</v>
      </c>
      <c r="O1283" s="500">
        <v>5</v>
      </c>
      <c r="P1283" s="500">
        <v>29</v>
      </c>
      <c r="Q1283" s="500">
        <v>186.33069675625984</v>
      </c>
    </row>
    <row r="1284" spans="1:17" ht="12.75" x14ac:dyDescent="0.2">
      <c r="A1284" s="496" t="s">
        <v>1661</v>
      </c>
      <c r="B1284" s="497" t="s">
        <v>2263</v>
      </c>
      <c r="C1284" s="497">
        <v>1256.4379332413328</v>
      </c>
      <c r="D1284" s="497">
        <v>1256.4379332413328</v>
      </c>
      <c r="E1284" s="497">
        <v>1529.7571354504037</v>
      </c>
      <c r="F1284" s="498">
        <v>0</v>
      </c>
      <c r="G1284" s="499">
        <f t="shared" si="19"/>
        <v>0</v>
      </c>
      <c r="H1284" s="499" t="s">
        <v>2263</v>
      </c>
      <c r="I1284" s="499">
        <v>1139</v>
      </c>
      <c r="J1284" s="499">
        <v>2121</v>
      </c>
      <c r="K1284" s="499">
        <v>40</v>
      </c>
      <c r="L1284" s="499">
        <v>40</v>
      </c>
      <c r="M1284" s="499">
        <v>14</v>
      </c>
      <c r="N1284" s="499">
        <v>0</v>
      </c>
      <c r="O1284" s="500">
        <v>5</v>
      </c>
      <c r="P1284" s="500">
        <v>10</v>
      </c>
      <c r="Q1284" s="500">
        <v>186.33069675625984</v>
      </c>
    </row>
    <row r="1285" spans="1:17" ht="12.75" x14ac:dyDescent="0.2">
      <c r="A1285" s="496" t="s">
        <v>1662</v>
      </c>
      <c r="B1285" s="497">
        <v>236.8258376164637</v>
      </c>
      <c r="C1285" s="497">
        <v>594.96643837421391</v>
      </c>
      <c r="D1285" s="497">
        <v>594.96643837421391</v>
      </c>
      <c r="E1285" s="497">
        <v>584.67857760535242</v>
      </c>
      <c r="F1285" s="498">
        <v>0</v>
      </c>
      <c r="G1285" s="499">
        <f t="shared" si="19"/>
        <v>0</v>
      </c>
      <c r="H1285" s="499">
        <v>20927</v>
      </c>
      <c r="I1285" s="499">
        <v>30189</v>
      </c>
      <c r="J1285" s="499">
        <v>2476</v>
      </c>
      <c r="K1285" s="499">
        <v>66</v>
      </c>
      <c r="L1285" s="499">
        <v>66</v>
      </c>
      <c r="M1285" s="499">
        <v>66</v>
      </c>
      <c r="N1285" s="499">
        <v>0</v>
      </c>
      <c r="O1285" s="500">
        <v>5</v>
      </c>
      <c r="P1285" s="500">
        <v>5</v>
      </c>
      <c r="Q1285" s="500">
        <v>186.33069675625984</v>
      </c>
    </row>
    <row r="1286" spans="1:17" ht="12.75" x14ac:dyDescent="0.2">
      <c r="A1286" s="496" t="s">
        <v>1663</v>
      </c>
      <c r="B1286" s="497" t="s">
        <v>2263</v>
      </c>
      <c r="C1286" s="497">
        <v>2295.9195525622549</v>
      </c>
      <c r="D1286" s="497">
        <v>2295.9195525622549</v>
      </c>
      <c r="E1286" s="497">
        <v>2295.9195525622549</v>
      </c>
      <c r="F1286" s="498">
        <v>0.30000000000000004</v>
      </c>
      <c r="G1286" s="499">
        <f t="shared" si="19"/>
        <v>688.77586576867657</v>
      </c>
      <c r="H1286" s="499" t="s">
        <v>2263</v>
      </c>
      <c r="I1286" s="499">
        <v>0</v>
      </c>
      <c r="J1286" s="499">
        <v>81</v>
      </c>
      <c r="K1286" s="499">
        <v>923</v>
      </c>
      <c r="L1286" s="499">
        <v>920</v>
      </c>
      <c r="M1286" s="499">
        <v>3</v>
      </c>
      <c r="N1286" s="499">
        <v>1</v>
      </c>
      <c r="O1286" s="500">
        <v>18</v>
      </c>
      <c r="P1286" s="500">
        <v>18</v>
      </c>
      <c r="Q1286" s="500">
        <v>186.33069675625984</v>
      </c>
    </row>
    <row r="1287" spans="1:17" ht="12.75" x14ac:dyDescent="0.2">
      <c r="A1287" s="496" t="s">
        <v>1664</v>
      </c>
      <c r="B1287" s="497" t="s">
        <v>2263</v>
      </c>
      <c r="C1287" s="497">
        <v>1348.3838663824288</v>
      </c>
      <c r="D1287" s="497">
        <v>1348.3838663824288</v>
      </c>
      <c r="E1287" s="497">
        <v>1348.3838663824288</v>
      </c>
      <c r="F1287" s="498">
        <v>0.4</v>
      </c>
      <c r="G1287" s="499">
        <f t="shared" ref="G1287:G1350" si="20">IFERROR(F1287*E1287,"")</f>
        <v>539.35354655297158</v>
      </c>
      <c r="H1287" s="499" t="s">
        <v>2263</v>
      </c>
      <c r="I1287" s="499">
        <v>0</v>
      </c>
      <c r="J1287" s="499">
        <v>267</v>
      </c>
      <c r="K1287" s="499">
        <v>1059</v>
      </c>
      <c r="L1287" s="499">
        <v>1055</v>
      </c>
      <c r="M1287" s="499">
        <v>4</v>
      </c>
      <c r="N1287" s="499">
        <v>1</v>
      </c>
      <c r="O1287" s="500">
        <v>7</v>
      </c>
      <c r="P1287" s="500">
        <v>7</v>
      </c>
      <c r="Q1287" s="500">
        <v>186.33069675625984</v>
      </c>
    </row>
    <row r="1288" spans="1:17" ht="12.75" x14ac:dyDescent="0.2">
      <c r="A1288" s="496" t="s">
        <v>1665</v>
      </c>
      <c r="B1288" s="497" t="s">
        <v>2263</v>
      </c>
      <c r="C1288" s="497">
        <v>847.28165273219531</v>
      </c>
      <c r="D1288" s="497">
        <v>847.28165273219531</v>
      </c>
      <c r="E1288" s="497">
        <v>2524.2602170346413</v>
      </c>
      <c r="F1288" s="498">
        <v>0.30000000000000004</v>
      </c>
      <c r="G1288" s="499">
        <f t="shared" si="20"/>
        <v>757.2780651103925</v>
      </c>
      <c r="H1288" s="499" t="s">
        <v>2263</v>
      </c>
      <c r="I1288" s="499">
        <v>7</v>
      </c>
      <c r="J1288" s="499">
        <v>7</v>
      </c>
      <c r="K1288" s="499">
        <v>184</v>
      </c>
      <c r="L1288" s="499">
        <v>151</v>
      </c>
      <c r="M1288" s="499">
        <v>33</v>
      </c>
      <c r="N1288" s="499">
        <v>1</v>
      </c>
      <c r="O1288" s="500">
        <v>6</v>
      </c>
      <c r="P1288" s="500">
        <v>25</v>
      </c>
      <c r="Q1288" s="500">
        <v>186.33069675625984</v>
      </c>
    </row>
    <row r="1289" spans="1:17" ht="12.75" x14ac:dyDescent="0.2">
      <c r="A1289" s="496" t="s">
        <v>1666</v>
      </c>
      <c r="B1289" s="497" t="s">
        <v>2263</v>
      </c>
      <c r="C1289" s="497">
        <v>290.69205965466062</v>
      </c>
      <c r="D1289" s="497">
        <v>290.69205965466062</v>
      </c>
      <c r="E1289" s="497">
        <v>1362.2492591933496</v>
      </c>
      <c r="F1289" s="498">
        <v>0.4</v>
      </c>
      <c r="G1289" s="499">
        <f t="shared" si="20"/>
        <v>544.89970367733986</v>
      </c>
      <c r="H1289" s="499" t="s">
        <v>2263</v>
      </c>
      <c r="I1289" s="499">
        <v>55</v>
      </c>
      <c r="J1289" s="499">
        <v>12</v>
      </c>
      <c r="K1289" s="499">
        <v>547</v>
      </c>
      <c r="L1289" s="499">
        <v>326</v>
      </c>
      <c r="M1289" s="499">
        <v>221</v>
      </c>
      <c r="N1289" s="499">
        <v>1</v>
      </c>
      <c r="O1289" s="500">
        <v>5</v>
      </c>
      <c r="P1289" s="500">
        <v>9</v>
      </c>
      <c r="Q1289" s="500">
        <v>186.33069675625984</v>
      </c>
    </row>
    <row r="1290" spans="1:17" ht="12.75" x14ac:dyDescent="0.2">
      <c r="A1290" s="496" t="s">
        <v>1667</v>
      </c>
      <c r="B1290" s="497" t="s">
        <v>2263</v>
      </c>
      <c r="C1290" s="497">
        <v>267.42147758318907</v>
      </c>
      <c r="D1290" s="497">
        <v>267.42147758318907</v>
      </c>
      <c r="E1290" s="497">
        <v>875.40030027741625</v>
      </c>
      <c r="F1290" s="498">
        <v>0.65</v>
      </c>
      <c r="G1290" s="499">
        <f t="shared" si="20"/>
        <v>569.01019518032058</v>
      </c>
      <c r="H1290" s="499" t="s">
        <v>2263</v>
      </c>
      <c r="I1290" s="499">
        <v>521</v>
      </c>
      <c r="J1290" s="499">
        <v>83</v>
      </c>
      <c r="K1290" s="499">
        <v>1123</v>
      </c>
      <c r="L1290" s="499">
        <v>472</v>
      </c>
      <c r="M1290" s="499">
        <v>651</v>
      </c>
      <c r="N1290" s="499">
        <v>1</v>
      </c>
      <c r="O1290" s="500">
        <v>5</v>
      </c>
      <c r="P1290" s="500">
        <v>8</v>
      </c>
      <c r="Q1290" s="500">
        <v>186.33069675625984</v>
      </c>
    </row>
    <row r="1291" spans="1:17" ht="12.75" x14ac:dyDescent="0.2">
      <c r="A1291" s="496" t="s">
        <v>1668</v>
      </c>
      <c r="B1291" s="497" t="s">
        <v>2263</v>
      </c>
      <c r="C1291" s="497">
        <v>2805.6385437564199</v>
      </c>
      <c r="D1291" s="497">
        <v>2805.6385437564199</v>
      </c>
      <c r="E1291" s="497">
        <v>2805.6385437564199</v>
      </c>
      <c r="F1291" s="498">
        <v>0</v>
      </c>
      <c r="G1291" s="499">
        <f t="shared" si="20"/>
        <v>0</v>
      </c>
      <c r="H1291" s="499" t="s">
        <v>2263</v>
      </c>
      <c r="I1291" s="499">
        <v>106</v>
      </c>
      <c r="J1291" s="499">
        <v>1174</v>
      </c>
      <c r="K1291" s="499">
        <v>89</v>
      </c>
      <c r="L1291" s="499">
        <v>89</v>
      </c>
      <c r="M1291" s="499">
        <v>27</v>
      </c>
      <c r="N1291" s="499">
        <v>0</v>
      </c>
      <c r="O1291" s="500">
        <v>5</v>
      </c>
      <c r="P1291" s="500">
        <v>5</v>
      </c>
      <c r="Q1291" s="500">
        <v>186.33069675625984</v>
      </c>
    </row>
    <row r="1292" spans="1:17" ht="12.75" x14ac:dyDescent="0.2">
      <c r="A1292" s="496" t="s">
        <v>1669</v>
      </c>
      <c r="B1292" s="497" t="s">
        <v>2263</v>
      </c>
      <c r="C1292" s="497">
        <v>2107.283142594034</v>
      </c>
      <c r="D1292" s="497">
        <v>2107.283142594034</v>
      </c>
      <c r="E1292" s="497">
        <v>1936.6863183654052</v>
      </c>
      <c r="F1292" s="498">
        <v>0</v>
      </c>
      <c r="G1292" s="499">
        <f t="shared" si="20"/>
        <v>0</v>
      </c>
      <c r="H1292" s="499" t="s">
        <v>2263</v>
      </c>
      <c r="I1292" s="499">
        <v>416</v>
      </c>
      <c r="J1292" s="499">
        <v>817</v>
      </c>
      <c r="K1292" s="499">
        <v>8</v>
      </c>
      <c r="L1292" s="499">
        <v>8</v>
      </c>
      <c r="M1292" s="499">
        <v>0</v>
      </c>
      <c r="N1292" s="499">
        <v>0</v>
      </c>
      <c r="O1292" s="500">
        <v>5</v>
      </c>
      <c r="P1292" s="500">
        <v>12</v>
      </c>
      <c r="Q1292" s="500">
        <v>339.23772389958918</v>
      </c>
    </row>
    <row r="1293" spans="1:17" ht="12.75" x14ac:dyDescent="0.2">
      <c r="A1293" s="496" t="s">
        <v>1670</v>
      </c>
      <c r="B1293" s="497" t="s">
        <v>2263</v>
      </c>
      <c r="C1293" s="497">
        <v>1930.0264179096241</v>
      </c>
      <c r="D1293" s="497">
        <v>1930.0264179096241</v>
      </c>
      <c r="E1293" s="497">
        <v>1520.9101065796281</v>
      </c>
      <c r="F1293" s="498">
        <v>0</v>
      </c>
      <c r="G1293" s="499">
        <f t="shared" si="20"/>
        <v>0</v>
      </c>
      <c r="H1293" s="499" t="s">
        <v>2263</v>
      </c>
      <c r="I1293" s="499">
        <v>710</v>
      </c>
      <c r="J1293" s="499">
        <v>681</v>
      </c>
      <c r="K1293" s="499">
        <v>8</v>
      </c>
      <c r="L1293" s="499">
        <v>8</v>
      </c>
      <c r="M1293" s="499">
        <v>0</v>
      </c>
      <c r="N1293" s="499">
        <v>0</v>
      </c>
      <c r="O1293" s="500">
        <v>5</v>
      </c>
      <c r="P1293" s="500">
        <v>5</v>
      </c>
      <c r="Q1293" s="500">
        <v>339.23772389958918</v>
      </c>
    </row>
    <row r="1294" spans="1:17" ht="12.75" x14ac:dyDescent="0.2">
      <c r="A1294" s="496" t="s">
        <v>1671</v>
      </c>
      <c r="B1294" s="497">
        <v>129.42917098933373</v>
      </c>
      <c r="C1294" s="497">
        <v>675.21485787422682</v>
      </c>
      <c r="D1294" s="497">
        <v>675.21485787422682</v>
      </c>
      <c r="E1294" s="497">
        <v>555.20360625428998</v>
      </c>
      <c r="F1294" s="498">
        <v>0</v>
      </c>
      <c r="G1294" s="499">
        <f t="shared" si="20"/>
        <v>0</v>
      </c>
      <c r="H1294" s="499">
        <v>3054</v>
      </c>
      <c r="I1294" s="499">
        <v>6254</v>
      </c>
      <c r="J1294" s="499">
        <v>133</v>
      </c>
      <c r="K1294" s="499">
        <v>5</v>
      </c>
      <c r="L1294" s="499">
        <v>5</v>
      </c>
      <c r="M1294" s="499">
        <v>5</v>
      </c>
      <c r="N1294" s="499">
        <v>0</v>
      </c>
      <c r="O1294" s="500">
        <v>5</v>
      </c>
      <c r="P1294" s="500">
        <v>5</v>
      </c>
      <c r="Q1294" s="500">
        <v>186.33069675625984</v>
      </c>
    </row>
    <row r="1295" spans="1:17" ht="12.75" x14ac:dyDescent="0.2">
      <c r="A1295" s="496" t="s">
        <v>1672</v>
      </c>
      <c r="B1295" s="497" t="s">
        <v>2263</v>
      </c>
      <c r="C1295" s="497">
        <v>2466.3635709162272</v>
      </c>
      <c r="D1295" s="497">
        <v>2466.3635709162272</v>
      </c>
      <c r="E1295" s="497">
        <v>3734.2389740263106</v>
      </c>
      <c r="F1295" s="498">
        <v>0.30000000000000004</v>
      </c>
      <c r="G1295" s="499">
        <f t="shared" si="20"/>
        <v>1120.2716922078935</v>
      </c>
      <c r="H1295" s="499" t="s">
        <v>2263</v>
      </c>
      <c r="I1295" s="499">
        <v>0</v>
      </c>
      <c r="J1295" s="499">
        <v>131</v>
      </c>
      <c r="K1295" s="499">
        <v>468</v>
      </c>
      <c r="L1295" s="499">
        <v>464</v>
      </c>
      <c r="M1295" s="499">
        <v>4</v>
      </c>
      <c r="N1295" s="499">
        <v>1</v>
      </c>
      <c r="O1295" s="500">
        <v>10</v>
      </c>
      <c r="P1295" s="500">
        <v>31</v>
      </c>
      <c r="Q1295" s="500">
        <v>186.33069675625984</v>
      </c>
    </row>
    <row r="1296" spans="1:17" ht="12.75" x14ac:dyDescent="0.2">
      <c r="A1296" s="496" t="s">
        <v>1673</v>
      </c>
      <c r="B1296" s="497" t="s">
        <v>2263</v>
      </c>
      <c r="C1296" s="497">
        <v>2268.9672638559823</v>
      </c>
      <c r="D1296" s="497">
        <v>2268.9672638559823</v>
      </c>
      <c r="E1296" s="497">
        <v>1848.6810231724644</v>
      </c>
      <c r="F1296" s="498">
        <v>0.4</v>
      </c>
      <c r="G1296" s="499">
        <f t="shared" si="20"/>
        <v>739.47240926898576</v>
      </c>
      <c r="H1296" s="499" t="s">
        <v>2263</v>
      </c>
      <c r="I1296" s="499">
        <v>1</v>
      </c>
      <c r="J1296" s="499">
        <v>183</v>
      </c>
      <c r="K1296" s="499">
        <v>569</v>
      </c>
      <c r="L1296" s="499">
        <v>563</v>
      </c>
      <c r="M1296" s="499">
        <v>6</v>
      </c>
      <c r="N1296" s="499">
        <v>1</v>
      </c>
      <c r="O1296" s="500">
        <v>7</v>
      </c>
      <c r="P1296" s="500">
        <v>7</v>
      </c>
      <c r="Q1296" s="500">
        <v>186.33069675625984</v>
      </c>
    </row>
    <row r="1297" spans="1:17" ht="12.75" x14ac:dyDescent="0.2">
      <c r="A1297" s="496" t="s">
        <v>1674</v>
      </c>
      <c r="B1297" s="497" t="s">
        <v>2263</v>
      </c>
      <c r="C1297" s="497">
        <v>2201.5091388830865</v>
      </c>
      <c r="D1297" s="497">
        <v>2201.5091388830865</v>
      </c>
      <c r="E1297" s="497">
        <v>2585.9327503229324</v>
      </c>
      <c r="F1297" s="498">
        <v>0.30000000000000004</v>
      </c>
      <c r="G1297" s="499">
        <f t="shared" si="20"/>
        <v>775.77982509687979</v>
      </c>
      <c r="H1297" s="499" t="s">
        <v>2263</v>
      </c>
      <c r="I1297" s="499">
        <v>3</v>
      </c>
      <c r="J1297" s="499">
        <v>31</v>
      </c>
      <c r="K1297" s="499">
        <v>324</v>
      </c>
      <c r="L1297" s="499">
        <v>267</v>
      </c>
      <c r="M1297" s="499">
        <v>57</v>
      </c>
      <c r="N1297" s="499">
        <v>1</v>
      </c>
      <c r="O1297" s="500">
        <v>15</v>
      </c>
      <c r="P1297" s="500">
        <v>22</v>
      </c>
      <c r="Q1297" s="500">
        <v>186.33069675625984</v>
      </c>
    </row>
    <row r="1298" spans="1:17" ht="12.75" x14ac:dyDescent="0.2">
      <c r="A1298" s="496" t="s">
        <v>1675</v>
      </c>
      <c r="B1298" s="497" t="s">
        <v>2263</v>
      </c>
      <c r="C1298" s="497">
        <v>1398.5472784019803</v>
      </c>
      <c r="D1298" s="497">
        <v>1398.5472784019803</v>
      </c>
      <c r="E1298" s="497">
        <v>1436.4014285629219</v>
      </c>
      <c r="F1298" s="498">
        <v>0.4</v>
      </c>
      <c r="G1298" s="499">
        <f t="shared" si="20"/>
        <v>574.56057142516875</v>
      </c>
      <c r="H1298" s="499" t="s">
        <v>2263</v>
      </c>
      <c r="I1298" s="499">
        <v>57</v>
      </c>
      <c r="J1298" s="499">
        <v>215</v>
      </c>
      <c r="K1298" s="499">
        <v>1073</v>
      </c>
      <c r="L1298" s="499">
        <v>632</v>
      </c>
      <c r="M1298" s="499">
        <v>441</v>
      </c>
      <c r="N1298" s="499">
        <v>1</v>
      </c>
      <c r="O1298" s="500">
        <v>11</v>
      </c>
      <c r="P1298" s="500">
        <v>9</v>
      </c>
      <c r="Q1298" s="500">
        <v>186.33069675625984</v>
      </c>
    </row>
    <row r="1299" spans="1:17" ht="12.75" x14ac:dyDescent="0.2">
      <c r="A1299" s="496" t="s">
        <v>1676</v>
      </c>
      <c r="B1299" s="497" t="s">
        <v>2263</v>
      </c>
      <c r="C1299" s="497">
        <v>1113.4826089859569</v>
      </c>
      <c r="D1299" s="497">
        <v>1113.4826089859569</v>
      </c>
      <c r="E1299" s="497">
        <v>881.2335440154352</v>
      </c>
      <c r="F1299" s="498">
        <v>0.65</v>
      </c>
      <c r="G1299" s="499">
        <f t="shared" si="20"/>
        <v>572.80180361003295</v>
      </c>
      <c r="H1299" s="499" t="s">
        <v>2263</v>
      </c>
      <c r="I1299" s="499">
        <v>229</v>
      </c>
      <c r="J1299" s="499">
        <v>659</v>
      </c>
      <c r="K1299" s="499">
        <v>2816</v>
      </c>
      <c r="L1299" s="499">
        <v>1108</v>
      </c>
      <c r="M1299" s="499">
        <v>1708</v>
      </c>
      <c r="N1299" s="499">
        <v>1</v>
      </c>
      <c r="O1299" s="500">
        <v>10</v>
      </c>
      <c r="P1299" s="500">
        <v>8</v>
      </c>
      <c r="Q1299" s="500">
        <v>186.33069675625984</v>
      </c>
    </row>
    <row r="1300" spans="1:17" ht="12.75" x14ac:dyDescent="0.2">
      <c r="A1300" s="496" t="s">
        <v>1677</v>
      </c>
      <c r="B1300" s="497" t="s">
        <v>2263</v>
      </c>
      <c r="C1300" s="497">
        <v>656.59615053505229</v>
      </c>
      <c r="D1300" s="497">
        <v>656.59615053505229</v>
      </c>
      <c r="E1300" s="497">
        <v>449.09627638446761</v>
      </c>
      <c r="F1300" s="498">
        <v>1</v>
      </c>
      <c r="G1300" s="499">
        <f t="shared" si="20"/>
        <v>449.09627638446761</v>
      </c>
      <c r="H1300" s="499" t="s">
        <v>2263</v>
      </c>
      <c r="I1300" s="499">
        <v>743</v>
      </c>
      <c r="J1300" s="499">
        <v>474</v>
      </c>
      <c r="K1300" s="499">
        <v>7829</v>
      </c>
      <c r="L1300" s="499">
        <v>1513</v>
      </c>
      <c r="M1300" s="499">
        <v>6316</v>
      </c>
      <c r="N1300" s="499">
        <v>1</v>
      </c>
      <c r="O1300" s="500">
        <v>5</v>
      </c>
      <c r="P1300" s="500">
        <v>5</v>
      </c>
      <c r="Q1300" s="500">
        <v>186.33069675625984</v>
      </c>
    </row>
    <row r="1301" spans="1:17" ht="12.75" x14ac:dyDescent="0.2">
      <c r="A1301" s="496" t="s">
        <v>1678</v>
      </c>
      <c r="B1301" s="497" t="s">
        <v>2263</v>
      </c>
      <c r="C1301" s="497">
        <v>407.22582569957206</v>
      </c>
      <c r="D1301" s="497">
        <v>407.22582569957206</v>
      </c>
      <c r="E1301" s="497">
        <v>549.60174542304173</v>
      </c>
      <c r="F1301" s="498">
        <v>0</v>
      </c>
      <c r="G1301" s="499">
        <f t="shared" si="20"/>
        <v>0</v>
      </c>
      <c r="H1301" s="499" t="s">
        <v>2263</v>
      </c>
      <c r="I1301" s="499">
        <v>21919</v>
      </c>
      <c r="J1301" s="499">
        <v>319</v>
      </c>
      <c r="K1301" s="499">
        <v>166</v>
      </c>
      <c r="L1301" s="499">
        <v>166</v>
      </c>
      <c r="M1301" s="499">
        <v>163</v>
      </c>
      <c r="N1301" s="499">
        <v>0</v>
      </c>
      <c r="O1301" s="500">
        <v>5</v>
      </c>
      <c r="P1301" s="500">
        <v>5</v>
      </c>
      <c r="Q1301" s="500">
        <v>186.33069675625984</v>
      </c>
    </row>
    <row r="1302" spans="1:17" ht="12.75" x14ac:dyDescent="0.2">
      <c r="A1302" s="496" t="s">
        <v>1679</v>
      </c>
      <c r="B1302" s="497" t="s">
        <v>2263</v>
      </c>
      <c r="C1302" s="497">
        <v>1446.4174729714127</v>
      </c>
      <c r="D1302" s="497">
        <v>1446.4174729714127</v>
      </c>
      <c r="E1302" s="497">
        <v>2116.4689271062875</v>
      </c>
      <c r="F1302" s="498">
        <v>0.30000000000000004</v>
      </c>
      <c r="G1302" s="499">
        <f t="shared" si="20"/>
        <v>634.94067813188633</v>
      </c>
      <c r="H1302" s="499" t="s">
        <v>2263</v>
      </c>
      <c r="I1302" s="499">
        <v>10</v>
      </c>
      <c r="J1302" s="499">
        <v>31</v>
      </c>
      <c r="K1302" s="499">
        <v>339</v>
      </c>
      <c r="L1302" s="499">
        <v>205</v>
      </c>
      <c r="M1302" s="499">
        <v>134</v>
      </c>
      <c r="N1302" s="499">
        <v>1</v>
      </c>
      <c r="O1302" s="500">
        <v>10</v>
      </c>
      <c r="P1302" s="500">
        <v>16</v>
      </c>
      <c r="Q1302" s="500">
        <v>186.33069675625984</v>
      </c>
    </row>
    <row r="1303" spans="1:17" ht="12.75" x14ac:dyDescent="0.2">
      <c r="A1303" s="496" t="s">
        <v>1680</v>
      </c>
      <c r="B1303" s="497" t="s">
        <v>2263</v>
      </c>
      <c r="C1303" s="497">
        <v>639.63299493056331</v>
      </c>
      <c r="D1303" s="497">
        <v>639.63299493056331</v>
      </c>
      <c r="E1303" s="497">
        <v>885.69879102603409</v>
      </c>
      <c r="F1303" s="498">
        <v>0.65</v>
      </c>
      <c r="G1303" s="499">
        <f t="shared" si="20"/>
        <v>575.70421416692216</v>
      </c>
      <c r="H1303" s="499" t="s">
        <v>2263</v>
      </c>
      <c r="I1303" s="499">
        <v>125</v>
      </c>
      <c r="J1303" s="499">
        <v>69</v>
      </c>
      <c r="K1303" s="499">
        <v>884</v>
      </c>
      <c r="L1303" s="499">
        <v>334</v>
      </c>
      <c r="M1303" s="499">
        <v>550</v>
      </c>
      <c r="N1303" s="499">
        <v>1</v>
      </c>
      <c r="O1303" s="500">
        <v>5</v>
      </c>
      <c r="P1303" s="500">
        <v>5</v>
      </c>
      <c r="Q1303" s="500">
        <v>186.33069675625984</v>
      </c>
    </row>
    <row r="1304" spans="1:17" ht="12.75" x14ac:dyDescent="0.2">
      <c r="A1304" s="496" t="s">
        <v>1681</v>
      </c>
      <c r="B1304" s="497" t="s">
        <v>2263</v>
      </c>
      <c r="C1304" s="497">
        <v>365.45030340574795</v>
      </c>
      <c r="D1304" s="497">
        <v>365.45030340574795</v>
      </c>
      <c r="E1304" s="497">
        <v>462.13942472532239</v>
      </c>
      <c r="F1304" s="498">
        <v>1</v>
      </c>
      <c r="G1304" s="499">
        <f t="shared" si="20"/>
        <v>462.13942472532239</v>
      </c>
      <c r="H1304" s="499" t="s">
        <v>2263</v>
      </c>
      <c r="I1304" s="499">
        <v>618</v>
      </c>
      <c r="J1304" s="499">
        <v>141</v>
      </c>
      <c r="K1304" s="499">
        <v>1381</v>
      </c>
      <c r="L1304" s="499">
        <v>296</v>
      </c>
      <c r="M1304" s="499">
        <v>1085</v>
      </c>
      <c r="N1304" s="499">
        <v>1</v>
      </c>
      <c r="O1304" s="500">
        <v>5</v>
      </c>
      <c r="P1304" s="500">
        <v>5</v>
      </c>
      <c r="Q1304" s="500">
        <v>186.33069675625984</v>
      </c>
    </row>
    <row r="1305" spans="1:17" ht="12.75" x14ac:dyDescent="0.2">
      <c r="A1305" s="496" t="s">
        <v>1682</v>
      </c>
      <c r="B1305" s="497" t="s">
        <v>2263</v>
      </c>
      <c r="C1305" s="497">
        <v>3999.0301505571119</v>
      </c>
      <c r="D1305" s="497">
        <v>3999.0301505571119</v>
      </c>
      <c r="E1305" s="497">
        <v>3999.0301505571119</v>
      </c>
      <c r="F1305" s="498">
        <v>0.30000000000000004</v>
      </c>
      <c r="G1305" s="499">
        <f t="shared" si="20"/>
        <v>1199.7090451671338</v>
      </c>
      <c r="H1305" s="499" t="s">
        <v>2263</v>
      </c>
      <c r="I1305" s="499">
        <v>0</v>
      </c>
      <c r="J1305" s="499">
        <v>19</v>
      </c>
      <c r="K1305" s="499">
        <v>749</v>
      </c>
      <c r="L1305" s="499">
        <v>745</v>
      </c>
      <c r="M1305" s="499">
        <v>4</v>
      </c>
      <c r="N1305" s="499">
        <v>1</v>
      </c>
      <c r="O1305" s="500">
        <v>38</v>
      </c>
      <c r="P1305" s="500">
        <v>38</v>
      </c>
      <c r="Q1305" s="500">
        <v>186.33069675625984</v>
      </c>
    </row>
    <row r="1306" spans="1:17" ht="12.75" x14ac:dyDescent="0.2">
      <c r="A1306" s="496" t="s">
        <v>1683</v>
      </c>
      <c r="B1306" s="497" t="s">
        <v>2263</v>
      </c>
      <c r="C1306" s="497">
        <v>1842.3315158697703</v>
      </c>
      <c r="D1306" s="497">
        <v>1842.3315158697703</v>
      </c>
      <c r="E1306" s="497">
        <v>1952.5655493688639</v>
      </c>
      <c r="F1306" s="498">
        <v>0.30000000000000004</v>
      </c>
      <c r="G1306" s="499">
        <f t="shared" si="20"/>
        <v>585.76966481065926</v>
      </c>
      <c r="H1306" s="499" t="s">
        <v>2263</v>
      </c>
      <c r="I1306" s="499">
        <v>0</v>
      </c>
      <c r="J1306" s="499">
        <v>96</v>
      </c>
      <c r="K1306" s="499">
        <v>1894</v>
      </c>
      <c r="L1306" s="499">
        <v>1884</v>
      </c>
      <c r="M1306" s="499">
        <v>10</v>
      </c>
      <c r="N1306" s="499">
        <v>1</v>
      </c>
      <c r="O1306" s="500">
        <v>7</v>
      </c>
      <c r="P1306" s="500">
        <v>13</v>
      </c>
      <c r="Q1306" s="500">
        <v>186.33069675625984</v>
      </c>
    </row>
    <row r="1307" spans="1:17" ht="12.75" x14ac:dyDescent="0.2">
      <c r="A1307" s="496" t="s">
        <v>1684</v>
      </c>
      <c r="B1307" s="497" t="s">
        <v>2263</v>
      </c>
      <c r="C1307" s="497">
        <v>1473.3789113611817</v>
      </c>
      <c r="D1307" s="497">
        <v>1473.3789113611817</v>
      </c>
      <c r="E1307" s="497">
        <v>1473.3789113611817</v>
      </c>
      <c r="F1307" s="498">
        <v>0.4</v>
      </c>
      <c r="G1307" s="499">
        <f t="shared" si="20"/>
        <v>589.35156454447269</v>
      </c>
      <c r="H1307" s="499" t="s">
        <v>2263</v>
      </c>
      <c r="I1307" s="499">
        <v>0</v>
      </c>
      <c r="J1307" s="499">
        <v>200</v>
      </c>
      <c r="K1307" s="499">
        <v>2178</v>
      </c>
      <c r="L1307" s="499">
        <v>2166</v>
      </c>
      <c r="M1307" s="499">
        <v>12</v>
      </c>
      <c r="N1307" s="499">
        <v>1</v>
      </c>
      <c r="O1307" s="500">
        <v>10</v>
      </c>
      <c r="P1307" s="500">
        <v>10</v>
      </c>
      <c r="Q1307" s="500">
        <v>186.33069675625984</v>
      </c>
    </row>
    <row r="1308" spans="1:17" ht="12.75" x14ac:dyDescent="0.2">
      <c r="A1308" s="496" t="s">
        <v>1685</v>
      </c>
      <c r="B1308" s="497" t="s">
        <v>2263</v>
      </c>
      <c r="C1308" s="497">
        <v>1357.3236987064706</v>
      </c>
      <c r="D1308" s="497">
        <v>1357.3236987064706</v>
      </c>
      <c r="E1308" s="497">
        <v>2565.8305817510682</v>
      </c>
      <c r="F1308" s="498">
        <v>0.30000000000000004</v>
      </c>
      <c r="G1308" s="499">
        <f t="shared" si="20"/>
        <v>769.74917452532054</v>
      </c>
      <c r="H1308" s="499" t="s">
        <v>2263</v>
      </c>
      <c r="I1308" s="499">
        <v>1</v>
      </c>
      <c r="J1308" s="499">
        <v>5</v>
      </c>
      <c r="K1308" s="499">
        <v>342</v>
      </c>
      <c r="L1308" s="499">
        <v>268</v>
      </c>
      <c r="M1308" s="499">
        <v>74</v>
      </c>
      <c r="N1308" s="499">
        <v>1</v>
      </c>
      <c r="O1308" s="500">
        <v>32</v>
      </c>
      <c r="P1308" s="500">
        <v>25</v>
      </c>
      <c r="Q1308" s="500">
        <v>186.33069675625984</v>
      </c>
    </row>
    <row r="1309" spans="1:17" ht="12.75" x14ac:dyDescent="0.2">
      <c r="A1309" s="496" t="s">
        <v>1686</v>
      </c>
      <c r="B1309" s="497" t="s">
        <v>2263</v>
      </c>
      <c r="C1309" s="497">
        <v>503.00230771559603</v>
      </c>
      <c r="D1309" s="497">
        <v>503.00230771559603</v>
      </c>
      <c r="E1309" s="497">
        <v>1371.7899337362712</v>
      </c>
      <c r="F1309" s="498">
        <v>0.4</v>
      </c>
      <c r="G1309" s="499">
        <f t="shared" si="20"/>
        <v>548.71597349450849</v>
      </c>
      <c r="H1309" s="499" t="s">
        <v>2263</v>
      </c>
      <c r="I1309" s="499">
        <v>41</v>
      </c>
      <c r="J1309" s="499">
        <v>15</v>
      </c>
      <c r="K1309" s="499">
        <v>1955</v>
      </c>
      <c r="L1309" s="499">
        <v>1113</v>
      </c>
      <c r="M1309" s="499">
        <v>842</v>
      </c>
      <c r="N1309" s="499">
        <v>1</v>
      </c>
      <c r="O1309" s="500">
        <v>5</v>
      </c>
      <c r="P1309" s="500">
        <v>9</v>
      </c>
      <c r="Q1309" s="500">
        <v>186.33069675625984</v>
      </c>
    </row>
    <row r="1310" spans="1:17" ht="12.75" x14ac:dyDescent="0.2">
      <c r="A1310" s="496" t="s">
        <v>1687</v>
      </c>
      <c r="B1310" s="497" t="s">
        <v>2263</v>
      </c>
      <c r="C1310" s="497">
        <v>359.93369339435105</v>
      </c>
      <c r="D1310" s="497">
        <v>359.93369339435105</v>
      </c>
      <c r="E1310" s="497">
        <v>781.81041644271431</v>
      </c>
      <c r="F1310" s="498">
        <v>0.65</v>
      </c>
      <c r="G1310" s="499">
        <f t="shared" si="20"/>
        <v>508.1767706877643</v>
      </c>
      <c r="H1310" s="499" t="s">
        <v>2263</v>
      </c>
      <c r="I1310" s="499">
        <v>700</v>
      </c>
      <c r="J1310" s="499">
        <v>100</v>
      </c>
      <c r="K1310" s="499">
        <v>7813</v>
      </c>
      <c r="L1310" s="499">
        <v>2518</v>
      </c>
      <c r="M1310" s="499">
        <v>5295</v>
      </c>
      <c r="N1310" s="499">
        <v>1</v>
      </c>
      <c r="O1310" s="500">
        <v>5</v>
      </c>
      <c r="P1310" s="500">
        <v>5</v>
      </c>
      <c r="Q1310" s="500">
        <v>186.33069675625984</v>
      </c>
    </row>
    <row r="1311" spans="1:17" ht="12.75" x14ac:dyDescent="0.2">
      <c r="A1311" s="496" t="s">
        <v>1688</v>
      </c>
      <c r="B1311" s="497" t="s">
        <v>2263</v>
      </c>
      <c r="C1311" s="497">
        <v>10465.042408967214</v>
      </c>
      <c r="D1311" s="497">
        <v>10465.042408967214</v>
      </c>
      <c r="E1311" s="497">
        <v>11069.186561778499</v>
      </c>
      <c r="F1311" s="498">
        <v>0</v>
      </c>
      <c r="G1311" s="499">
        <f t="shared" si="20"/>
        <v>0</v>
      </c>
      <c r="H1311" s="499" t="s">
        <v>2263</v>
      </c>
      <c r="I1311" s="499">
        <v>0</v>
      </c>
      <c r="J1311" s="499">
        <v>478</v>
      </c>
      <c r="K1311" s="499">
        <v>26</v>
      </c>
      <c r="L1311" s="499">
        <v>26</v>
      </c>
      <c r="M1311" s="499">
        <v>0</v>
      </c>
      <c r="N1311" s="499">
        <v>0</v>
      </c>
      <c r="O1311" s="500">
        <v>38</v>
      </c>
      <c r="P1311" s="500">
        <v>49</v>
      </c>
      <c r="Q1311" s="500">
        <v>186.33069675625984</v>
      </c>
    </row>
    <row r="1312" spans="1:17" ht="12.75" x14ac:dyDescent="0.2">
      <c r="A1312" s="496" t="s">
        <v>1689</v>
      </c>
      <c r="B1312" s="497" t="s">
        <v>2263</v>
      </c>
      <c r="C1312" s="497">
        <v>7416.9623665084919</v>
      </c>
      <c r="D1312" s="497">
        <v>7416.9623665084919</v>
      </c>
      <c r="E1312" s="497">
        <v>8458.2628083534401</v>
      </c>
      <c r="F1312" s="498">
        <v>0</v>
      </c>
      <c r="G1312" s="499">
        <f t="shared" si="20"/>
        <v>0</v>
      </c>
      <c r="H1312" s="499" t="s">
        <v>2263</v>
      </c>
      <c r="I1312" s="499">
        <v>10</v>
      </c>
      <c r="J1312" s="499">
        <v>738</v>
      </c>
      <c r="K1312" s="499">
        <v>22</v>
      </c>
      <c r="L1312" s="499">
        <v>22</v>
      </c>
      <c r="M1312" s="499">
        <v>1</v>
      </c>
      <c r="N1312" s="499">
        <v>0</v>
      </c>
      <c r="O1312" s="500">
        <v>22</v>
      </c>
      <c r="P1312" s="500">
        <v>33</v>
      </c>
      <c r="Q1312" s="500">
        <v>186.33069675625984</v>
      </c>
    </row>
    <row r="1313" spans="1:17" ht="12.75" x14ac:dyDescent="0.2">
      <c r="A1313" s="496" t="s">
        <v>1690</v>
      </c>
      <c r="B1313" s="497" t="s">
        <v>2263</v>
      </c>
      <c r="C1313" s="497">
        <v>2626.7513238101924</v>
      </c>
      <c r="D1313" s="497">
        <v>2626.7513238101924</v>
      </c>
      <c r="E1313" s="497">
        <v>3026.8340581184771</v>
      </c>
      <c r="F1313" s="498">
        <v>0</v>
      </c>
      <c r="G1313" s="499">
        <f t="shared" si="20"/>
        <v>0</v>
      </c>
      <c r="H1313" s="499" t="s">
        <v>2263</v>
      </c>
      <c r="I1313" s="499">
        <v>0</v>
      </c>
      <c r="J1313" s="499">
        <v>118</v>
      </c>
      <c r="K1313" s="499">
        <v>456</v>
      </c>
      <c r="L1313" s="499">
        <v>456</v>
      </c>
      <c r="M1313" s="499">
        <v>3</v>
      </c>
      <c r="N1313" s="499">
        <v>0</v>
      </c>
      <c r="O1313" s="500">
        <v>10</v>
      </c>
      <c r="P1313" s="500">
        <v>20</v>
      </c>
      <c r="Q1313" s="500">
        <v>186.33069675625984</v>
      </c>
    </row>
    <row r="1314" spans="1:17" ht="12.75" x14ac:dyDescent="0.2">
      <c r="A1314" s="496" t="s">
        <v>1691</v>
      </c>
      <c r="B1314" s="497" t="s">
        <v>2263</v>
      </c>
      <c r="C1314" s="497">
        <v>1897.8435415457891</v>
      </c>
      <c r="D1314" s="497">
        <v>1897.8435415457891</v>
      </c>
      <c r="E1314" s="497">
        <v>1897.8435415457891</v>
      </c>
      <c r="F1314" s="498">
        <v>0</v>
      </c>
      <c r="G1314" s="499">
        <f t="shared" si="20"/>
        <v>0</v>
      </c>
      <c r="H1314" s="499" t="s">
        <v>2263</v>
      </c>
      <c r="I1314" s="499">
        <v>0</v>
      </c>
      <c r="J1314" s="499">
        <v>325</v>
      </c>
      <c r="K1314" s="499">
        <v>1762</v>
      </c>
      <c r="L1314" s="499">
        <v>1762</v>
      </c>
      <c r="M1314" s="499">
        <v>5</v>
      </c>
      <c r="N1314" s="499">
        <v>0</v>
      </c>
      <c r="O1314" s="500">
        <v>7</v>
      </c>
      <c r="P1314" s="500">
        <v>7</v>
      </c>
      <c r="Q1314" s="500">
        <v>186.33069675625984</v>
      </c>
    </row>
    <row r="1315" spans="1:17" ht="12.75" x14ac:dyDescent="0.2">
      <c r="A1315" s="496" t="s">
        <v>1692</v>
      </c>
      <c r="B1315" s="497" t="s">
        <v>2263</v>
      </c>
      <c r="C1315" s="497">
        <v>1498.0738641609037</v>
      </c>
      <c r="D1315" s="497">
        <v>1498.0738641609037</v>
      </c>
      <c r="E1315" s="497">
        <v>1897.9254023000447</v>
      </c>
      <c r="F1315" s="498">
        <v>0</v>
      </c>
      <c r="G1315" s="499">
        <f t="shared" si="20"/>
        <v>0</v>
      </c>
      <c r="H1315" s="499" t="s">
        <v>2263</v>
      </c>
      <c r="I1315" s="499">
        <v>2</v>
      </c>
      <c r="J1315" s="499">
        <v>9</v>
      </c>
      <c r="K1315" s="499">
        <v>238</v>
      </c>
      <c r="L1315" s="499">
        <v>238</v>
      </c>
      <c r="M1315" s="499">
        <v>58</v>
      </c>
      <c r="N1315" s="499">
        <v>0</v>
      </c>
      <c r="O1315" s="500">
        <v>23</v>
      </c>
      <c r="P1315" s="500">
        <v>15</v>
      </c>
      <c r="Q1315" s="500">
        <v>186.33069675625984</v>
      </c>
    </row>
    <row r="1316" spans="1:17" ht="12.75" x14ac:dyDescent="0.2">
      <c r="A1316" s="496" t="s">
        <v>1693</v>
      </c>
      <c r="B1316" s="497" t="s">
        <v>2263</v>
      </c>
      <c r="C1316" s="497">
        <v>650.49696960720894</v>
      </c>
      <c r="D1316" s="497">
        <v>650.49696960720894</v>
      </c>
      <c r="E1316" s="497">
        <v>951.95443231907018</v>
      </c>
      <c r="F1316" s="498">
        <v>0</v>
      </c>
      <c r="G1316" s="499">
        <f t="shared" si="20"/>
        <v>0</v>
      </c>
      <c r="H1316" s="499" t="s">
        <v>2263</v>
      </c>
      <c r="I1316" s="499">
        <v>31</v>
      </c>
      <c r="J1316" s="499">
        <v>29</v>
      </c>
      <c r="K1316" s="499">
        <v>1553</v>
      </c>
      <c r="L1316" s="499">
        <v>1553</v>
      </c>
      <c r="M1316" s="499">
        <v>731</v>
      </c>
      <c r="N1316" s="499">
        <v>0</v>
      </c>
      <c r="O1316" s="500">
        <v>5</v>
      </c>
      <c r="P1316" s="500">
        <v>6</v>
      </c>
      <c r="Q1316" s="500">
        <v>186.33069675625984</v>
      </c>
    </row>
    <row r="1317" spans="1:17" ht="12.75" x14ac:dyDescent="0.2">
      <c r="A1317" s="496" t="s">
        <v>1694</v>
      </c>
      <c r="B1317" s="497" t="s">
        <v>2263</v>
      </c>
      <c r="C1317" s="497">
        <v>354.59051298764848</v>
      </c>
      <c r="D1317" s="497">
        <v>354.59051298764848</v>
      </c>
      <c r="E1317" s="497">
        <v>554.19291660607735</v>
      </c>
      <c r="F1317" s="498">
        <v>0</v>
      </c>
      <c r="G1317" s="499">
        <f t="shared" si="20"/>
        <v>0</v>
      </c>
      <c r="H1317" s="499" t="s">
        <v>2263</v>
      </c>
      <c r="I1317" s="499">
        <v>731</v>
      </c>
      <c r="J1317" s="499">
        <v>169</v>
      </c>
      <c r="K1317" s="499">
        <v>24224</v>
      </c>
      <c r="L1317" s="499">
        <v>24224</v>
      </c>
      <c r="M1317" s="499">
        <v>18240</v>
      </c>
      <c r="N1317" s="499">
        <v>0</v>
      </c>
      <c r="O1317" s="500">
        <v>5</v>
      </c>
      <c r="P1317" s="500">
        <v>5</v>
      </c>
      <c r="Q1317" s="500">
        <v>186.33069675625984</v>
      </c>
    </row>
    <row r="1318" spans="1:17" ht="12.75" x14ac:dyDescent="0.2">
      <c r="A1318" s="496" t="s">
        <v>336</v>
      </c>
      <c r="B1318" s="497">
        <v>172.8853949906468</v>
      </c>
      <c r="C1318" s="497">
        <v>229.53554754886787</v>
      </c>
      <c r="D1318" s="497">
        <v>229.53554754886787</v>
      </c>
      <c r="E1318" s="497">
        <v>448.53778808673155</v>
      </c>
      <c r="F1318" s="498">
        <v>0</v>
      </c>
      <c r="G1318" s="499">
        <f t="shared" si="20"/>
        <v>0</v>
      </c>
      <c r="H1318" s="499">
        <v>116615</v>
      </c>
      <c r="I1318" s="499">
        <v>7897</v>
      </c>
      <c r="J1318" s="499">
        <v>168</v>
      </c>
      <c r="K1318" s="499">
        <v>107</v>
      </c>
      <c r="L1318" s="499">
        <v>107</v>
      </c>
      <c r="M1318" s="499">
        <v>101</v>
      </c>
      <c r="N1318" s="499">
        <v>0</v>
      </c>
      <c r="O1318" s="500">
        <v>5</v>
      </c>
      <c r="P1318" s="500">
        <v>5</v>
      </c>
      <c r="Q1318" s="500">
        <v>186.33069675625984</v>
      </c>
    </row>
    <row r="1319" spans="1:17" ht="12.75" x14ac:dyDescent="0.2">
      <c r="A1319" s="496" t="s">
        <v>1695</v>
      </c>
      <c r="B1319" s="497">
        <v>242.03955298690551</v>
      </c>
      <c r="C1319" s="497">
        <v>365.19074191688117</v>
      </c>
      <c r="D1319" s="497">
        <v>365.19074191688117</v>
      </c>
      <c r="E1319" s="497">
        <v>265.5071489860843</v>
      </c>
      <c r="F1319" s="498">
        <v>0</v>
      </c>
      <c r="G1319" s="499">
        <f t="shared" si="20"/>
        <v>0</v>
      </c>
      <c r="H1319" s="499">
        <v>3211</v>
      </c>
      <c r="I1319" s="499">
        <v>3845</v>
      </c>
      <c r="J1319" s="499">
        <v>65</v>
      </c>
      <c r="K1319" s="499">
        <v>4</v>
      </c>
      <c r="L1319" s="499">
        <v>4</v>
      </c>
      <c r="M1319" s="499">
        <v>0</v>
      </c>
      <c r="N1319" s="499">
        <v>0</v>
      </c>
      <c r="O1319" s="500">
        <v>5</v>
      </c>
      <c r="P1319" s="500">
        <v>5</v>
      </c>
      <c r="Q1319" s="500">
        <v>339.23772389958918</v>
      </c>
    </row>
    <row r="1320" spans="1:17" ht="12.75" x14ac:dyDescent="0.2">
      <c r="A1320" s="496" t="s">
        <v>1696</v>
      </c>
      <c r="B1320" s="497" t="s">
        <v>2263</v>
      </c>
      <c r="C1320" s="497">
        <v>440.37909967472189</v>
      </c>
      <c r="D1320" s="497">
        <v>440.37909967472189</v>
      </c>
      <c r="E1320" s="497">
        <v>822.47121553697161</v>
      </c>
      <c r="F1320" s="498">
        <v>0</v>
      </c>
      <c r="G1320" s="499">
        <f t="shared" si="20"/>
        <v>0</v>
      </c>
      <c r="H1320" s="499" t="s">
        <v>2263</v>
      </c>
      <c r="I1320" s="499">
        <v>378</v>
      </c>
      <c r="J1320" s="499">
        <v>26</v>
      </c>
      <c r="K1320" s="499">
        <v>29</v>
      </c>
      <c r="L1320" s="499">
        <v>29</v>
      </c>
      <c r="M1320" s="499">
        <v>0</v>
      </c>
      <c r="N1320" s="499">
        <v>0</v>
      </c>
      <c r="O1320" s="500">
        <v>5</v>
      </c>
      <c r="P1320" s="500">
        <v>5</v>
      </c>
      <c r="Q1320" s="500">
        <v>339.23772389958918</v>
      </c>
    </row>
    <row r="1321" spans="1:17" ht="12.75" x14ac:dyDescent="0.2">
      <c r="A1321" s="496" t="s">
        <v>1697</v>
      </c>
      <c r="B1321" s="497">
        <v>148.61881887191882</v>
      </c>
      <c r="C1321" s="497">
        <v>343.22424247428336</v>
      </c>
      <c r="D1321" s="497">
        <v>343.22424247428336</v>
      </c>
      <c r="E1321" s="497">
        <v>363.57177664847501</v>
      </c>
      <c r="F1321" s="498">
        <v>0</v>
      </c>
      <c r="G1321" s="499">
        <f t="shared" si="20"/>
        <v>0</v>
      </c>
      <c r="H1321" s="499">
        <v>1897</v>
      </c>
      <c r="I1321" s="499">
        <v>190</v>
      </c>
      <c r="J1321" s="499">
        <v>137</v>
      </c>
      <c r="K1321" s="499">
        <v>27</v>
      </c>
      <c r="L1321" s="499">
        <v>27</v>
      </c>
      <c r="M1321" s="499">
        <v>24</v>
      </c>
      <c r="N1321" s="499">
        <v>0</v>
      </c>
      <c r="O1321" s="500">
        <v>5</v>
      </c>
      <c r="P1321" s="500">
        <v>5</v>
      </c>
      <c r="Q1321" s="500">
        <v>186.33069675625984</v>
      </c>
    </row>
    <row r="1322" spans="1:17" ht="12.75" x14ac:dyDescent="0.2">
      <c r="A1322" s="496" t="s">
        <v>1698</v>
      </c>
      <c r="B1322" s="497" t="s">
        <v>2263</v>
      </c>
      <c r="C1322" s="497">
        <v>3257.6739833094775</v>
      </c>
      <c r="D1322" s="497">
        <v>3257.6739833094775</v>
      </c>
      <c r="E1322" s="497">
        <v>3257.6739833094775</v>
      </c>
      <c r="F1322" s="498">
        <v>0</v>
      </c>
      <c r="G1322" s="499">
        <f t="shared" si="20"/>
        <v>0</v>
      </c>
      <c r="H1322" s="499" t="s">
        <v>2263</v>
      </c>
      <c r="I1322" s="499">
        <v>61</v>
      </c>
      <c r="J1322" s="499">
        <v>495</v>
      </c>
      <c r="K1322" s="499">
        <v>192</v>
      </c>
      <c r="L1322" s="499">
        <v>192</v>
      </c>
      <c r="M1322" s="499">
        <v>71</v>
      </c>
      <c r="N1322" s="499">
        <v>0</v>
      </c>
      <c r="O1322" s="500">
        <v>11</v>
      </c>
      <c r="P1322" s="500">
        <v>11</v>
      </c>
      <c r="Q1322" s="500">
        <v>186.33069675625984</v>
      </c>
    </row>
    <row r="1323" spans="1:17" ht="12.75" x14ac:dyDescent="0.2">
      <c r="A1323" s="496" t="s">
        <v>1699</v>
      </c>
      <c r="B1323" s="497" t="s">
        <v>2263</v>
      </c>
      <c r="C1323" s="497">
        <v>1757.9819720410289</v>
      </c>
      <c r="D1323" s="497">
        <v>1757.9819720410289</v>
      </c>
      <c r="E1323" s="497">
        <v>2182.7663841360641</v>
      </c>
      <c r="F1323" s="498">
        <v>0</v>
      </c>
      <c r="G1323" s="499">
        <f t="shared" si="20"/>
        <v>0</v>
      </c>
      <c r="H1323" s="499" t="s">
        <v>2263</v>
      </c>
      <c r="I1323" s="499">
        <v>545</v>
      </c>
      <c r="J1323" s="499">
        <v>873</v>
      </c>
      <c r="K1323" s="499">
        <v>59</v>
      </c>
      <c r="L1323" s="499">
        <v>59</v>
      </c>
      <c r="M1323" s="499">
        <v>13</v>
      </c>
      <c r="N1323" s="499">
        <v>0</v>
      </c>
      <c r="O1323" s="500">
        <v>5</v>
      </c>
      <c r="P1323" s="500">
        <v>15</v>
      </c>
      <c r="Q1323" s="500">
        <v>186.33069675625984</v>
      </c>
    </row>
    <row r="1324" spans="1:17" ht="12.75" x14ac:dyDescent="0.2">
      <c r="A1324" s="496" t="s">
        <v>1700</v>
      </c>
      <c r="B1324" s="497">
        <v>223.96038598773433</v>
      </c>
      <c r="C1324" s="497">
        <v>2027.0510407874701</v>
      </c>
      <c r="D1324" s="497">
        <v>2027.0510407874701</v>
      </c>
      <c r="E1324" s="497">
        <v>1411.2128611527355</v>
      </c>
      <c r="F1324" s="498">
        <v>0</v>
      </c>
      <c r="G1324" s="499">
        <f t="shared" si="20"/>
        <v>0</v>
      </c>
      <c r="H1324" s="499">
        <v>1330</v>
      </c>
      <c r="I1324" s="499">
        <v>28</v>
      </c>
      <c r="J1324" s="499">
        <v>50</v>
      </c>
      <c r="K1324" s="499">
        <v>5</v>
      </c>
      <c r="L1324" s="499">
        <v>5</v>
      </c>
      <c r="M1324" s="499">
        <v>3</v>
      </c>
      <c r="N1324" s="499">
        <v>0</v>
      </c>
      <c r="O1324" s="500">
        <v>5</v>
      </c>
      <c r="P1324" s="500">
        <v>48</v>
      </c>
      <c r="Q1324" s="500">
        <v>186.33069675625984</v>
      </c>
    </row>
    <row r="1325" spans="1:17" ht="12.75" x14ac:dyDescent="0.2">
      <c r="A1325" s="496" t="s">
        <v>1701</v>
      </c>
      <c r="B1325" s="497" t="s">
        <v>2263</v>
      </c>
      <c r="C1325" s="497">
        <v>4810.1122254525517</v>
      </c>
      <c r="D1325" s="497">
        <v>4810.1122254525517</v>
      </c>
      <c r="E1325" s="497">
        <v>4786.3405030653057</v>
      </c>
      <c r="F1325" s="498">
        <v>0</v>
      </c>
      <c r="G1325" s="499">
        <f t="shared" si="20"/>
        <v>0</v>
      </c>
      <c r="H1325" s="499" t="s">
        <v>2263</v>
      </c>
      <c r="I1325" s="499">
        <v>25</v>
      </c>
      <c r="J1325" s="499">
        <v>362</v>
      </c>
      <c r="K1325" s="499">
        <v>4</v>
      </c>
      <c r="L1325" s="499">
        <v>4</v>
      </c>
      <c r="M1325" s="499">
        <v>3</v>
      </c>
      <c r="N1325" s="499">
        <v>0</v>
      </c>
      <c r="O1325" s="500">
        <v>5</v>
      </c>
      <c r="P1325" s="500">
        <v>5</v>
      </c>
      <c r="Q1325" s="500">
        <v>186.33069675625984</v>
      </c>
    </row>
    <row r="1326" spans="1:17" ht="12.75" x14ac:dyDescent="0.2">
      <c r="A1326" s="496" t="s">
        <v>1702</v>
      </c>
      <c r="B1326" s="497" t="s">
        <v>2263</v>
      </c>
      <c r="C1326" s="497">
        <v>1351.2239506813062</v>
      </c>
      <c r="D1326" s="497">
        <v>1351.2239506813062</v>
      </c>
      <c r="E1326" s="497">
        <v>1351.2239506813062</v>
      </c>
      <c r="F1326" s="498">
        <v>0</v>
      </c>
      <c r="G1326" s="499">
        <f t="shared" si="20"/>
        <v>0</v>
      </c>
      <c r="H1326" s="499" t="s">
        <v>2263</v>
      </c>
      <c r="I1326" s="499">
        <v>289</v>
      </c>
      <c r="J1326" s="499">
        <v>634</v>
      </c>
      <c r="K1326" s="499">
        <v>2</v>
      </c>
      <c r="L1326" s="499">
        <v>2</v>
      </c>
      <c r="M1326" s="499">
        <v>0</v>
      </c>
      <c r="N1326" s="499">
        <v>0</v>
      </c>
      <c r="O1326" s="500">
        <v>5</v>
      </c>
      <c r="P1326" s="500">
        <v>5</v>
      </c>
      <c r="Q1326" s="500">
        <v>186.33069675625984</v>
      </c>
    </row>
    <row r="1327" spans="1:17" ht="12.75" x14ac:dyDescent="0.2">
      <c r="A1327" s="496" t="s">
        <v>1703</v>
      </c>
      <c r="B1327" s="497" t="s">
        <v>2263</v>
      </c>
      <c r="C1327" s="497">
        <v>1157.3603809887591</v>
      </c>
      <c r="D1327" s="497">
        <v>1157.3603809887591</v>
      </c>
      <c r="E1327" s="497">
        <v>1157.3603809887591</v>
      </c>
      <c r="F1327" s="498">
        <v>0</v>
      </c>
      <c r="G1327" s="499">
        <f t="shared" si="20"/>
        <v>0</v>
      </c>
      <c r="H1327" s="499" t="s">
        <v>2263</v>
      </c>
      <c r="I1327" s="499">
        <v>3953</v>
      </c>
      <c r="J1327" s="499">
        <v>3699</v>
      </c>
      <c r="K1327" s="499">
        <v>11</v>
      </c>
      <c r="L1327" s="499">
        <v>11</v>
      </c>
      <c r="M1327" s="499">
        <v>6</v>
      </c>
      <c r="N1327" s="499">
        <v>0</v>
      </c>
      <c r="O1327" s="500">
        <v>5</v>
      </c>
      <c r="P1327" s="500">
        <v>5</v>
      </c>
      <c r="Q1327" s="500">
        <v>186.33069675625984</v>
      </c>
    </row>
    <row r="1328" spans="1:17" ht="12.75" x14ac:dyDescent="0.2">
      <c r="A1328" s="496" t="s">
        <v>1704</v>
      </c>
      <c r="B1328" s="497" t="s">
        <v>2263</v>
      </c>
      <c r="C1328" s="497">
        <v>2653.5220978176221</v>
      </c>
      <c r="D1328" s="497">
        <v>2653.5220978176221</v>
      </c>
      <c r="E1328" s="497">
        <v>5893.489016252518</v>
      </c>
      <c r="F1328" s="498">
        <v>0</v>
      </c>
      <c r="G1328" s="499">
        <f t="shared" si="20"/>
        <v>0</v>
      </c>
      <c r="H1328" s="499" t="s">
        <v>2263</v>
      </c>
      <c r="I1328" s="499">
        <v>37</v>
      </c>
      <c r="J1328" s="499">
        <v>92</v>
      </c>
      <c r="K1328" s="499">
        <v>261</v>
      </c>
      <c r="L1328" s="499">
        <v>261</v>
      </c>
      <c r="M1328" s="499">
        <v>22</v>
      </c>
      <c r="N1328" s="499">
        <v>0</v>
      </c>
      <c r="O1328" s="500">
        <v>8</v>
      </c>
      <c r="P1328" s="500">
        <v>51</v>
      </c>
      <c r="Q1328" s="500">
        <v>186.33069675625984</v>
      </c>
    </row>
    <row r="1329" spans="1:17" ht="12.75" x14ac:dyDescent="0.2">
      <c r="A1329" s="496" t="s">
        <v>1705</v>
      </c>
      <c r="B1329" s="497" t="s">
        <v>2263</v>
      </c>
      <c r="C1329" s="497">
        <v>1402.020841389701</v>
      </c>
      <c r="D1329" s="497">
        <v>1402.020841389701</v>
      </c>
      <c r="E1329" s="497">
        <v>1734.3329717391273</v>
      </c>
      <c r="F1329" s="498">
        <v>0</v>
      </c>
      <c r="G1329" s="499">
        <f t="shared" si="20"/>
        <v>0</v>
      </c>
      <c r="H1329" s="499" t="s">
        <v>2263</v>
      </c>
      <c r="I1329" s="499">
        <v>667</v>
      </c>
      <c r="J1329" s="499">
        <v>421</v>
      </c>
      <c r="K1329" s="499">
        <v>318</v>
      </c>
      <c r="L1329" s="499">
        <v>318</v>
      </c>
      <c r="M1329" s="499">
        <v>147</v>
      </c>
      <c r="N1329" s="499">
        <v>0</v>
      </c>
      <c r="O1329" s="500">
        <v>5</v>
      </c>
      <c r="P1329" s="500">
        <v>6</v>
      </c>
      <c r="Q1329" s="500">
        <v>186.33069675625984</v>
      </c>
    </row>
    <row r="1330" spans="1:17" ht="12.75" x14ac:dyDescent="0.2">
      <c r="A1330" s="496" t="s">
        <v>1706</v>
      </c>
      <c r="B1330" s="497" t="s">
        <v>2263</v>
      </c>
      <c r="C1330" s="497">
        <v>1331.0344524742343</v>
      </c>
      <c r="D1330" s="497">
        <v>1331.0344524742343</v>
      </c>
      <c r="E1330" s="497">
        <v>1474.2241614936593</v>
      </c>
      <c r="F1330" s="498">
        <v>0</v>
      </c>
      <c r="G1330" s="499">
        <f t="shared" si="20"/>
        <v>0</v>
      </c>
      <c r="H1330" s="499" t="s">
        <v>2263</v>
      </c>
      <c r="I1330" s="499">
        <v>462</v>
      </c>
      <c r="J1330" s="499">
        <v>105</v>
      </c>
      <c r="K1330" s="499">
        <v>521</v>
      </c>
      <c r="L1330" s="499">
        <v>521</v>
      </c>
      <c r="M1330" s="499">
        <v>0</v>
      </c>
      <c r="N1330" s="499">
        <v>0</v>
      </c>
      <c r="O1330" s="500">
        <v>5</v>
      </c>
      <c r="P1330" s="500">
        <v>5</v>
      </c>
      <c r="Q1330" s="500">
        <v>339.23772389958918</v>
      </c>
    </row>
    <row r="1331" spans="1:17" ht="12.75" x14ac:dyDescent="0.2">
      <c r="A1331" s="496" t="s">
        <v>1707</v>
      </c>
      <c r="B1331" s="497" t="s">
        <v>2263</v>
      </c>
      <c r="C1331" s="497">
        <v>1747.2210489054273</v>
      </c>
      <c r="D1331" s="497">
        <v>1747.2210489054273</v>
      </c>
      <c r="E1331" s="497">
        <v>3026.1644863130919</v>
      </c>
      <c r="F1331" s="498">
        <v>0</v>
      </c>
      <c r="G1331" s="499">
        <f t="shared" si="20"/>
        <v>0</v>
      </c>
      <c r="H1331" s="499" t="s">
        <v>2263</v>
      </c>
      <c r="I1331" s="499">
        <v>238</v>
      </c>
      <c r="J1331" s="499">
        <v>490</v>
      </c>
      <c r="K1331" s="499">
        <v>263</v>
      </c>
      <c r="L1331" s="499">
        <v>263</v>
      </c>
      <c r="M1331" s="499">
        <v>38</v>
      </c>
      <c r="N1331" s="499">
        <v>0</v>
      </c>
      <c r="O1331" s="500">
        <v>5</v>
      </c>
      <c r="P1331" s="500">
        <v>17</v>
      </c>
      <c r="Q1331" s="500">
        <v>186.33069675625984</v>
      </c>
    </row>
    <row r="1332" spans="1:17" ht="12.75" x14ac:dyDescent="0.2">
      <c r="A1332" s="496" t="s">
        <v>1708</v>
      </c>
      <c r="B1332" s="497" t="s">
        <v>2263</v>
      </c>
      <c r="C1332" s="497">
        <v>1300.4689064130837</v>
      </c>
      <c r="D1332" s="497">
        <v>1300.4689064130837</v>
      </c>
      <c r="E1332" s="497">
        <v>1731.6525943254703</v>
      </c>
      <c r="F1332" s="498">
        <v>0</v>
      </c>
      <c r="G1332" s="499">
        <f t="shared" si="20"/>
        <v>0</v>
      </c>
      <c r="H1332" s="499" t="s">
        <v>2263</v>
      </c>
      <c r="I1332" s="499">
        <v>1168</v>
      </c>
      <c r="J1332" s="499">
        <v>774</v>
      </c>
      <c r="K1332" s="499">
        <v>279</v>
      </c>
      <c r="L1332" s="499">
        <v>279</v>
      </c>
      <c r="M1332" s="499">
        <v>143</v>
      </c>
      <c r="N1332" s="499">
        <v>0</v>
      </c>
      <c r="O1332" s="500">
        <v>5</v>
      </c>
      <c r="P1332" s="500">
        <v>5</v>
      </c>
      <c r="Q1332" s="500">
        <v>186.33069675625984</v>
      </c>
    </row>
    <row r="1333" spans="1:17" ht="12.75" x14ac:dyDescent="0.2">
      <c r="A1333" s="496" t="s">
        <v>1709</v>
      </c>
      <c r="B1333" s="497">
        <v>185.5800335053452</v>
      </c>
      <c r="C1333" s="497">
        <v>1015.2368841979512</v>
      </c>
      <c r="D1333" s="497">
        <v>1015.2368841979512</v>
      </c>
      <c r="E1333" s="497">
        <v>1111.1028294506295</v>
      </c>
      <c r="F1333" s="498">
        <v>0</v>
      </c>
      <c r="G1333" s="499">
        <f t="shared" si="20"/>
        <v>0</v>
      </c>
      <c r="H1333" s="499">
        <v>1093</v>
      </c>
      <c r="I1333" s="499">
        <v>9443</v>
      </c>
      <c r="J1333" s="499">
        <v>1753</v>
      </c>
      <c r="K1333" s="499">
        <v>1885</v>
      </c>
      <c r="L1333" s="499">
        <v>1885</v>
      </c>
      <c r="M1333" s="499">
        <v>1865</v>
      </c>
      <c r="N1333" s="499">
        <v>0</v>
      </c>
      <c r="O1333" s="500">
        <v>5</v>
      </c>
      <c r="P1333" s="500">
        <v>5</v>
      </c>
      <c r="Q1333" s="500">
        <v>186.33069675625984</v>
      </c>
    </row>
    <row r="1334" spans="1:17" ht="12.75" x14ac:dyDescent="0.2">
      <c r="A1334" s="496" t="s">
        <v>1710</v>
      </c>
      <c r="B1334" s="497" t="s">
        <v>2263</v>
      </c>
      <c r="C1334" s="497">
        <v>1263.0539091794312</v>
      </c>
      <c r="D1334" s="497">
        <v>1263.0539091794312</v>
      </c>
      <c r="E1334" s="497">
        <v>1187.6117192125716</v>
      </c>
      <c r="F1334" s="498">
        <v>0</v>
      </c>
      <c r="G1334" s="499">
        <f t="shared" si="20"/>
        <v>0</v>
      </c>
      <c r="H1334" s="499" t="s">
        <v>2263</v>
      </c>
      <c r="I1334" s="499">
        <v>4594</v>
      </c>
      <c r="J1334" s="499">
        <v>571</v>
      </c>
      <c r="K1334" s="499">
        <v>3878</v>
      </c>
      <c r="L1334" s="499">
        <v>3878</v>
      </c>
      <c r="M1334" s="499">
        <v>0</v>
      </c>
      <c r="N1334" s="499">
        <v>0</v>
      </c>
      <c r="O1334" s="500">
        <v>5</v>
      </c>
      <c r="P1334" s="500">
        <v>5</v>
      </c>
      <c r="Q1334" s="500">
        <v>339.23772389958918</v>
      </c>
    </row>
    <row r="1335" spans="1:17" ht="12.75" x14ac:dyDescent="0.2">
      <c r="A1335" s="496" t="s">
        <v>1711</v>
      </c>
      <c r="B1335" s="497" t="s">
        <v>2263</v>
      </c>
      <c r="C1335" s="497">
        <v>1336.3285043492306</v>
      </c>
      <c r="D1335" s="497">
        <v>1336.3285043492306</v>
      </c>
      <c r="E1335" s="497">
        <v>1242.7496235183849</v>
      </c>
      <c r="F1335" s="498">
        <v>0</v>
      </c>
      <c r="G1335" s="499">
        <f t="shared" si="20"/>
        <v>0</v>
      </c>
      <c r="H1335" s="499" t="s">
        <v>2263</v>
      </c>
      <c r="I1335" s="499">
        <v>1711</v>
      </c>
      <c r="J1335" s="499">
        <v>177</v>
      </c>
      <c r="K1335" s="499">
        <v>122</v>
      </c>
      <c r="L1335" s="499">
        <v>122</v>
      </c>
      <c r="M1335" s="499">
        <v>0</v>
      </c>
      <c r="N1335" s="499">
        <v>0</v>
      </c>
      <c r="O1335" s="500">
        <v>5</v>
      </c>
      <c r="P1335" s="500">
        <v>5</v>
      </c>
      <c r="Q1335" s="500">
        <v>339.23772389958918</v>
      </c>
    </row>
    <row r="1336" spans="1:17" ht="12.75" x14ac:dyDescent="0.2">
      <c r="A1336" s="496" t="s">
        <v>1712</v>
      </c>
      <c r="B1336" s="497">
        <v>113.51961530567749</v>
      </c>
      <c r="C1336" s="497">
        <v>727.42122169703237</v>
      </c>
      <c r="D1336" s="497">
        <v>727.42122169703237</v>
      </c>
      <c r="E1336" s="497">
        <v>737.7098770514749</v>
      </c>
      <c r="F1336" s="498">
        <v>0</v>
      </c>
      <c r="G1336" s="499">
        <f t="shared" si="20"/>
        <v>0</v>
      </c>
      <c r="H1336" s="499">
        <v>2493</v>
      </c>
      <c r="I1336" s="499">
        <v>12299</v>
      </c>
      <c r="J1336" s="499">
        <v>4550</v>
      </c>
      <c r="K1336" s="499">
        <v>275</v>
      </c>
      <c r="L1336" s="499">
        <v>275</v>
      </c>
      <c r="M1336" s="499">
        <v>265</v>
      </c>
      <c r="N1336" s="499">
        <v>0</v>
      </c>
      <c r="O1336" s="500">
        <v>5</v>
      </c>
      <c r="P1336" s="500">
        <v>5</v>
      </c>
      <c r="Q1336" s="500">
        <v>186.33069675625984</v>
      </c>
    </row>
    <row r="1337" spans="1:17" ht="12.75" x14ac:dyDescent="0.2">
      <c r="A1337" s="496" t="s">
        <v>1713</v>
      </c>
      <c r="B1337" s="497" t="s">
        <v>2263</v>
      </c>
      <c r="C1337" s="497">
        <v>845.76737313609522</v>
      </c>
      <c r="D1337" s="497">
        <v>845.76737313609522</v>
      </c>
      <c r="E1337" s="497">
        <v>1177.5444566837027</v>
      </c>
      <c r="F1337" s="498">
        <v>0</v>
      </c>
      <c r="G1337" s="499">
        <f t="shared" si="20"/>
        <v>0</v>
      </c>
      <c r="H1337" s="499" t="s">
        <v>2263</v>
      </c>
      <c r="I1337" s="499">
        <v>1385</v>
      </c>
      <c r="J1337" s="499">
        <v>210</v>
      </c>
      <c r="K1337" s="499">
        <v>57</v>
      </c>
      <c r="L1337" s="499">
        <v>57</v>
      </c>
      <c r="M1337" s="499">
        <v>0</v>
      </c>
      <c r="N1337" s="499">
        <v>0</v>
      </c>
      <c r="O1337" s="500">
        <v>5</v>
      </c>
      <c r="P1337" s="500">
        <v>5</v>
      </c>
      <c r="Q1337" s="500">
        <v>339.23772389958918</v>
      </c>
    </row>
    <row r="1338" spans="1:17" ht="12.75" x14ac:dyDescent="0.2">
      <c r="A1338" s="496" t="s">
        <v>1714</v>
      </c>
      <c r="B1338" s="497">
        <v>230.28905181853435</v>
      </c>
      <c r="C1338" s="497">
        <v>882.29784717618452</v>
      </c>
      <c r="D1338" s="497">
        <v>882.29784717618452</v>
      </c>
      <c r="E1338" s="497">
        <v>882.29784717618452</v>
      </c>
      <c r="F1338" s="498">
        <v>0</v>
      </c>
      <c r="G1338" s="499">
        <f t="shared" si="20"/>
        <v>0</v>
      </c>
      <c r="H1338" s="499">
        <v>550</v>
      </c>
      <c r="I1338" s="499">
        <v>17072</v>
      </c>
      <c r="J1338" s="499">
        <v>1887</v>
      </c>
      <c r="K1338" s="499">
        <v>706</v>
      </c>
      <c r="L1338" s="499">
        <v>706</v>
      </c>
      <c r="M1338" s="499">
        <v>696</v>
      </c>
      <c r="N1338" s="499">
        <v>0</v>
      </c>
      <c r="O1338" s="500">
        <v>5</v>
      </c>
      <c r="P1338" s="500">
        <v>5</v>
      </c>
      <c r="Q1338" s="500">
        <v>186.33069675625984</v>
      </c>
    </row>
    <row r="1339" spans="1:17" ht="12.75" x14ac:dyDescent="0.2">
      <c r="A1339" s="496" t="s">
        <v>1715</v>
      </c>
      <c r="B1339" s="497" t="s">
        <v>2263</v>
      </c>
      <c r="C1339" s="497">
        <v>906.05744514142486</v>
      </c>
      <c r="D1339" s="497">
        <v>906.05744514142486</v>
      </c>
      <c r="E1339" s="497">
        <v>906.05744514142486</v>
      </c>
      <c r="F1339" s="498">
        <v>0</v>
      </c>
      <c r="G1339" s="499">
        <f t="shared" si="20"/>
        <v>0</v>
      </c>
      <c r="H1339" s="499" t="s">
        <v>2263</v>
      </c>
      <c r="I1339" s="499">
        <v>10335</v>
      </c>
      <c r="J1339" s="499">
        <v>525</v>
      </c>
      <c r="K1339" s="499">
        <v>497</v>
      </c>
      <c r="L1339" s="499">
        <v>497</v>
      </c>
      <c r="M1339" s="499">
        <v>0</v>
      </c>
      <c r="N1339" s="499">
        <v>0</v>
      </c>
      <c r="O1339" s="500">
        <v>5</v>
      </c>
      <c r="P1339" s="500">
        <v>5</v>
      </c>
      <c r="Q1339" s="500">
        <v>339.23772389958918</v>
      </c>
    </row>
    <row r="1340" spans="1:17" ht="12.75" x14ac:dyDescent="0.2">
      <c r="A1340" s="496" t="s">
        <v>1716</v>
      </c>
      <c r="B1340" s="497" t="s">
        <v>2263</v>
      </c>
      <c r="C1340" s="497">
        <v>700.55410153947571</v>
      </c>
      <c r="D1340" s="497">
        <v>700.55410153947571</v>
      </c>
      <c r="E1340" s="497">
        <v>1036.2190576066359</v>
      </c>
      <c r="F1340" s="498">
        <v>0</v>
      </c>
      <c r="G1340" s="499">
        <f t="shared" si="20"/>
        <v>0</v>
      </c>
      <c r="H1340" s="499" t="s">
        <v>2263</v>
      </c>
      <c r="I1340" s="499">
        <v>966</v>
      </c>
      <c r="J1340" s="499">
        <v>73</v>
      </c>
      <c r="K1340" s="499">
        <v>73</v>
      </c>
      <c r="L1340" s="499">
        <v>73</v>
      </c>
      <c r="M1340" s="499">
        <v>0</v>
      </c>
      <c r="N1340" s="499">
        <v>0</v>
      </c>
      <c r="O1340" s="500">
        <v>5</v>
      </c>
      <c r="P1340" s="500">
        <v>5</v>
      </c>
      <c r="Q1340" s="500">
        <v>339.23772389958918</v>
      </c>
    </row>
    <row r="1341" spans="1:17" ht="12.75" x14ac:dyDescent="0.2">
      <c r="A1341" s="496" t="s">
        <v>1717</v>
      </c>
      <c r="B1341" s="497" t="s">
        <v>2263</v>
      </c>
      <c r="C1341" s="497">
        <v>1740.5904975814401</v>
      </c>
      <c r="D1341" s="497">
        <v>1740.5904975814401</v>
      </c>
      <c r="E1341" s="497">
        <v>2350.7489172377364</v>
      </c>
      <c r="F1341" s="498">
        <v>0.30000000000000004</v>
      </c>
      <c r="G1341" s="499">
        <f t="shared" si="20"/>
        <v>705.224675171321</v>
      </c>
      <c r="H1341" s="499" t="s">
        <v>2263</v>
      </c>
      <c r="I1341" s="499">
        <v>0</v>
      </c>
      <c r="J1341" s="499">
        <v>969</v>
      </c>
      <c r="K1341" s="499">
        <v>437</v>
      </c>
      <c r="L1341" s="499">
        <v>436</v>
      </c>
      <c r="M1341" s="499">
        <v>1</v>
      </c>
      <c r="N1341" s="499">
        <v>1</v>
      </c>
      <c r="O1341" s="500">
        <v>5</v>
      </c>
      <c r="P1341" s="500">
        <v>16</v>
      </c>
      <c r="Q1341" s="500">
        <v>186.33069675625984</v>
      </c>
    </row>
    <row r="1342" spans="1:17" ht="12.75" x14ac:dyDescent="0.2">
      <c r="A1342" s="496" t="s">
        <v>1718</v>
      </c>
      <c r="B1342" s="497" t="s">
        <v>2263</v>
      </c>
      <c r="C1342" s="497">
        <v>297.74228990417294</v>
      </c>
      <c r="D1342" s="497">
        <v>297.74228990417294</v>
      </c>
      <c r="E1342" s="497">
        <v>875.4672122450479</v>
      </c>
      <c r="F1342" s="498">
        <v>0.65</v>
      </c>
      <c r="G1342" s="499">
        <f t="shared" si="20"/>
        <v>569.05368795928121</v>
      </c>
      <c r="H1342" s="499" t="s">
        <v>2263</v>
      </c>
      <c r="I1342" s="499">
        <v>293</v>
      </c>
      <c r="J1342" s="499">
        <v>49</v>
      </c>
      <c r="K1342" s="499">
        <v>416</v>
      </c>
      <c r="L1342" s="499">
        <v>125</v>
      </c>
      <c r="M1342" s="499">
        <v>291</v>
      </c>
      <c r="N1342" s="499">
        <v>1</v>
      </c>
      <c r="O1342" s="500">
        <v>5</v>
      </c>
      <c r="P1342" s="500">
        <v>5</v>
      </c>
      <c r="Q1342" s="500">
        <v>186.33069675625984</v>
      </c>
    </row>
    <row r="1343" spans="1:17" ht="12.75" x14ac:dyDescent="0.2">
      <c r="A1343" s="496" t="s">
        <v>1719</v>
      </c>
      <c r="B1343" s="497" t="s">
        <v>2263</v>
      </c>
      <c r="C1343" s="497">
        <v>1947.2790453024802</v>
      </c>
      <c r="D1343" s="497">
        <v>1947.2790453024802</v>
      </c>
      <c r="E1343" s="497">
        <v>2641.7657041767384</v>
      </c>
      <c r="F1343" s="498">
        <v>0.30000000000000004</v>
      </c>
      <c r="G1343" s="499">
        <f t="shared" si="20"/>
        <v>792.52971125302167</v>
      </c>
      <c r="H1343" s="499" t="s">
        <v>2263</v>
      </c>
      <c r="I1343" s="499">
        <v>0</v>
      </c>
      <c r="J1343" s="499">
        <v>290</v>
      </c>
      <c r="K1343" s="499">
        <v>399</v>
      </c>
      <c r="L1343" s="499">
        <v>395</v>
      </c>
      <c r="M1343" s="499">
        <v>4</v>
      </c>
      <c r="N1343" s="499">
        <v>1</v>
      </c>
      <c r="O1343" s="500">
        <v>5</v>
      </c>
      <c r="P1343" s="500">
        <v>17</v>
      </c>
      <c r="Q1343" s="500">
        <v>186.33069675625984</v>
      </c>
    </row>
    <row r="1344" spans="1:17" ht="12.75" x14ac:dyDescent="0.2">
      <c r="A1344" s="496" t="s">
        <v>1720</v>
      </c>
      <c r="B1344" s="497" t="s">
        <v>2263</v>
      </c>
      <c r="C1344" s="497">
        <v>447.63957968659508</v>
      </c>
      <c r="D1344" s="497">
        <v>447.63957968659508</v>
      </c>
      <c r="E1344" s="497">
        <v>684.99209661777149</v>
      </c>
      <c r="F1344" s="498">
        <v>0.65</v>
      </c>
      <c r="G1344" s="499">
        <f t="shared" si="20"/>
        <v>445.24486280155151</v>
      </c>
      <c r="H1344" s="499" t="s">
        <v>2263</v>
      </c>
      <c r="I1344" s="499">
        <v>186</v>
      </c>
      <c r="J1344" s="499">
        <v>87</v>
      </c>
      <c r="K1344" s="499">
        <v>1478</v>
      </c>
      <c r="L1344" s="499">
        <v>329</v>
      </c>
      <c r="M1344" s="499">
        <v>1149</v>
      </c>
      <c r="N1344" s="499">
        <v>1</v>
      </c>
      <c r="O1344" s="500">
        <v>5</v>
      </c>
      <c r="P1344" s="500">
        <v>5</v>
      </c>
      <c r="Q1344" s="500">
        <v>186.33069675625984</v>
      </c>
    </row>
    <row r="1345" spans="1:17" ht="12.75" x14ac:dyDescent="0.2">
      <c r="A1345" s="496" t="s">
        <v>1721</v>
      </c>
      <c r="B1345" s="497" t="s">
        <v>2263</v>
      </c>
      <c r="C1345" s="497">
        <v>2633.2066700406531</v>
      </c>
      <c r="D1345" s="497">
        <v>2633.2066700406531</v>
      </c>
      <c r="E1345" s="497">
        <v>3706.5942407499142</v>
      </c>
      <c r="F1345" s="498">
        <v>0</v>
      </c>
      <c r="G1345" s="499">
        <f t="shared" si="20"/>
        <v>0</v>
      </c>
      <c r="H1345" s="499" t="s">
        <v>2263</v>
      </c>
      <c r="I1345" s="499">
        <v>63</v>
      </c>
      <c r="J1345" s="499">
        <v>359</v>
      </c>
      <c r="K1345" s="499">
        <v>4</v>
      </c>
      <c r="L1345" s="499">
        <v>4</v>
      </c>
      <c r="M1345" s="499">
        <v>0</v>
      </c>
      <c r="N1345" s="499">
        <v>0</v>
      </c>
      <c r="O1345" s="500">
        <v>9</v>
      </c>
      <c r="P1345" s="500">
        <v>42</v>
      </c>
      <c r="Q1345" s="500">
        <v>186.33069675625984</v>
      </c>
    </row>
    <row r="1346" spans="1:17" ht="12.75" x14ac:dyDescent="0.2">
      <c r="A1346" s="496" t="s">
        <v>1722</v>
      </c>
      <c r="B1346" s="497" t="s">
        <v>2263</v>
      </c>
      <c r="C1346" s="497">
        <v>10615.224443301187</v>
      </c>
      <c r="D1346" s="497">
        <v>10615.224443301187</v>
      </c>
      <c r="E1346" s="497">
        <v>10769.085903674017</v>
      </c>
      <c r="F1346" s="498">
        <v>0</v>
      </c>
      <c r="G1346" s="499">
        <f t="shared" si="20"/>
        <v>0</v>
      </c>
      <c r="H1346" s="499" t="s">
        <v>2263</v>
      </c>
      <c r="I1346" s="499">
        <v>1</v>
      </c>
      <c r="J1346" s="499">
        <v>254</v>
      </c>
      <c r="K1346" s="499">
        <v>1433</v>
      </c>
      <c r="L1346" s="499">
        <v>1433</v>
      </c>
      <c r="M1346" s="499">
        <v>5</v>
      </c>
      <c r="N1346" s="499">
        <v>0</v>
      </c>
      <c r="O1346" s="500">
        <v>52</v>
      </c>
      <c r="P1346" s="500">
        <v>75</v>
      </c>
      <c r="Q1346" s="500">
        <v>186.33069675625984</v>
      </c>
    </row>
    <row r="1347" spans="1:17" ht="12.75" x14ac:dyDescent="0.2">
      <c r="A1347" s="496" t="s">
        <v>1723</v>
      </c>
      <c r="B1347" s="497" t="s">
        <v>2263</v>
      </c>
      <c r="C1347" s="497">
        <v>6370.2906433799853</v>
      </c>
      <c r="D1347" s="497">
        <v>6370.2906433799853</v>
      </c>
      <c r="E1347" s="497">
        <v>6533.896489191814</v>
      </c>
      <c r="F1347" s="498">
        <v>0</v>
      </c>
      <c r="G1347" s="499">
        <f t="shared" si="20"/>
        <v>0</v>
      </c>
      <c r="H1347" s="499" t="s">
        <v>2263</v>
      </c>
      <c r="I1347" s="499">
        <v>7</v>
      </c>
      <c r="J1347" s="499">
        <v>427</v>
      </c>
      <c r="K1347" s="499">
        <v>719</v>
      </c>
      <c r="L1347" s="499">
        <v>719</v>
      </c>
      <c r="M1347" s="499">
        <v>4</v>
      </c>
      <c r="N1347" s="499">
        <v>0</v>
      </c>
      <c r="O1347" s="500">
        <v>25</v>
      </c>
      <c r="P1347" s="500">
        <v>39</v>
      </c>
      <c r="Q1347" s="500">
        <v>186.33069675625984</v>
      </c>
    </row>
    <row r="1348" spans="1:17" ht="12.75" x14ac:dyDescent="0.2">
      <c r="A1348" s="496" t="s">
        <v>1724</v>
      </c>
      <c r="B1348" s="497" t="s">
        <v>2263</v>
      </c>
      <c r="C1348" s="497">
        <v>5165.1250519111354</v>
      </c>
      <c r="D1348" s="497">
        <v>5165.1250519111354</v>
      </c>
      <c r="E1348" s="497">
        <v>5387.965731761371</v>
      </c>
      <c r="F1348" s="498">
        <v>0</v>
      </c>
      <c r="G1348" s="499">
        <f t="shared" si="20"/>
        <v>0</v>
      </c>
      <c r="H1348" s="499" t="s">
        <v>2263</v>
      </c>
      <c r="I1348" s="499">
        <v>17</v>
      </c>
      <c r="J1348" s="499">
        <v>685</v>
      </c>
      <c r="K1348" s="499">
        <v>459</v>
      </c>
      <c r="L1348" s="499">
        <v>459</v>
      </c>
      <c r="M1348" s="499">
        <v>8</v>
      </c>
      <c r="N1348" s="499">
        <v>0</v>
      </c>
      <c r="O1348" s="500">
        <v>18</v>
      </c>
      <c r="P1348" s="500">
        <v>32</v>
      </c>
      <c r="Q1348" s="500">
        <v>186.33069675625984</v>
      </c>
    </row>
    <row r="1349" spans="1:17" ht="12.75" x14ac:dyDescent="0.2">
      <c r="A1349" s="496" t="s">
        <v>1725</v>
      </c>
      <c r="B1349" s="497" t="s">
        <v>2263</v>
      </c>
      <c r="C1349" s="497">
        <v>4211.0854914480142</v>
      </c>
      <c r="D1349" s="497">
        <v>4211.0854914480142</v>
      </c>
      <c r="E1349" s="497">
        <v>4502.0555528415443</v>
      </c>
      <c r="F1349" s="498">
        <v>0</v>
      </c>
      <c r="G1349" s="499">
        <f t="shared" si="20"/>
        <v>0</v>
      </c>
      <c r="H1349" s="499" t="s">
        <v>2263</v>
      </c>
      <c r="I1349" s="499">
        <v>70</v>
      </c>
      <c r="J1349" s="499">
        <v>1242</v>
      </c>
      <c r="K1349" s="499">
        <v>361</v>
      </c>
      <c r="L1349" s="499">
        <v>361</v>
      </c>
      <c r="M1349" s="499">
        <v>17</v>
      </c>
      <c r="N1349" s="499">
        <v>0</v>
      </c>
      <c r="O1349" s="500">
        <v>12</v>
      </c>
      <c r="P1349" s="500">
        <v>23</v>
      </c>
      <c r="Q1349" s="500">
        <v>186.33069675625984</v>
      </c>
    </row>
    <row r="1350" spans="1:17" ht="12.75" x14ac:dyDescent="0.2">
      <c r="A1350" s="496" t="s">
        <v>1726</v>
      </c>
      <c r="B1350" s="497" t="s">
        <v>2263</v>
      </c>
      <c r="C1350" s="497">
        <v>9017.8164740147022</v>
      </c>
      <c r="D1350" s="497">
        <v>9017.8164740147022</v>
      </c>
      <c r="E1350" s="497">
        <v>9017.8164740147022</v>
      </c>
      <c r="F1350" s="498">
        <v>0</v>
      </c>
      <c r="G1350" s="499">
        <f t="shared" si="20"/>
        <v>0</v>
      </c>
      <c r="H1350" s="499" t="s">
        <v>2263</v>
      </c>
      <c r="I1350" s="499">
        <v>0</v>
      </c>
      <c r="J1350" s="499">
        <v>101</v>
      </c>
      <c r="K1350" s="499">
        <v>597</v>
      </c>
      <c r="L1350" s="499">
        <v>597</v>
      </c>
      <c r="M1350" s="499">
        <v>3</v>
      </c>
      <c r="N1350" s="499">
        <v>0</v>
      </c>
      <c r="O1350" s="500">
        <v>65</v>
      </c>
      <c r="P1350" s="500">
        <v>65</v>
      </c>
      <c r="Q1350" s="500">
        <v>186.33069675625984</v>
      </c>
    </row>
    <row r="1351" spans="1:17" ht="12.75" x14ac:dyDescent="0.2">
      <c r="A1351" s="496" t="s">
        <v>1727</v>
      </c>
      <c r="B1351" s="497" t="s">
        <v>2263</v>
      </c>
      <c r="C1351" s="497">
        <v>5833.3309030717382</v>
      </c>
      <c r="D1351" s="497">
        <v>5833.3309030717382</v>
      </c>
      <c r="E1351" s="497">
        <v>5833.3309030717382</v>
      </c>
      <c r="F1351" s="498">
        <v>0</v>
      </c>
      <c r="G1351" s="499">
        <f t="shared" ref="G1351:G1414" si="21">IFERROR(F1351*E1351,"")</f>
        <v>0</v>
      </c>
      <c r="H1351" s="499" t="s">
        <v>2263</v>
      </c>
      <c r="I1351" s="499">
        <v>5</v>
      </c>
      <c r="J1351" s="499">
        <v>165</v>
      </c>
      <c r="K1351" s="499">
        <v>460</v>
      </c>
      <c r="L1351" s="499">
        <v>460</v>
      </c>
      <c r="M1351" s="499">
        <v>7</v>
      </c>
      <c r="N1351" s="499">
        <v>0</v>
      </c>
      <c r="O1351" s="500">
        <v>38</v>
      </c>
      <c r="P1351" s="500">
        <v>38</v>
      </c>
      <c r="Q1351" s="500">
        <v>186.33069675625984</v>
      </c>
    </row>
    <row r="1352" spans="1:17" ht="12.75" x14ac:dyDescent="0.2">
      <c r="A1352" s="496" t="s">
        <v>1728</v>
      </c>
      <c r="B1352" s="497" t="s">
        <v>2263</v>
      </c>
      <c r="C1352" s="497">
        <v>4565.6195763462238</v>
      </c>
      <c r="D1352" s="497">
        <v>4565.6195763462238</v>
      </c>
      <c r="E1352" s="497">
        <v>4565.6195763462238</v>
      </c>
      <c r="F1352" s="498">
        <v>0</v>
      </c>
      <c r="G1352" s="499">
        <f t="shared" si="21"/>
        <v>0</v>
      </c>
      <c r="H1352" s="499" t="s">
        <v>2263</v>
      </c>
      <c r="I1352" s="499">
        <v>48</v>
      </c>
      <c r="J1352" s="499">
        <v>699</v>
      </c>
      <c r="K1352" s="499">
        <v>705</v>
      </c>
      <c r="L1352" s="499">
        <v>705</v>
      </c>
      <c r="M1352" s="499">
        <v>28</v>
      </c>
      <c r="N1352" s="499">
        <v>0</v>
      </c>
      <c r="O1352" s="500">
        <v>24</v>
      </c>
      <c r="P1352" s="500">
        <v>24</v>
      </c>
      <c r="Q1352" s="500">
        <v>186.33069675625984</v>
      </c>
    </row>
    <row r="1353" spans="1:17" ht="12.75" x14ac:dyDescent="0.2">
      <c r="A1353" s="496" t="s">
        <v>1729</v>
      </c>
      <c r="B1353" s="497" t="s">
        <v>2263</v>
      </c>
      <c r="C1353" s="497">
        <v>3645.7346550985303</v>
      </c>
      <c r="D1353" s="497">
        <v>3645.7346550985303</v>
      </c>
      <c r="E1353" s="497">
        <v>3645.7346550985303</v>
      </c>
      <c r="F1353" s="498">
        <v>0</v>
      </c>
      <c r="G1353" s="499">
        <f t="shared" si="21"/>
        <v>0</v>
      </c>
      <c r="H1353" s="499" t="s">
        <v>2263</v>
      </c>
      <c r="I1353" s="499">
        <v>163</v>
      </c>
      <c r="J1353" s="499">
        <v>1409</v>
      </c>
      <c r="K1353" s="499">
        <v>659</v>
      </c>
      <c r="L1353" s="499">
        <v>659</v>
      </c>
      <c r="M1353" s="499">
        <v>62</v>
      </c>
      <c r="N1353" s="499">
        <v>0</v>
      </c>
      <c r="O1353" s="500">
        <v>15</v>
      </c>
      <c r="P1353" s="500">
        <v>15</v>
      </c>
      <c r="Q1353" s="500">
        <v>186.33069675625984</v>
      </c>
    </row>
    <row r="1354" spans="1:17" ht="12.75" x14ac:dyDescent="0.2">
      <c r="A1354" s="496" t="s">
        <v>1730</v>
      </c>
      <c r="B1354" s="497" t="s">
        <v>2263</v>
      </c>
      <c r="C1354" s="497">
        <v>3567.5282313819848</v>
      </c>
      <c r="D1354" s="497">
        <v>3567.5282313819848</v>
      </c>
      <c r="E1354" s="497">
        <v>2609.2529082598699</v>
      </c>
      <c r="F1354" s="498">
        <v>0</v>
      </c>
      <c r="G1354" s="499">
        <f t="shared" si="21"/>
        <v>0</v>
      </c>
      <c r="H1354" s="499" t="s">
        <v>2263</v>
      </c>
      <c r="I1354" s="499">
        <v>347</v>
      </c>
      <c r="J1354" s="499">
        <v>2527</v>
      </c>
      <c r="K1354" s="499">
        <v>588</v>
      </c>
      <c r="L1354" s="499">
        <v>588</v>
      </c>
      <c r="M1354" s="499">
        <v>80</v>
      </c>
      <c r="N1354" s="499">
        <v>0</v>
      </c>
      <c r="O1354" s="500">
        <v>14</v>
      </c>
      <c r="P1354" s="500">
        <v>15</v>
      </c>
      <c r="Q1354" s="500">
        <v>186.33069675625984</v>
      </c>
    </row>
    <row r="1355" spans="1:17" ht="12.75" x14ac:dyDescent="0.2">
      <c r="A1355" s="496" t="s">
        <v>1731</v>
      </c>
      <c r="B1355" s="497" t="s">
        <v>2263</v>
      </c>
      <c r="C1355" s="497">
        <v>5467.8098649879566</v>
      </c>
      <c r="D1355" s="497">
        <v>5467.8098649879566</v>
      </c>
      <c r="E1355" s="497">
        <v>7156.0580693327302</v>
      </c>
      <c r="F1355" s="498">
        <v>0</v>
      </c>
      <c r="G1355" s="499">
        <f t="shared" si="21"/>
        <v>0</v>
      </c>
      <c r="H1355" s="499" t="s">
        <v>2263</v>
      </c>
      <c r="I1355" s="499">
        <v>1</v>
      </c>
      <c r="J1355" s="499">
        <v>922</v>
      </c>
      <c r="K1355" s="499">
        <v>41</v>
      </c>
      <c r="L1355" s="499">
        <v>41</v>
      </c>
      <c r="M1355" s="499">
        <v>0</v>
      </c>
      <c r="N1355" s="499">
        <v>0</v>
      </c>
      <c r="O1355" s="500">
        <v>14</v>
      </c>
      <c r="P1355" s="500">
        <v>46</v>
      </c>
      <c r="Q1355" s="500">
        <v>186.33069675625984</v>
      </c>
    </row>
    <row r="1356" spans="1:17" ht="12.75" x14ac:dyDescent="0.2">
      <c r="A1356" s="496" t="s">
        <v>1732</v>
      </c>
      <c r="B1356" s="497" t="s">
        <v>2263</v>
      </c>
      <c r="C1356" s="497">
        <v>4343.5165243982819</v>
      </c>
      <c r="D1356" s="497">
        <v>4343.5165243982819</v>
      </c>
      <c r="E1356" s="497">
        <v>4861.1194089953333</v>
      </c>
      <c r="F1356" s="498">
        <v>0</v>
      </c>
      <c r="G1356" s="499">
        <f t="shared" si="21"/>
        <v>0</v>
      </c>
      <c r="H1356" s="499" t="s">
        <v>2263</v>
      </c>
      <c r="I1356" s="499">
        <v>61</v>
      </c>
      <c r="J1356" s="499">
        <v>3669</v>
      </c>
      <c r="K1356" s="499">
        <v>39</v>
      </c>
      <c r="L1356" s="499">
        <v>39</v>
      </c>
      <c r="M1356" s="499">
        <v>3</v>
      </c>
      <c r="N1356" s="499">
        <v>0</v>
      </c>
      <c r="O1356" s="500">
        <v>7</v>
      </c>
      <c r="P1356" s="500">
        <v>17</v>
      </c>
      <c r="Q1356" s="500">
        <v>186.33069675625984</v>
      </c>
    </row>
    <row r="1357" spans="1:17" ht="12.75" x14ac:dyDescent="0.2">
      <c r="A1357" s="496" t="s">
        <v>1733</v>
      </c>
      <c r="B1357" s="497" t="s">
        <v>2263</v>
      </c>
      <c r="C1357" s="497">
        <v>4793.7036116549953</v>
      </c>
      <c r="D1357" s="497">
        <v>4793.7036116549953</v>
      </c>
      <c r="E1357" s="497">
        <v>7916.1558327489638</v>
      </c>
      <c r="F1357" s="498">
        <v>0</v>
      </c>
      <c r="G1357" s="499">
        <f t="shared" si="21"/>
        <v>0</v>
      </c>
      <c r="H1357" s="499" t="s">
        <v>2263</v>
      </c>
      <c r="I1357" s="499">
        <v>3</v>
      </c>
      <c r="J1357" s="499">
        <v>174</v>
      </c>
      <c r="K1357" s="499">
        <v>53</v>
      </c>
      <c r="L1357" s="499">
        <v>53</v>
      </c>
      <c r="M1357" s="499">
        <v>0</v>
      </c>
      <c r="N1357" s="499">
        <v>0</v>
      </c>
      <c r="O1357" s="500">
        <v>10</v>
      </c>
      <c r="P1357" s="500">
        <v>43</v>
      </c>
      <c r="Q1357" s="500">
        <v>339.23772389958918</v>
      </c>
    </row>
    <row r="1358" spans="1:17" ht="12.75" x14ac:dyDescent="0.2">
      <c r="A1358" s="496" t="s">
        <v>1734</v>
      </c>
      <c r="B1358" s="497" t="s">
        <v>2263</v>
      </c>
      <c r="C1358" s="497">
        <v>3717.2505996083537</v>
      </c>
      <c r="D1358" s="497">
        <v>3717.2505996083537</v>
      </c>
      <c r="E1358" s="497">
        <v>4196.0573937442105</v>
      </c>
      <c r="F1358" s="498">
        <v>0</v>
      </c>
      <c r="G1358" s="499">
        <f t="shared" si="21"/>
        <v>0</v>
      </c>
      <c r="H1358" s="499" t="s">
        <v>2263</v>
      </c>
      <c r="I1358" s="499">
        <v>23</v>
      </c>
      <c r="J1358" s="499">
        <v>693</v>
      </c>
      <c r="K1358" s="499">
        <v>44</v>
      </c>
      <c r="L1358" s="499">
        <v>44</v>
      </c>
      <c r="M1358" s="499">
        <v>0</v>
      </c>
      <c r="N1358" s="499">
        <v>0</v>
      </c>
      <c r="O1358" s="500">
        <v>6</v>
      </c>
      <c r="P1358" s="500">
        <v>12</v>
      </c>
      <c r="Q1358" s="500">
        <v>339.23772389958918</v>
      </c>
    </row>
    <row r="1359" spans="1:17" ht="12.75" x14ac:dyDescent="0.2">
      <c r="A1359" s="496" t="s">
        <v>1735</v>
      </c>
      <c r="B1359" s="497" t="s">
        <v>2263</v>
      </c>
      <c r="C1359" s="497">
        <v>3485.1800988282293</v>
      </c>
      <c r="D1359" s="497">
        <v>3485.1800988282293</v>
      </c>
      <c r="E1359" s="497">
        <v>7164.6999976100697</v>
      </c>
      <c r="F1359" s="498">
        <v>0</v>
      </c>
      <c r="G1359" s="499">
        <f t="shared" si="21"/>
        <v>0</v>
      </c>
      <c r="H1359" s="499" t="s">
        <v>2263</v>
      </c>
      <c r="I1359" s="499">
        <v>24</v>
      </c>
      <c r="J1359" s="499">
        <v>246</v>
      </c>
      <c r="K1359" s="499">
        <v>170</v>
      </c>
      <c r="L1359" s="499">
        <v>170</v>
      </c>
      <c r="M1359" s="499">
        <v>0</v>
      </c>
      <c r="N1359" s="499">
        <v>0</v>
      </c>
      <c r="O1359" s="500">
        <v>17</v>
      </c>
      <c r="P1359" s="500">
        <v>51</v>
      </c>
      <c r="Q1359" s="500">
        <v>186.33069675625984</v>
      </c>
    </row>
    <row r="1360" spans="1:17" ht="12.75" x14ac:dyDescent="0.2">
      <c r="A1360" s="496" t="s">
        <v>1736</v>
      </c>
      <c r="B1360" s="497" t="s">
        <v>2263</v>
      </c>
      <c r="C1360" s="497">
        <v>2215.8709506458445</v>
      </c>
      <c r="D1360" s="497">
        <v>2215.8709506458445</v>
      </c>
      <c r="E1360" s="497">
        <v>3435.9500757253063</v>
      </c>
      <c r="F1360" s="498">
        <v>0</v>
      </c>
      <c r="G1360" s="499">
        <f t="shared" si="21"/>
        <v>0</v>
      </c>
      <c r="H1360" s="499" t="s">
        <v>2263</v>
      </c>
      <c r="I1360" s="499">
        <v>241</v>
      </c>
      <c r="J1360" s="499">
        <v>1279</v>
      </c>
      <c r="K1360" s="499">
        <v>236</v>
      </c>
      <c r="L1360" s="499">
        <v>236</v>
      </c>
      <c r="M1360" s="499">
        <v>13</v>
      </c>
      <c r="N1360" s="499">
        <v>0</v>
      </c>
      <c r="O1360" s="500">
        <v>5</v>
      </c>
      <c r="P1360" s="500">
        <v>16</v>
      </c>
      <c r="Q1360" s="500">
        <v>186.33069675625984</v>
      </c>
    </row>
    <row r="1361" spans="1:17" ht="12.75" x14ac:dyDescent="0.2">
      <c r="A1361" s="496" t="s">
        <v>1737</v>
      </c>
      <c r="B1361" s="497" t="s">
        <v>2263</v>
      </c>
      <c r="C1361" s="497">
        <v>1881.5542026626729</v>
      </c>
      <c r="D1361" s="497">
        <v>1881.5542026626729</v>
      </c>
      <c r="E1361" s="497">
        <v>2312.0430764714974</v>
      </c>
      <c r="F1361" s="498">
        <v>0</v>
      </c>
      <c r="G1361" s="499">
        <f t="shared" si="21"/>
        <v>0</v>
      </c>
      <c r="H1361" s="499" t="s">
        <v>2263</v>
      </c>
      <c r="I1361" s="499">
        <v>1326</v>
      </c>
      <c r="J1361" s="499">
        <v>3834</v>
      </c>
      <c r="K1361" s="499">
        <v>572</v>
      </c>
      <c r="L1361" s="499">
        <v>572</v>
      </c>
      <c r="M1361" s="499">
        <v>86</v>
      </c>
      <c r="N1361" s="499">
        <v>0</v>
      </c>
      <c r="O1361" s="500">
        <v>5</v>
      </c>
      <c r="P1361" s="500">
        <v>7</v>
      </c>
      <c r="Q1361" s="500">
        <v>186.33069675625984</v>
      </c>
    </row>
    <row r="1362" spans="1:17" ht="12.75" x14ac:dyDescent="0.2">
      <c r="A1362" s="496" t="s">
        <v>1738</v>
      </c>
      <c r="B1362" s="497" t="s">
        <v>2263</v>
      </c>
      <c r="C1362" s="497">
        <v>2424.6942141914637</v>
      </c>
      <c r="D1362" s="497">
        <v>2424.6942141914637</v>
      </c>
      <c r="E1362" s="497">
        <v>5619.8263929415316</v>
      </c>
      <c r="F1362" s="498">
        <v>0</v>
      </c>
      <c r="G1362" s="499">
        <f t="shared" si="21"/>
        <v>0</v>
      </c>
      <c r="H1362" s="499" t="s">
        <v>2263</v>
      </c>
      <c r="I1362" s="499">
        <v>46</v>
      </c>
      <c r="J1362" s="499">
        <v>349</v>
      </c>
      <c r="K1362" s="499">
        <v>357</v>
      </c>
      <c r="L1362" s="499">
        <v>357</v>
      </c>
      <c r="M1362" s="499">
        <v>8</v>
      </c>
      <c r="N1362" s="499">
        <v>0</v>
      </c>
      <c r="O1362" s="500">
        <v>11</v>
      </c>
      <c r="P1362" s="500">
        <v>46</v>
      </c>
      <c r="Q1362" s="500">
        <v>186.33069675625984</v>
      </c>
    </row>
    <row r="1363" spans="1:17" ht="12.75" x14ac:dyDescent="0.2">
      <c r="A1363" s="496" t="s">
        <v>1739</v>
      </c>
      <c r="B1363" s="497" t="s">
        <v>2263</v>
      </c>
      <c r="C1363" s="497">
        <v>1906.9664190956025</v>
      </c>
      <c r="D1363" s="497">
        <v>1906.9664190956025</v>
      </c>
      <c r="E1363" s="497">
        <v>2683.9280003851122</v>
      </c>
      <c r="F1363" s="498">
        <v>0</v>
      </c>
      <c r="G1363" s="499">
        <f t="shared" si="21"/>
        <v>0</v>
      </c>
      <c r="H1363" s="499" t="s">
        <v>2263</v>
      </c>
      <c r="I1363" s="499">
        <v>217</v>
      </c>
      <c r="J1363" s="499">
        <v>959</v>
      </c>
      <c r="K1363" s="499">
        <v>298</v>
      </c>
      <c r="L1363" s="499">
        <v>298</v>
      </c>
      <c r="M1363" s="499">
        <v>12</v>
      </c>
      <c r="N1363" s="499">
        <v>0</v>
      </c>
      <c r="O1363" s="500">
        <v>5</v>
      </c>
      <c r="P1363" s="500">
        <v>13</v>
      </c>
      <c r="Q1363" s="500">
        <v>186.33069675625984</v>
      </c>
    </row>
    <row r="1364" spans="1:17" ht="12.75" x14ac:dyDescent="0.2">
      <c r="A1364" s="496" t="s">
        <v>1740</v>
      </c>
      <c r="B1364" s="497" t="s">
        <v>2263</v>
      </c>
      <c r="C1364" s="497">
        <v>1602.2081624832956</v>
      </c>
      <c r="D1364" s="497">
        <v>1602.2081624832956</v>
      </c>
      <c r="E1364" s="497">
        <v>1996.6671398781177</v>
      </c>
      <c r="F1364" s="498">
        <v>0</v>
      </c>
      <c r="G1364" s="499">
        <f t="shared" si="21"/>
        <v>0</v>
      </c>
      <c r="H1364" s="499" t="s">
        <v>2263</v>
      </c>
      <c r="I1364" s="499">
        <v>3714</v>
      </c>
      <c r="J1364" s="499">
        <v>8750</v>
      </c>
      <c r="K1364" s="499">
        <v>2410</v>
      </c>
      <c r="L1364" s="499">
        <v>2410</v>
      </c>
      <c r="M1364" s="499">
        <v>409</v>
      </c>
      <c r="N1364" s="499">
        <v>0</v>
      </c>
      <c r="O1364" s="500">
        <v>5</v>
      </c>
      <c r="P1364" s="500">
        <v>7</v>
      </c>
      <c r="Q1364" s="500">
        <v>186.33069675625984</v>
      </c>
    </row>
    <row r="1365" spans="1:17" ht="12.75" x14ac:dyDescent="0.2">
      <c r="A1365" s="496" t="s">
        <v>1741</v>
      </c>
      <c r="B1365" s="497" t="s">
        <v>2263</v>
      </c>
      <c r="C1365" s="497">
        <v>2772.320424978469</v>
      </c>
      <c r="D1365" s="497">
        <v>2772.320424978469</v>
      </c>
      <c r="E1365" s="497">
        <v>2946.3812807990575</v>
      </c>
      <c r="F1365" s="498">
        <v>0</v>
      </c>
      <c r="G1365" s="499">
        <f t="shared" si="21"/>
        <v>0</v>
      </c>
      <c r="H1365" s="499" t="s">
        <v>2263</v>
      </c>
      <c r="I1365" s="499">
        <v>85</v>
      </c>
      <c r="J1365" s="499">
        <v>245</v>
      </c>
      <c r="K1365" s="499">
        <v>65</v>
      </c>
      <c r="L1365" s="499">
        <v>65</v>
      </c>
      <c r="M1365" s="499">
        <v>0</v>
      </c>
      <c r="N1365" s="499">
        <v>0</v>
      </c>
      <c r="O1365" s="500">
        <v>5</v>
      </c>
      <c r="P1365" s="500">
        <v>15</v>
      </c>
      <c r="Q1365" s="500">
        <v>339.23772389958918</v>
      </c>
    </row>
    <row r="1366" spans="1:17" ht="12.75" x14ac:dyDescent="0.2">
      <c r="A1366" s="496" t="s">
        <v>1742</v>
      </c>
      <c r="B1366" s="497" t="s">
        <v>2263</v>
      </c>
      <c r="C1366" s="497">
        <v>10959.806713701939</v>
      </c>
      <c r="D1366" s="497">
        <v>10959.806713701939</v>
      </c>
      <c r="E1366" s="497">
        <v>14128.789322941502</v>
      </c>
      <c r="F1366" s="498">
        <v>0</v>
      </c>
      <c r="G1366" s="499">
        <f t="shared" si="21"/>
        <v>0</v>
      </c>
      <c r="H1366" s="499" t="s">
        <v>2263</v>
      </c>
      <c r="I1366" s="499">
        <v>0</v>
      </c>
      <c r="J1366" s="499">
        <v>529</v>
      </c>
      <c r="K1366" s="499">
        <v>78</v>
      </c>
      <c r="L1366" s="499">
        <v>78</v>
      </c>
      <c r="M1366" s="499">
        <v>0</v>
      </c>
      <c r="N1366" s="499">
        <v>0</v>
      </c>
      <c r="O1366" s="500">
        <v>40</v>
      </c>
      <c r="P1366" s="500">
        <v>77</v>
      </c>
      <c r="Q1366" s="500">
        <v>186.33069675625984</v>
      </c>
    </row>
    <row r="1367" spans="1:17" ht="12.75" x14ac:dyDescent="0.2">
      <c r="A1367" s="496" t="s">
        <v>1743</v>
      </c>
      <c r="B1367" s="497" t="s">
        <v>2263</v>
      </c>
      <c r="C1367" s="497">
        <v>8158.6586031593406</v>
      </c>
      <c r="D1367" s="497">
        <v>8158.6586031593406</v>
      </c>
      <c r="E1367" s="497">
        <v>9304.0890891887848</v>
      </c>
      <c r="F1367" s="498">
        <v>0</v>
      </c>
      <c r="G1367" s="499">
        <f t="shared" si="21"/>
        <v>0</v>
      </c>
      <c r="H1367" s="499" t="s">
        <v>2263</v>
      </c>
      <c r="I1367" s="499">
        <v>2</v>
      </c>
      <c r="J1367" s="499">
        <v>661</v>
      </c>
      <c r="K1367" s="499">
        <v>29</v>
      </c>
      <c r="L1367" s="499">
        <v>29</v>
      </c>
      <c r="M1367" s="499">
        <v>1</v>
      </c>
      <c r="N1367" s="499">
        <v>0</v>
      </c>
      <c r="O1367" s="500">
        <v>21</v>
      </c>
      <c r="P1367" s="500">
        <v>30</v>
      </c>
      <c r="Q1367" s="500">
        <v>186.33069675625984</v>
      </c>
    </row>
    <row r="1368" spans="1:17" ht="12.75" x14ac:dyDescent="0.2">
      <c r="A1368" s="496" t="s">
        <v>1744</v>
      </c>
      <c r="B1368" s="497" t="s">
        <v>2263</v>
      </c>
      <c r="C1368" s="497">
        <v>2929.7883497119665</v>
      </c>
      <c r="D1368" s="497">
        <v>2929.7883497119665</v>
      </c>
      <c r="E1368" s="497">
        <v>6269.556209029789</v>
      </c>
      <c r="F1368" s="498">
        <v>0</v>
      </c>
      <c r="G1368" s="499">
        <f t="shared" si="21"/>
        <v>0</v>
      </c>
      <c r="H1368" s="499" t="s">
        <v>2263</v>
      </c>
      <c r="I1368" s="499">
        <v>7</v>
      </c>
      <c r="J1368" s="499">
        <v>246</v>
      </c>
      <c r="K1368" s="499">
        <v>254</v>
      </c>
      <c r="L1368" s="499">
        <v>254</v>
      </c>
      <c r="M1368" s="499">
        <v>1</v>
      </c>
      <c r="N1368" s="499">
        <v>0</v>
      </c>
      <c r="O1368" s="500">
        <v>11</v>
      </c>
      <c r="P1368" s="500">
        <v>38</v>
      </c>
      <c r="Q1368" s="500">
        <v>186.33069675625984</v>
      </c>
    </row>
    <row r="1369" spans="1:17" ht="12.75" x14ac:dyDescent="0.2">
      <c r="A1369" s="496" t="s">
        <v>1745</v>
      </c>
      <c r="B1369" s="497" t="s">
        <v>2263</v>
      </c>
      <c r="C1369" s="497">
        <v>1869.2784224052216</v>
      </c>
      <c r="D1369" s="497">
        <v>1869.2784224052216</v>
      </c>
      <c r="E1369" s="497">
        <v>3051.8133728597531</v>
      </c>
      <c r="F1369" s="498">
        <v>0</v>
      </c>
      <c r="G1369" s="499">
        <f t="shared" si="21"/>
        <v>0</v>
      </c>
      <c r="H1369" s="499" t="s">
        <v>2263</v>
      </c>
      <c r="I1369" s="499">
        <v>85</v>
      </c>
      <c r="J1369" s="499">
        <v>710</v>
      </c>
      <c r="K1369" s="499">
        <v>119</v>
      </c>
      <c r="L1369" s="499">
        <v>119</v>
      </c>
      <c r="M1369" s="499">
        <v>10</v>
      </c>
      <c r="N1369" s="499">
        <v>0</v>
      </c>
      <c r="O1369" s="500">
        <v>5</v>
      </c>
      <c r="P1369" s="500">
        <v>18</v>
      </c>
      <c r="Q1369" s="500">
        <v>186.33069675625984</v>
      </c>
    </row>
    <row r="1370" spans="1:17" ht="12.75" x14ac:dyDescent="0.2">
      <c r="A1370" s="496" t="s">
        <v>1746</v>
      </c>
      <c r="B1370" s="497" t="s">
        <v>2263</v>
      </c>
      <c r="C1370" s="497">
        <v>4226.2243564415185</v>
      </c>
      <c r="D1370" s="497">
        <v>4226.2243564415185</v>
      </c>
      <c r="E1370" s="497">
        <v>4226.2243564415185</v>
      </c>
      <c r="F1370" s="498">
        <v>0</v>
      </c>
      <c r="G1370" s="499">
        <f t="shared" si="21"/>
        <v>0</v>
      </c>
      <c r="H1370" s="499" t="s">
        <v>2263</v>
      </c>
      <c r="I1370" s="499">
        <v>3</v>
      </c>
      <c r="J1370" s="499">
        <v>2589</v>
      </c>
      <c r="K1370" s="499">
        <v>15</v>
      </c>
      <c r="L1370" s="499">
        <v>15</v>
      </c>
      <c r="M1370" s="499">
        <v>3</v>
      </c>
      <c r="N1370" s="499">
        <v>0</v>
      </c>
      <c r="O1370" s="500">
        <v>6</v>
      </c>
      <c r="P1370" s="500">
        <v>6</v>
      </c>
      <c r="Q1370" s="500">
        <v>186.33069675625984</v>
      </c>
    </row>
    <row r="1371" spans="1:17" ht="12.75" x14ac:dyDescent="0.2">
      <c r="A1371" s="496" t="s">
        <v>1747</v>
      </c>
      <c r="B1371" s="497" t="s">
        <v>2263</v>
      </c>
      <c r="C1371" s="497">
        <v>2491.5372139695969</v>
      </c>
      <c r="D1371" s="497">
        <v>2491.5372139695969</v>
      </c>
      <c r="E1371" s="497">
        <v>6986.8002151155324</v>
      </c>
      <c r="F1371" s="498">
        <v>0</v>
      </c>
      <c r="G1371" s="499">
        <f t="shared" si="21"/>
        <v>0</v>
      </c>
      <c r="H1371" s="499" t="s">
        <v>2263</v>
      </c>
      <c r="I1371" s="499">
        <v>16</v>
      </c>
      <c r="J1371" s="499">
        <v>715</v>
      </c>
      <c r="K1371" s="499">
        <v>76</v>
      </c>
      <c r="L1371" s="499">
        <v>76</v>
      </c>
      <c r="M1371" s="499">
        <v>0</v>
      </c>
      <c r="N1371" s="499">
        <v>0</v>
      </c>
      <c r="O1371" s="500">
        <v>7</v>
      </c>
      <c r="P1371" s="500">
        <v>52</v>
      </c>
      <c r="Q1371" s="500">
        <v>186.33069675625984</v>
      </c>
    </row>
    <row r="1372" spans="1:17" ht="12.75" x14ac:dyDescent="0.2">
      <c r="A1372" s="496" t="s">
        <v>1748</v>
      </c>
      <c r="B1372" s="497" t="s">
        <v>2263</v>
      </c>
      <c r="C1372" s="497">
        <v>2140.1804729946161</v>
      </c>
      <c r="D1372" s="497">
        <v>2140.1804729946161</v>
      </c>
      <c r="E1372" s="497">
        <v>2865.437108724564</v>
      </c>
      <c r="F1372" s="498">
        <v>0</v>
      </c>
      <c r="G1372" s="499">
        <f t="shared" si="21"/>
        <v>0</v>
      </c>
      <c r="H1372" s="499" t="s">
        <v>2263</v>
      </c>
      <c r="I1372" s="499">
        <v>64</v>
      </c>
      <c r="J1372" s="499">
        <v>946</v>
      </c>
      <c r="K1372" s="499">
        <v>15</v>
      </c>
      <c r="L1372" s="499">
        <v>15</v>
      </c>
      <c r="M1372" s="499">
        <v>0</v>
      </c>
      <c r="N1372" s="499">
        <v>0</v>
      </c>
      <c r="O1372" s="500">
        <v>6</v>
      </c>
      <c r="P1372" s="500">
        <v>16</v>
      </c>
      <c r="Q1372" s="500">
        <v>186.33069675625984</v>
      </c>
    </row>
    <row r="1373" spans="1:17" ht="12.75" x14ac:dyDescent="0.2">
      <c r="A1373" s="496" t="s">
        <v>1749</v>
      </c>
      <c r="B1373" s="497" t="s">
        <v>2263</v>
      </c>
      <c r="C1373" s="497">
        <v>13472.969601551413</v>
      </c>
      <c r="D1373" s="497">
        <v>13472.969601551413</v>
      </c>
      <c r="E1373" s="497">
        <v>14075.457970890744</v>
      </c>
      <c r="F1373" s="498">
        <v>0</v>
      </c>
      <c r="G1373" s="499">
        <f t="shared" si="21"/>
        <v>0</v>
      </c>
      <c r="H1373" s="499" t="s">
        <v>2263</v>
      </c>
      <c r="I1373" s="499">
        <v>0</v>
      </c>
      <c r="J1373" s="499">
        <v>219</v>
      </c>
      <c r="K1373" s="499">
        <v>26</v>
      </c>
      <c r="L1373" s="499">
        <v>26</v>
      </c>
      <c r="M1373" s="499">
        <v>0</v>
      </c>
      <c r="N1373" s="499">
        <v>0</v>
      </c>
      <c r="O1373" s="500">
        <v>60</v>
      </c>
      <c r="P1373" s="500">
        <v>119</v>
      </c>
      <c r="Q1373" s="500">
        <v>186.33069675625984</v>
      </c>
    </row>
    <row r="1374" spans="1:17" ht="12.75" x14ac:dyDescent="0.2">
      <c r="A1374" s="496" t="s">
        <v>1750</v>
      </c>
      <c r="B1374" s="497">
        <v>142.2747243251907</v>
      </c>
      <c r="C1374" s="497">
        <v>364.3577841082224</v>
      </c>
      <c r="D1374" s="497">
        <v>364.3577841082224</v>
      </c>
      <c r="E1374" s="497">
        <v>686.01430118978999</v>
      </c>
      <c r="F1374" s="498">
        <v>0</v>
      </c>
      <c r="G1374" s="499">
        <f t="shared" si="21"/>
        <v>0</v>
      </c>
      <c r="H1374" s="499">
        <v>182289</v>
      </c>
      <c r="I1374" s="499">
        <v>149663</v>
      </c>
      <c r="J1374" s="499">
        <v>8567</v>
      </c>
      <c r="K1374" s="499">
        <v>617</v>
      </c>
      <c r="L1374" s="499">
        <v>617</v>
      </c>
      <c r="M1374" s="499">
        <v>574</v>
      </c>
      <c r="N1374" s="499">
        <v>0</v>
      </c>
      <c r="O1374" s="500">
        <v>5</v>
      </c>
      <c r="P1374" s="500">
        <v>5</v>
      </c>
      <c r="Q1374" s="500">
        <v>186.33069675625984</v>
      </c>
    </row>
    <row r="1375" spans="1:17" ht="12.75" x14ac:dyDescent="0.2">
      <c r="A1375" s="496" t="s">
        <v>1751</v>
      </c>
      <c r="B1375" s="497" t="s">
        <v>2263</v>
      </c>
      <c r="C1375" s="497">
        <v>737.94526139530649</v>
      </c>
      <c r="D1375" s="497">
        <v>737.94526139530649</v>
      </c>
      <c r="E1375" s="497">
        <v>950.13912923050145</v>
      </c>
      <c r="F1375" s="498">
        <v>0</v>
      </c>
      <c r="G1375" s="499">
        <f t="shared" si="21"/>
        <v>0</v>
      </c>
      <c r="H1375" s="499" t="s">
        <v>2263</v>
      </c>
      <c r="I1375" s="499">
        <v>1106</v>
      </c>
      <c r="J1375" s="499">
        <v>129</v>
      </c>
      <c r="K1375" s="499">
        <v>21</v>
      </c>
      <c r="L1375" s="499">
        <v>21</v>
      </c>
      <c r="M1375" s="499">
        <v>0</v>
      </c>
      <c r="N1375" s="499">
        <v>0</v>
      </c>
      <c r="O1375" s="500">
        <v>5</v>
      </c>
      <c r="P1375" s="500">
        <v>5</v>
      </c>
      <c r="Q1375" s="500">
        <v>339.23772389958918</v>
      </c>
    </row>
    <row r="1376" spans="1:17" ht="12.75" x14ac:dyDescent="0.2">
      <c r="A1376" s="496" t="s">
        <v>1752</v>
      </c>
      <c r="B1376" s="497" t="s">
        <v>2263</v>
      </c>
      <c r="C1376" s="497">
        <v>1266.4970780763426</v>
      </c>
      <c r="D1376" s="497">
        <v>1266.4970780763426</v>
      </c>
      <c r="E1376" s="497">
        <v>1266.4970780763426</v>
      </c>
      <c r="F1376" s="498">
        <v>0</v>
      </c>
      <c r="G1376" s="499">
        <f t="shared" si="21"/>
        <v>0</v>
      </c>
      <c r="H1376" s="499" t="s">
        <v>2263</v>
      </c>
      <c r="I1376" s="499">
        <v>83</v>
      </c>
      <c r="J1376" s="499">
        <v>116</v>
      </c>
      <c r="K1376" s="499">
        <v>0</v>
      </c>
      <c r="L1376" s="499">
        <v>0</v>
      </c>
      <c r="M1376" s="499">
        <v>0</v>
      </c>
      <c r="N1376" s="499">
        <v>0</v>
      </c>
      <c r="O1376" s="500">
        <v>5</v>
      </c>
      <c r="P1376" s="500">
        <v>5</v>
      </c>
      <c r="Q1376" s="500">
        <v>186.33069675625984</v>
      </c>
    </row>
    <row r="1377" spans="1:17" ht="12.75" x14ac:dyDescent="0.2">
      <c r="A1377" s="496" t="s">
        <v>1753</v>
      </c>
      <c r="B1377" s="497" t="s">
        <v>2263</v>
      </c>
      <c r="C1377" s="497">
        <v>8478.8817006540685</v>
      </c>
      <c r="D1377" s="497">
        <v>8478.8817006540685</v>
      </c>
      <c r="E1377" s="497">
        <v>8504.3801963923288</v>
      </c>
      <c r="F1377" s="498">
        <v>0</v>
      </c>
      <c r="G1377" s="499">
        <f t="shared" si="21"/>
        <v>0</v>
      </c>
      <c r="H1377" s="499" t="s">
        <v>2263</v>
      </c>
      <c r="I1377" s="499">
        <v>19</v>
      </c>
      <c r="J1377" s="499">
        <v>291</v>
      </c>
      <c r="K1377" s="499">
        <v>10</v>
      </c>
      <c r="L1377" s="499">
        <v>10</v>
      </c>
      <c r="M1377" s="499">
        <v>1</v>
      </c>
      <c r="N1377" s="499">
        <v>0</v>
      </c>
      <c r="O1377" s="500">
        <v>5</v>
      </c>
      <c r="P1377" s="500">
        <v>16</v>
      </c>
      <c r="Q1377" s="500">
        <v>186.33069675625984</v>
      </c>
    </row>
    <row r="1378" spans="1:17" ht="12.75" x14ac:dyDescent="0.2">
      <c r="A1378" s="496" t="s">
        <v>1754</v>
      </c>
      <c r="B1378" s="497" t="s">
        <v>2263</v>
      </c>
      <c r="C1378" s="497">
        <v>4151.3719672547568</v>
      </c>
      <c r="D1378" s="497">
        <v>4151.3719672547568</v>
      </c>
      <c r="E1378" s="497">
        <v>6747.8072616295613</v>
      </c>
      <c r="F1378" s="498">
        <v>0</v>
      </c>
      <c r="G1378" s="499">
        <f t="shared" si="21"/>
        <v>0</v>
      </c>
      <c r="H1378" s="499" t="s">
        <v>2263</v>
      </c>
      <c r="I1378" s="499">
        <v>14</v>
      </c>
      <c r="J1378" s="499">
        <v>283</v>
      </c>
      <c r="K1378" s="499">
        <v>6</v>
      </c>
      <c r="L1378" s="499">
        <v>6</v>
      </c>
      <c r="M1378" s="499">
        <v>0</v>
      </c>
      <c r="N1378" s="499">
        <v>0</v>
      </c>
      <c r="O1378" s="500">
        <v>12</v>
      </c>
      <c r="P1378" s="500">
        <v>31</v>
      </c>
      <c r="Q1378" s="500">
        <v>253.16077132643741</v>
      </c>
    </row>
    <row r="1379" spans="1:17" ht="12.75" x14ac:dyDescent="0.2">
      <c r="A1379" s="496" t="s">
        <v>1755</v>
      </c>
      <c r="B1379" s="497" t="s">
        <v>2263</v>
      </c>
      <c r="C1379" s="497">
        <v>4767.7774403369567</v>
      </c>
      <c r="D1379" s="497">
        <v>4767.7774403369567</v>
      </c>
      <c r="E1379" s="497">
        <v>7800.4787109481649</v>
      </c>
      <c r="F1379" s="498">
        <v>0</v>
      </c>
      <c r="G1379" s="499">
        <f t="shared" si="21"/>
        <v>0</v>
      </c>
      <c r="H1379" s="499" t="s">
        <v>2263</v>
      </c>
      <c r="I1379" s="499">
        <v>1</v>
      </c>
      <c r="J1379" s="499">
        <v>526</v>
      </c>
      <c r="K1379" s="499">
        <v>105</v>
      </c>
      <c r="L1379" s="499">
        <v>105</v>
      </c>
      <c r="M1379" s="499">
        <v>1</v>
      </c>
      <c r="N1379" s="499">
        <v>0</v>
      </c>
      <c r="O1379" s="500">
        <v>16</v>
      </c>
      <c r="P1379" s="500">
        <v>38</v>
      </c>
      <c r="Q1379" s="500">
        <v>253.16077132643741</v>
      </c>
    </row>
    <row r="1380" spans="1:17" ht="12.75" x14ac:dyDescent="0.2">
      <c r="A1380" s="496" t="s">
        <v>1756</v>
      </c>
      <c r="B1380" s="497" t="s">
        <v>2263</v>
      </c>
      <c r="C1380" s="497">
        <v>3664.8234725430916</v>
      </c>
      <c r="D1380" s="497">
        <v>3664.8234725430916</v>
      </c>
      <c r="E1380" s="497">
        <v>5624.6155918446084</v>
      </c>
      <c r="F1380" s="498">
        <v>0</v>
      </c>
      <c r="G1380" s="499">
        <f t="shared" si="21"/>
        <v>0</v>
      </c>
      <c r="H1380" s="499" t="s">
        <v>2263</v>
      </c>
      <c r="I1380" s="499">
        <v>14</v>
      </c>
      <c r="J1380" s="499">
        <v>1491</v>
      </c>
      <c r="K1380" s="499">
        <v>92</v>
      </c>
      <c r="L1380" s="499">
        <v>92</v>
      </c>
      <c r="M1380" s="499">
        <v>1</v>
      </c>
      <c r="N1380" s="499">
        <v>0</v>
      </c>
      <c r="O1380" s="500">
        <v>10</v>
      </c>
      <c r="P1380" s="500">
        <v>23</v>
      </c>
      <c r="Q1380" s="500">
        <v>253.16077132643741</v>
      </c>
    </row>
    <row r="1381" spans="1:17" ht="12.75" x14ac:dyDescent="0.2">
      <c r="A1381" s="496" t="s">
        <v>1757</v>
      </c>
      <c r="B1381" s="497" t="s">
        <v>2263</v>
      </c>
      <c r="C1381" s="497">
        <v>3113.215150344603</v>
      </c>
      <c r="D1381" s="497">
        <v>3113.215150344603</v>
      </c>
      <c r="E1381" s="497">
        <v>3886.7532419985937</v>
      </c>
      <c r="F1381" s="498">
        <v>0</v>
      </c>
      <c r="G1381" s="499">
        <f t="shared" si="21"/>
        <v>0</v>
      </c>
      <c r="H1381" s="499" t="s">
        <v>2263</v>
      </c>
      <c r="I1381" s="499">
        <v>44</v>
      </c>
      <c r="J1381" s="499">
        <v>4042</v>
      </c>
      <c r="K1381" s="499">
        <v>183</v>
      </c>
      <c r="L1381" s="499">
        <v>183</v>
      </c>
      <c r="M1381" s="499">
        <v>5</v>
      </c>
      <c r="N1381" s="499">
        <v>0</v>
      </c>
      <c r="O1381" s="500">
        <v>7</v>
      </c>
      <c r="P1381" s="500">
        <v>14</v>
      </c>
      <c r="Q1381" s="500">
        <v>253.16077132643741</v>
      </c>
    </row>
    <row r="1382" spans="1:17" ht="12.75" x14ac:dyDescent="0.2">
      <c r="A1382" s="496" t="s">
        <v>1758</v>
      </c>
      <c r="B1382" s="497" t="s">
        <v>2263</v>
      </c>
      <c r="C1382" s="497">
        <v>2491.0434504435375</v>
      </c>
      <c r="D1382" s="497">
        <v>2491.0434504435375</v>
      </c>
      <c r="E1382" s="497">
        <v>3468.6309211776288</v>
      </c>
      <c r="F1382" s="498">
        <v>0</v>
      </c>
      <c r="G1382" s="499">
        <f t="shared" si="21"/>
        <v>0</v>
      </c>
      <c r="H1382" s="499" t="s">
        <v>2263</v>
      </c>
      <c r="I1382" s="499">
        <v>7</v>
      </c>
      <c r="J1382" s="499">
        <v>899</v>
      </c>
      <c r="K1382" s="499">
        <v>12</v>
      </c>
      <c r="L1382" s="499">
        <v>12</v>
      </c>
      <c r="M1382" s="499">
        <v>1</v>
      </c>
      <c r="N1382" s="499">
        <v>0</v>
      </c>
      <c r="O1382" s="500">
        <v>7</v>
      </c>
      <c r="P1382" s="500">
        <v>49</v>
      </c>
      <c r="Q1382" s="500">
        <v>253.16077132643741</v>
      </c>
    </row>
    <row r="1383" spans="1:17" ht="12.75" x14ac:dyDescent="0.2">
      <c r="A1383" s="496" t="s">
        <v>1759</v>
      </c>
      <c r="B1383" s="497" t="s">
        <v>2263</v>
      </c>
      <c r="C1383" s="497">
        <v>2040.2317813316643</v>
      </c>
      <c r="D1383" s="497">
        <v>2040.2317813316643</v>
      </c>
      <c r="E1383" s="497">
        <v>2040.2317813316643</v>
      </c>
      <c r="F1383" s="498">
        <v>0</v>
      </c>
      <c r="G1383" s="499">
        <f t="shared" si="21"/>
        <v>0</v>
      </c>
      <c r="H1383" s="499" t="s">
        <v>2263</v>
      </c>
      <c r="I1383" s="499">
        <v>232</v>
      </c>
      <c r="J1383" s="499">
        <v>6425</v>
      </c>
      <c r="K1383" s="499">
        <v>53</v>
      </c>
      <c r="L1383" s="499">
        <v>53</v>
      </c>
      <c r="M1383" s="499">
        <v>17</v>
      </c>
      <c r="N1383" s="499">
        <v>0</v>
      </c>
      <c r="O1383" s="500">
        <v>5</v>
      </c>
      <c r="P1383" s="500">
        <v>5</v>
      </c>
      <c r="Q1383" s="500">
        <v>253.16077132643741</v>
      </c>
    </row>
    <row r="1384" spans="1:17" ht="12.75" x14ac:dyDescent="0.2">
      <c r="A1384" s="496" t="s">
        <v>1760</v>
      </c>
      <c r="B1384" s="497" t="s">
        <v>2263</v>
      </c>
      <c r="C1384" s="497">
        <v>1936.2191565015848</v>
      </c>
      <c r="D1384" s="497">
        <v>1936.2191565015848</v>
      </c>
      <c r="E1384" s="497">
        <v>3444.1502980576115</v>
      </c>
      <c r="F1384" s="498">
        <v>0</v>
      </c>
      <c r="G1384" s="499">
        <f t="shared" si="21"/>
        <v>0</v>
      </c>
      <c r="H1384" s="499" t="s">
        <v>2263</v>
      </c>
      <c r="I1384" s="499">
        <v>40</v>
      </c>
      <c r="J1384" s="499">
        <v>776</v>
      </c>
      <c r="K1384" s="499">
        <v>28</v>
      </c>
      <c r="L1384" s="499">
        <v>28</v>
      </c>
      <c r="M1384" s="499">
        <v>2</v>
      </c>
      <c r="N1384" s="499">
        <v>0</v>
      </c>
      <c r="O1384" s="500">
        <v>6</v>
      </c>
      <c r="P1384" s="500">
        <v>22</v>
      </c>
      <c r="Q1384" s="500">
        <v>253.16077132643741</v>
      </c>
    </row>
    <row r="1385" spans="1:17" ht="12.75" x14ac:dyDescent="0.2">
      <c r="A1385" s="496" t="s">
        <v>1761</v>
      </c>
      <c r="B1385" s="497" t="s">
        <v>2263</v>
      </c>
      <c r="C1385" s="497">
        <v>1605.4338091586926</v>
      </c>
      <c r="D1385" s="497">
        <v>1605.4338091586926</v>
      </c>
      <c r="E1385" s="497">
        <v>1605.4338091586926</v>
      </c>
      <c r="F1385" s="498">
        <v>0</v>
      </c>
      <c r="G1385" s="499">
        <f t="shared" si="21"/>
        <v>0</v>
      </c>
      <c r="H1385" s="499" t="s">
        <v>2263</v>
      </c>
      <c r="I1385" s="499">
        <v>1263</v>
      </c>
      <c r="J1385" s="499">
        <v>7980</v>
      </c>
      <c r="K1385" s="499">
        <v>335</v>
      </c>
      <c r="L1385" s="499">
        <v>335</v>
      </c>
      <c r="M1385" s="499">
        <v>177</v>
      </c>
      <c r="N1385" s="499">
        <v>0</v>
      </c>
      <c r="O1385" s="500">
        <v>5</v>
      </c>
      <c r="P1385" s="500">
        <v>5</v>
      </c>
      <c r="Q1385" s="500">
        <v>253.16077132643741</v>
      </c>
    </row>
    <row r="1386" spans="1:17" ht="12.75" x14ac:dyDescent="0.2">
      <c r="A1386" s="496" t="s">
        <v>1762</v>
      </c>
      <c r="B1386" s="497" t="s">
        <v>2263</v>
      </c>
      <c r="C1386" s="497">
        <v>4265.3895707124675</v>
      </c>
      <c r="D1386" s="497">
        <v>4265.3895707124675</v>
      </c>
      <c r="E1386" s="497">
        <v>7187.310643711312</v>
      </c>
      <c r="F1386" s="498">
        <v>0</v>
      </c>
      <c r="G1386" s="499">
        <f t="shared" si="21"/>
        <v>0</v>
      </c>
      <c r="H1386" s="499" t="s">
        <v>2263</v>
      </c>
      <c r="I1386" s="499">
        <v>9</v>
      </c>
      <c r="J1386" s="499">
        <v>615</v>
      </c>
      <c r="K1386" s="499">
        <v>25</v>
      </c>
      <c r="L1386" s="499">
        <v>25</v>
      </c>
      <c r="M1386" s="499">
        <v>0</v>
      </c>
      <c r="N1386" s="499">
        <v>0</v>
      </c>
      <c r="O1386" s="500">
        <v>12</v>
      </c>
      <c r="P1386" s="500">
        <v>40</v>
      </c>
      <c r="Q1386" s="500">
        <v>253.16077132643741</v>
      </c>
    </row>
    <row r="1387" spans="1:17" ht="12.75" x14ac:dyDescent="0.2">
      <c r="A1387" s="496" t="s">
        <v>1763</v>
      </c>
      <c r="B1387" s="497" t="s">
        <v>2263</v>
      </c>
      <c r="C1387" s="497">
        <v>3209.6359643725614</v>
      </c>
      <c r="D1387" s="497">
        <v>3209.6359643725614</v>
      </c>
      <c r="E1387" s="497">
        <v>3319.4218727923226</v>
      </c>
      <c r="F1387" s="498">
        <v>0</v>
      </c>
      <c r="G1387" s="499">
        <f t="shared" si="21"/>
        <v>0</v>
      </c>
      <c r="H1387" s="499" t="s">
        <v>2263</v>
      </c>
      <c r="I1387" s="499">
        <v>20</v>
      </c>
      <c r="J1387" s="499">
        <v>1242</v>
      </c>
      <c r="K1387" s="499">
        <v>22</v>
      </c>
      <c r="L1387" s="499">
        <v>22</v>
      </c>
      <c r="M1387" s="499">
        <v>2</v>
      </c>
      <c r="N1387" s="499">
        <v>0</v>
      </c>
      <c r="O1387" s="500">
        <v>7</v>
      </c>
      <c r="P1387" s="500">
        <v>23</v>
      </c>
      <c r="Q1387" s="500">
        <v>253.16077132643741</v>
      </c>
    </row>
    <row r="1388" spans="1:17" ht="12.75" x14ac:dyDescent="0.2">
      <c r="A1388" s="496" t="s">
        <v>1764</v>
      </c>
      <c r="B1388" s="497" t="s">
        <v>2263</v>
      </c>
      <c r="C1388" s="497">
        <v>2793.9212378555612</v>
      </c>
      <c r="D1388" s="497">
        <v>2793.9212378555612</v>
      </c>
      <c r="E1388" s="497">
        <v>3300.1308782844126</v>
      </c>
      <c r="F1388" s="498">
        <v>0</v>
      </c>
      <c r="G1388" s="499">
        <f t="shared" si="21"/>
        <v>0</v>
      </c>
      <c r="H1388" s="499" t="s">
        <v>2263</v>
      </c>
      <c r="I1388" s="499">
        <v>164</v>
      </c>
      <c r="J1388" s="499">
        <v>3108</v>
      </c>
      <c r="K1388" s="499">
        <v>74</v>
      </c>
      <c r="L1388" s="499">
        <v>74</v>
      </c>
      <c r="M1388" s="499">
        <v>4</v>
      </c>
      <c r="N1388" s="499">
        <v>0</v>
      </c>
      <c r="O1388" s="500">
        <v>6</v>
      </c>
      <c r="P1388" s="500">
        <v>11</v>
      </c>
      <c r="Q1388" s="500">
        <v>253.16077132643741</v>
      </c>
    </row>
    <row r="1389" spans="1:17" ht="12.75" x14ac:dyDescent="0.2">
      <c r="A1389" s="496" t="s">
        <v>1765</v>
      </c>
      <c r="B1389" s="497" t="s">
        <v>2263</v>
      </c>
      <c r="C1389" s="497">
        <v>4374.9254700241754</v>
      </c>
      <c r="D1389" s="497">
        <v>4374.9254700241754</v>
      </c>
      <c r="E1389" s="497">
        <v>7640.511324748074</v>
      </c>
      <c r="F1389" s="498">
        <v>0</v>
      </c>
      <c r="G1389" s="499">
        <f t="shared" si="21"/>
        <v>0</v>
      </c>
      <c r="H1389" s="499" t="s">
        <v>2263</v>
      </c>
      <c r="I1389" s="499">
        <v>3</v>
      </c>
      <c r="J1389" s="499">
        <v>517</v>
      </c>
      <c r="K1389" s="499">
        <v>108</v>
      </c>
      <c r="L1389" s="499">
        <v>108</v>
      </c>
      <c r="M1389" s="499">
        <v>1</v>
      </c>
      <c r="N1389" s="499">
        <v>0</v>
      </c>
      <c r="O1389" s="500">
        <v>16</v>
      </c>
      <c r="P1389" s="500">
        <v>45</v>
      </c>
      <c r="Q1389" s="500">
        <v>253.16077132643741</v>
      </c>
    </row>
    <row r="1390" spans="1:17" ht="12.75" x14ac:dyDescent="0.2">
      <c r="A1390" s="496" t="s">
        <v>1766</v>
      </c>
      <c r="B1390" s="497" t="s">
        <v>2263</v>
      </c>
      <c r="C1390" s="497">
        <v>3243.0678313795206</v>
      </c>
      <c r="D1390" s="497">
        <v>3243.0678313795206</v>
      </c>
      <c r="E1390" s="497">
        <v>4842.9433692332386</v>
      </c>
      <c r="F1390" s="498">
        <v>0</v>
      </c>
      <c r="G1390" s="499">
        <f t="shared" si="21"/>
        <v>0</v>
      </c>
      <c r="H1390" s="499" t="s">
        <v>2263</v>
      </c>
      <c r="I1390" s="499">
        <v>16</v>
      </c>
      <c r="J1390" s="499">
        <v>1714</v>
      </c>
      <c r="K1390" s="499">
        <v>141</v>
      </c>
      <c r="L1390" s="499">
        <v>141</v>
      </c>
      <c r="M1390" s="499">
        <v>3</v>
      </c>
      <c r="N1390" s="499">
        <v>0</v>
      </c>
      <c r="O1390" s="500">
        <v>7</v>
      </c>
      <c r="P1390" s="500">
        <v>22</v>
      </c>
      <c r="Q1390" s="500">
        <v>253.16077132643741</v>
      </c>
    </row>
    <row r="1391" spans="1:17" ht="12.75" x14ac:dyDescent="0.2">
      <c r="A1391" s="496" t="s">
        <v>1767</v>
      </c>
      <c r="B1391" s="497" t="s">
        <v>2263</v>
      </c>
      <c r="C1391" s="497">
        <v>2781.8907320964536</v>
      </c>
      <c r="D1391" s="497">
        <v>2781.8907320964536</v>
      </c>
      <c r="E1391" s="497">
        <v>2843.8685513058431</v>
      </c>
      <c r="F1391" s="498">
        <v>0</v>
      </c>
      <c r="G1391" s="499">
        <f t="shared" si="21"/>
        <v>0</v>
      </c>
      <c r="H1391" s="499" t="s">
        <v>2263</v>
      </c>
      <c r="I1391" s="499">
        <v>475</v>
      </c>
      <c r="J1391" s="499">
        <v>23861</v>
      </c>
      <c r="K1391" s="499">
        <v>2696</v>
      </c>
      <c r="L1391" s="499">
        <v>2696</v>
      </c>
      <c r="M1391" s="499">
        <v>668</v>
      </c>
      <c r="N1391" s="499">
        <v>0</v>
      </c>
      <c r="O1391" s="500">
        <v>5</v>
      </c>
      <c r="P1391" s="500">
        <v>9</v>
      </c>
      <c r="Q1391" s="500">
        <v>253.16077132643741</v>
      </c>
    </row>
    <row r="1392" spans="1:17" ht="12.75" x14ac:dyDescent="0.2">
      <c r="A1392" s="496" t="s">
        <v>1768</v>
      </c>
      <c r="B1392" s="497" t="s">
        <v>2263</v>
      </c>
      <c r="C1392" s="497">
        <v>2675.8724043911188</v>
      </c>
      <c r="D1392" s="497">
        <v>2675.8724043911188</v>
      </c>
      <c r="E1392" s="497">
        <v>2714.8592219067514</v>
      </c>
      <c r="F1392" s="498">
        <v>0</v>
      </c>
      <c r="G1392" s="499">
        <f t="shared" si="21"/>
        <v>0</v>
      </c>
      <c r="H1392" s="499" t="s">
        <v>2263</v>
      </c>
      <c r="I1392" s="499">
        <v>241</v>
      </c>
      <c r="J1392" s="499">
        <v>2042</v>
      </c>
      <c r="K1392" s="499">
        <v>347</v>
      </c>
      <c r="L1392" s="499">
        <v>347</v>
      </c>
      <c r="M1392" s="499">
        <v>100</v>
      </c>
      <c r="N1392" s="499">
        <v>0</v>
      </c>
      <c r="O1392" s="500">
        <v>5</v>
      </c>
      <c r="P1392" s="500">
        <v>9</v>
      </c>
      <c r="Q1392" s="500">
        <v>253.16077132643741</v>
      </c>
    </row>
    <row r="1393" spans="1:17" ht="12.75" x14ac:dyDescent="0.2">
      <c r="A1393" s="496" t="s">
        <v>1769</v>
      </c>
      <c r="B1393" s="497" t="s">
        <v>2263</v>
      </c>
      <c r="C1393" s="497">
        <v>2261.6287743898447</v>
      </c>
      <c r="D1393" s="497">
        <v>2261.6287743898447</v>
      </c>
      <c r="E1393" s="497">
        <v>2261.6287743898447</v>
      </c>
      <c r="F1393" s="498">
        <v>0</v>
      </c>
      <c r="G1393" s="499">
        <f t="shared" si="21"/>
        <v>0</v>
      </c>
      <c r="H1393" s="499" t="s">
        <v>2263</v>
      </c>
      <c r="I1393" s="499">
        <v>1616</v>
      </c>
      <c r="J1393" s="499">
        <v>9415</v>
      </c>
      <c r="K1393" s="499">
        <v>5264</v>
      </c>
      <c r="L1393" s="499">
        <v>5264</v>
      </c>
      <c r="M1393" s="499">
        <v>2696</v>
      </c>
      <c r="N1393" s="499">
        <v>0</v>
      </c>
      <c r="O1393" s="500">
        <v>5</v>
      </c>
      <c r="P1393" s="500">
        <v>5</v>
      </c>
      <c r="Q1393" s="500">
        <v>253.16077132643741</v>
      </c>
    </row>
    <row r="1394" spans="1:17" ht="12.75" x14ac:dyDescent="0.2">
      <c r="A1394" s="496" t="s">
        <v>1770</v>
      </c>
      <c r="B1394" s="497" t="s">
        <v>2263</v>
      </c>
      <c r="C1394" s="497">
        <v>1559.5987631771382</v>
      </c>
      <c r="D1394" s="497">
        <v>1559.5987631771382</v>
      </c>
      <c r="E1394" s="497">
        <v>2511.1337827411871</v>
      </c>
      <c r="F1394" s="498">
        <v>0</v>
      </c>
      <c r="G1394" s="499">
        <f t="shared" si="21"/>
        <v>0</v>
      </c>
      <c r="H1394" s="499" t="s">
        <v>2263</v>
      </c>
      <c r="I1394" s="499">
        <v>1402</v>
      </c>
      <c r="J1394" s="499">
        <v>1140</v>
      </c>
      <c r="K1394" s="499">
        <v>833</v>
      </c>
      <c r="L1394" s="499">
        <v>833</v>
      </c>
      <c r="M1394" s="499">
        <v>244</v>
      </c>
      <c r="N1394" s="499">
        <v>0</v>
      </c>
      <c r="O1394" s="500">
        <v>5</v>
      </c>
      <c r="P1394" s="500">
        <v>6</v>
      </c>
      <c r="Q1394" s="500">
        <v>253.16077132643741</v>
      </c>
    </row>
    <row r="1395" spans="1:17" ht="12.75" x14ac:dyDescent="0.2">
      <c r="A1395" s="496" t="s">
        <v>1771</v>
      </c>
      <c r="B1395" s="497">
        <v>1088.6461499779407</v>
      </c>
      <c r="C1395" s="497">
        <v>1088.6461499779407</v>
      </c>
      <c r="D1395" s="497">
        <v>1088.6461499779407</v>
      </c>
      <c r="E1395" s="497">
        <v>1498.7882326580173</v>
      </c>
      <c r="F1395" s="498">
        <v>0</v>
      </c>
      <c r="G1395" s="499">
        <f t="shared" si="21"/>
        <v>0</v>
      </c>
      <c r="H1395" s="499">
        <v>843</v>
      </c>
      <c r="I1395" s="499">
        <v>13985</v>
      </c>
      <c r="J1395" s="499">
        <v>3572</v>
      </c>
      <c r="K1395" s="499">
        <v>540</v>
      </c>
      <c r="L1395" s="499">
        <v>540</v>
      </c>
      <c r="M1395" s="499">
        <v>458</v>
      </c>
      <c r="N1395" s="499">
        <v>0</v>
      </c>
      <c r="O1395" s="500">
        <v>5</v>
      </c>
      <c r="P1395" s="500">
        <v>5</v>
      </c>
      <c r="Q1395" s="500">
        <v>253.16077132643741</v>
      </c>
    </row>
    <row r="1396" spans="1:17" ht="12.75" x14ac:dyDescent="0.2">
      <c r="A1396" s="496" t="s">
        <v>1772</v>
      </c>
      <c r="B1396" s="497" t="s">
        <v>2263</v>
      </c>
      <c r="C1396" s="497">
        <v>1973.5222965872676</v>
      </c>
      <c r="D1396" s="497">
        <v>1973.5222965872676</v>
      </c>
      <c r="E1396" s="497">
        <v>3020.5923967396889</v>
      </c>
      <c r="F1396" s="498">
        <v>0</v>
      </c>
      <c r="G1396" s="499">
        <f t="shared" si="21"/>
        <v>0</v>
      </c>
      <c r="H1396" s="499" t="s">
        <v>2263</v>
      </c>
      <c r="I1396" s="499">
        <v>489</v>
      </c>
      <c r="J1396" s="499">
        <v>965</v>
      </c>
      <c r="K1396" s="499">
        <v>591</v>
      </c>
      <c r="L1396" s="499">
        <v>591</v>
      </c>
      <c r="M1396" s="499">
        <v>92</v>
      </c>
      <c r="N1396" s="499">
        <v>0</v>
      </c>
      <c r="O1396" s="500">
        <v>5</v>
      </c>
      <c r="P1396" s="500">
        <v>10</v>
      </c>
      <c r="Q1396" s="500">
        <v>253.16077132643741</v>
      </c>
    </row>
    <row r="1397" spans="1:17" ht="12.75" x14ac:dyDescent="0.2">
      <c r="A1397" s="496" t="s">
        <v>1773</v>
      </c>
      <c r="B1397" s="497">
        <v>172.73266026051374</v>
      </c>
      <c r="C1397" s="497">
        <v>936.70786312771793</v>
      </c>
      <c r="D1397" s="497">
        <v>936.70786312771793</v>
      </c>
      <c r="E1397" s="497">
        <v>936.70786312771793</v>
      </c>
      <c r="F1397" s="498">
        <v>0</v>
      </c>
      <c r="G1397" s="499">
        <f t="shared" si="21"/>
        <v>0</v>
      </c>
      <c r="H1397" s="499">
        <v>4680</v>
      </c>
      <c r="I1397" s="499">
        <v>33756</v>
      </c>
      <c r="J1397" s="499">
        <v>4953</v>
      </c>
      <c r="K1397" s="499">
        <v>149</v>
      </c>
      <c r="L1397" s="499">
        <v>149</v>
      </c>
      <c r="M1397" s="499">
        <v>143</v>
      </c>
      <c r="N1397" s="499">
        <v>0</v>
      </c>
      <c r="O1397" s="500">
        <v>5</v>
      </c>
      <c r="P1397" s="500">
        <v>5</v>
      </c>
      <c r="Q1397" s="500">
        <v>253.16077132643741</v>
      </c>
    </row>
    <row r="1398" spans="1:17" ht="12.75" x14ac:dyDescent="0.2">
      <c r="A1398" s="496" t="s">
        <v>1774</v>
      </c>
      <c r="B1398" s="497" t="s">
        <v>2263</v>
      </c>
      <c r="C1398" s="497">
        <v>785.39774577578271</v>
      </c>
      <c r="D1398" s="497">
        <v>785.39774577578271</v>
      </c>
      <c r="E1398" s="497">
        <v>1094.2326887179786</v>
      </c>
      <c r="F1398" s="498">
        <v>0</v>
      </c>
      <c r="G1398" s="499">
        <f t="shared" si="21"/>
        <v>0</v>
      </c>
      <c r="H1398" s="499" t="s">
        <v>2263</v>
      </c>
      <c r="I1398" s="499">
        <v>4406</v>
      </c>
      <c r="J1398" s="499">
        <v>931</v>
      </c>
      <c r="K1398" s="499">
        <v>3735</v>
      </c>
      <c r="L1398" s="499">
        <v>3735</v>
      </c>
      <c r="M1398" s="499">
        <v>2646</v>
      </c>
      <c r="N1398" s="499">
        <v>0</v>
      </c>
      <c r="O1398" s="500">
        <v>5</v>
      </c>
      <c r="P1398" s="500">
        <v>5</v>
      </c>
      <c r="Q1398" s="500">
        <v>253.16077132643741</v>
      </c>
    </row>
    <row r="1399" spans="1:17" ht="12.75" x14ac:dyDescent="0.2">
      <c r="A1399" s="496" t="s">
        <v>1775</v>
      </c>
      <c r="B1399" s="497" t="s">
        <v>2263</v>
      </c>
      <c r="C1399" s="497">
        <v>827.89173526349202</v>
      </c>
      <c r="D1399" s="497">
        <v>827.89173526349202</v>
      </c>
      <c r="E1399" s="497">
        <v>1763.253759285584</v>
      </c>
      <c r="F1399" s="498">
        <v>0</v>
      </c>
      <c r="G1399" s="499">
        <f t="shared" si="21"/>
        <v>0</v>
      </c>
      <c r="H1399" s="499" t="s">
        <v>2263</v>
      </c>
      <c r="I1399" s="499">
        <v>188</v>
      </c>
      <c r="J1399" s="499">
        <v>70</v>
      </c>
      <c r="K1399" s="499">
        <v>505</v>
      </c>
      <c r="L1399" s="499">
        <v>505</v>
      </c>
      <c r="M1399" s="499">
        <v>148</v>
      </c>
      <c r="N1399" s="499">
        <v>0</v>
      </c>
      <c r="O1399" s="500">
        <v>5</v>
      </c>
      <c r="P1399" s="500">
        <v>5</v>
      </c>
      <c r="Q1399" s="500">
        <v>253.16077132643741</v>
      </c>
    </row>
    <row r="1400" spans="1:17" ht="12.75" x14ac:dyDescent="0.2">
      <c r="A1400" s="496" t="s">
        <v>1776</v>
      </c>
      <c r="B1400" s="497">
        <v>135.25499164008804</v>
      </c>
      <c r="C1400" s="497">
        <v>404.14257915044675</v>
      </c>
      <c r="D1400" s="497">
        <v>404.14257915044675</v>
      </c>
      <c r="E1400" s="497">
        <v>596.09336406568741</v>
      </c>
      <c r="F1400" s="498">
        <v>0</v>
      </c>
      <c r="G1400" s="499">
        <f t="shared" si="21"/>
        <v>0</v>
      </c>
      <c r="H1400" s="499">
        <v>3833</v>
      </c>
      <c r="I1400" s="499">
        <v>30267</v>
      </c>
      <c r="J1400" s="499">
        <v>4608</v>
      </c>
      <c r="K1400" s="499">
        <v>7277</v>
      </c>
      <c r="L1400" s="499">
        <v>7277</v>
      </c>
      <c r="M1400" s="499">
        <v>4966</v>
      </c>
      <c r="N1400" s="499">
        <v>0</v>
      </c>
      <c r="O1400" s="500">
        <v>5</v>
      </c>
      <c r="P1400" s="500">
        <v>5</v>
      </c>
      <c r="Q1400" s="500">
        <v>253.16077132643741</v>
      </c>
    </row>
    <row r="1401" spans="1:17" ht="12.75" x14ac:dyDescent="0.2">
      <c r="A1401" s="496" t="s">
        <v>1777</v>
      </c>
      <c r="B1401" s="497" t="s">
        <v>2263</v>
      </c>
      <c r="C1401" s="497">
        <v>607.10399568072057</v>
      </c>
      <c r="D1401" s="497">
        <v>607.10399568072057</v>
      </c>
      <c r="E1401" s="497">
        <v>1018.9454716238799</v>
      </c>
      <c r="F1401" s="498">
        <v>0</v>
      </c>
      <c r="G1401" s="499">
        <f t="shared" si="21"/>
        <v>0</v>
      </c>
      <c r="H1401" s="499" t="s">
        <v>2263</v>
      </c>
      <c r="I1401" s="499">
        <v>877</v>
      </c>
      <c r="J1401" s="499">
        <v>603</v>
      </c>
      <c r="K1401" s="499">
        <v>1584</v>
      </c>
      <c r="L1401" s="499">
        <v>1584</v>
      </c>
      <c r="M1401" s="499">
        <v>401</v>
      </c>
      <c r="N1401" s="499">
        <v>0</v>
      </c>
      <c r="O1401" s="500">
        <v>5</v>
      </c>
      <c r="P1401" s="500">
        <v>5</v>
      </c>
      <c r="Q1401" s="500">
        <v>253.16077132643741</v>
      </c>
    </row>
    <row r="1402" spans="1:17" ht="12.75" x14ac:dyDescent="0.2">
      <c r="A1402" s="496" t="s">
        <v>1778</v>
      </c>
      <c r="B1402" s="497" t="s">
        <v>2263</v>
      </c>
      <c r="C1402" s="497">
        <v>677.27577569100913</v>
      </c>
      <c r="D1402" s="497">
        <v>677.27577569100913</v>
      </c>
      <c r="E1402" s="497">
        <v>1057.5970969094574</v>
      </c>
      <c r="F1402" s="498">
        <v>0</v>
      </c>
      <c r="G1402" s="499">
        <f t="shared" si="21"/>
        <v>0</v>
      </c>
      <c r="H1402" s="499" t="s">
        <v>2263</v>
      </c>
      <c r="I1402" s="499">
        <v>29239</v>
      </c>
      <c r="J1402" s="499">
        <v>3319</v>
      </c>
      <c r="K1402" s="499">
        <v>10003</v>
      </c>
      <c r="L1402" s="499">
        <v>10003</v>
      </c>
      <c r="M1402" s="499">
        <v>7703</v>
      </c>
      <c r="N1402" s="499">
        <v>0</v>
      </c>
      <c r="O1402" s="500">
        <v>5</v>
      </c>
      <c r="P1402" s="500">
        <v>5</v>
      </c>
      <c r="Q1402" s="500">
        <v>253.16077132643741</v>
      </c>
    </row>
    <row r="1403" spans="1:17" ht="12.75" x14ac:dyDescent="0.2">
      <c r="A1403" s="496" t="s">
        <v>1779</v>
      </c>
      <c r="B1403" s="497" t="s">
        <v>2263</v>
      </c>
      <c r="C1403" s="497">
        <v>761.9695154497814</v>
      </c>
      <c r="D1403" s="497">
        <v>761.9695154497814</v>
      </c>
      <c r="E1403" s="497">
        <v>1446.372298772154</v>
      </c>
      <c r="F1403" s="498">
        <v>0</v>
      </c>
      <c r="G1403" s="499">
        <f t="shared" si="21"/>
        <v>0</v>
      </c>
      <c r="H1403" s="499" t="s">
        <v>2263</v>
      </c>
      <c r="I1403" s="499">
        <v>659</v>
      </c>
      <c r="J1403" s="499">
        <v>158</v>
      </c>
      <c r="K1403" s="499">
        <v>623</v>
      </c>
      <c r="L1403" s="499">
        <v>623</v>
      </c>
      <c r="M1403" s="499">
        <v>346</v>
      </c>
      <c r="N1403" s="499">
        <v>0</v>
      </c>
      <c r="O1403" s="500">
        <v>5</v>
      </c>
      <c r="P1403" s="500">
        <v>5</v>
      </c>
      <c r="Q1403" s="500">
        <v>253.16077132643741</v>
      </c>
    </row>
    <row r="1404" spans="1:17" ht="12.75" x14ac:dyDescent="0.2">
      <c r="A1404" s="496" t="s">
        <v>1780</v>
      </c>
      <c r="B1404" s="497" t="s">
        <v>2263</v>
      </c>
      <c r="C1404" s="497">
        <v>833.29949902911881</v>
      </c>
      <c r="D1404" s="497">
        <v>833.29949902911881</v>
      </c>
      <c r="E1404" s="497">
        <v>1555.1148321374412</v>
      </c>
      <c r="F1404" s="498">
        <v>0</v>
      </c>
      <c r="G1404" s="499">
        <f t="shared" si="21"/>
        <v>0</v>
      </c>
      <c r="H1404" s="499" t="s">
        <v>2263</v>
      </c>
      <c r="I1404" s="499">
        <v>133</v>
      </c>
      <c r="J1404" s="499">
        <v>58</v>
      </c>
      <c r="K1404" s="499">
        <v>1350</v>
      </c>
      <c r="L1404" s="499">
        <v>1350</v>
      </c>
      <c r="M1404" s="499">
        <v>69</v>
      </c>
      <c r="N1404" s="499">
        <v>0</v>
      </c>
      <c r="O1404" s="500">
        <v>5</v>
      </c>
      <c r="P1404" s="500">
        <v>5</v>
      </c>
      <c r="Q1404" s="500">
        <v>253.16077132643741</v>
      </c>
    </row>
    <row r="1405" spans="1:17" ht="12.75" x14ac:dyDescent="0.2">
      <c r="A1405" s="496" t="s">
        <v>1781</v>
      </c>
      <c r="B1405" s="497">
        <v>150.28167475965225</v>
      </c>
      <c r="C1405" s="497">
        <v>862.89676245570183</v>
      </c>
      <c r="D1405" s="497">
        <v>862.89676245570183</v>
      </c>
      <c r="E1405" s="497">
        <v>992.68449191946047</v>
      </c>
      <c r="F1405" s="498">
        <v>0</v>
      </c>
      <c r="G1405" s="499">
        <f t="shared" si="21"/>
        <v>0</v>
      </c>
      <c r="H1405" s="499">
        <v>3230</v>
      </c>
      <c r="I1405" s="499">
        <v>8868</v>
      </c>
      <c r="J1405" s="499">
        <v>1398</v>
      </c>
      <c r="K1405" s="499">
        <v>1688</v>
      </c>
      <c r="L1405" s="499">
        <v>1688</v>
      </c>
      <c r="M1405" s="499">
        <v>1470</v>
      </c>
      <c r="N1405" s="499">
        <v>0</v>
      </c>
      <c r="O1405" s="500">
        <v>5</v>
      </c>
      <c r="P1405" s="500">
        <v>5</v>
      </c>
      <c r="Q1405" s="500">
        <v>253.16077132643741</v>
      </c>
    </row>
    <row r="1406" spans="1:17" ht="12.75" x14ac:dyDescent="0.2">
      <c r="A1406" s="496" t="s">
        <v>1782</v>
      </c>
      <c r="B1406" s="497">
        <v>131.07391884695568</v>
      </c>
      <c r="C1406" s="497">
        <v>634.85716740722535</v>
      </c>
      <c r="D1406" s="497">
        <v>634.85716740722535</v>
      </c>
      <c r="E1406" s="497">
        <v>727.53480700827981</v>
      </c>
      <c r="F1406" s="498">
        <v>0</v>
      </c>
      <c r="G1406" s="499">
        <f t="shared" si="21"/>
        <v>0</v>
      </c>
      <c r="H1406" s="499">
        <v>131557</v>
      </c>
      <c r="I1406" s="499">
        <v>17923</v>
      </c>
      <c r="J1406" s="499">
        <v>1946</v>
      </c>
      <c r="K1406" s="499">
        <v>2372</v>
      </c>
      <c r="L1406" s="499">
        <v>2372</v>
      </c>
      <c r="M1406" s="499">
        <v>2092</v>
      </c>
      <c r="N1406" s="499">
        <v>0</v>
      </c>
      <c r="O1406" s="500">
        <v>5</v>
      </c>
      <c r="P1406" s="500">
        <v>5</v>
      </c>
      <c r="Q1406" s="500">
        <v>253.16077132643741</v>
      </c>
    </row>
    <row r="1407" spans="1:17" ht="12.75" x14ac:dyDescent="0.2">
      <c r="A1407" s="496" t="s">
        <v>1783</v>
      </c>
      <c r="B1407" s="497">
        <v>150.28167475965225</v>
      </c>
      <c r="C1407" s="497">
        <v>862.89676245570183</v>
      </c>
      <c r="D1407" s="497">
        <v>862.89676245570183</v>
      </c>
      <c r="E1407" s="497">
        <v>992.68449191946047</v>
      </c>
      <c r="F1407" s="498">
        <v>0</v>
      </c>
      <c r="G1407" s="499">
        <f t="shared" si="21"/>
        <v>0</v>
      </c>
      <c r="H1407" s="499">
        <v>2225</v>
      </c>
      <c r="I1407" s="499">
        <v>5142</v>
      </c>
      <c r="J1407" s="499">
        <v>694</v>
      </c>
      <c r="K1407" s="499">
        <v>488</v>
      </c>
      <c r="L1407" s="499">
        <v>488</v>
      </c>
      <c r="M1407" s="499">
        <v>453</v>
      </c>
      <c r="N1407" s="499">
        <v>0</v>
      </c>
      <c r="O1407" s="500">
        <v>5</v>
      </c>
      <c r="P1407" s="500">
        <v>5</v>
      </c>
      <c r="Q1407" s="500">
        <v>253.16077132643741</v>
      </c>
    </row>
    <row r="1408" spans="1:17" ht="12.75" x14ac:dyDescent="0.2">
      <c r="A1408" s="496" t="s">
        <v>1784</v>
      </c>
      <c r="B1408" s="497">
        <v>131.07391884695568</v>
      </c>
      <c r="C1408" s="497">
        <v>634.85716740722535</v>
      </c>
      <c r="D1408" s="497">
        <v>634.85716740722535</v>
      </c>
      <c r="E1408" s="497">
        <v>727.53480700827981</v>
      </c>
      <c r="F1408" s="498">
        <v>0</v>
      </c>
      <c r="G1408" s="499">
        <f t="shared" si="21"/>
        <v>0</v>
      </c>
      <c r="H1408" s="499">
        <v>148381</v>
      </c>
      <c r="I1408" s="499">
        <v>3299</v>
      </c>
      <c r="J1408" s="499">
        <v>391</v>
      </c>
      <c r="K1408" s="499">
        <v>665</v>
      </c>
      <c r="L1408" s="499">
        <v>665</v>
      </c>
      <c r="M1408" s="499">
        <v>626</v>
      </c>
      <c r="N1408" s="499">
        <v>0</v>
      </c>
      <c r="O1408" s="500">
        <v>5</v>
      </c>
      <c r="P1408" s="500">
        <v>5</v>
      </c>
      <c r="Q1408" s="500">
        <v>253.16077132643741</v>
      </c>
    </row>
    <row r="1409" spans="1:17" ht="12.75" x14ac:dyDescent="0.2">
      <c r="A1409" s="496" t="s">
        <v>1785</v>
      </c>
      <c r="B1409" s="497" t="s">
        <v>2263</v>
      </c>
      <c r="C1409" s="497">
        <v>6541.0821050368904</v>
      </c>
      <c r="D1409" s="497">
        <v>6541.0821050368904</v>
      </c>
      <c r="E1409" s="497">
        <v>10421.26216793202</v>
      </c>
      <c r="F1409" s="498">
        <v>0</v>
      </c>
      <c r="G1409" s="499">
        <f t="shared" si="21"/>
        <v>0</v>
      </c>
      <c r="H1409" s="499" t="s">
        <v>2263</v>
      </c>
      <c r="I1409" s="499">
        <v>0</v>
      </c>
      <c r="J1409" s="499">
        <v>543</v>
      </c>
      <c r="K1409" s="499">
        <v>43</v>
      </c>
      <c r="L1409" s="499">
        <v>43</v>
      </c>
      <c r="M1409" s="499">
        <v>0</v>
      </c>
      <c r="N1409" s="499">
        <v>0</v>
      </c>
      <c r="O1409" s="500">
        <v>23</v>
      </c>
      <c r="P1409" s="500">
        <v>48</v>
      </c>
      <c r="Q1409" s="500">
        <v>253.16077132643741</v>
      </c>
    </row>
    <row r="1410" spans="1:17" ht="12.75" x14ac:dyDescent="0.2">
      <c r="A1410" s="496" t="s">
        <v>1786</v>
      </c>
      <c r="B1410" s="497" t="s">
        <v>2263</v>
      </c>
      <c r="C1410" s="497">
        <v>4416.7620426019212</v>
      </c>
      <c r="D1410" s="497">
        <v>4416.7620426019212</v>
      </c>
      <c r="E1410" s="497">
        <v>8529.9403491944104</v>
      </c>
      <c r="F1410" s="498">
        <v>0</v>
      </c>
      <c r="G1410" s="499">
        <f t="shared" si="21"/>
        <v>0</v>
      </c>
      <c r="H1410" s="499" t="s">
        <v>2263</v>
      </c>
      <c r="I1410" s="499">
        <v>7</v>
      </c>
      <c r="J1410" s="499">
        <v>2053</v>
      </c>
      <c r="K1410" s="499">
        <v>52</v>
      </c>
      <c r="L1410" s="499">
        <v>52</v>
      </c>
      <c r="M1410" s="499">
        <v>1</v>
      </c>
      <c r="N1410" s="499">
        <v>0</v>
      </c>
      <c r="O1410" s="500">
        <v>11</v>
      </c>
      <c r="P1410" s="500">
        <v>23</v>
      </c>
      <c r="Q1410" s="500">
        <v>253.16077132643741</v>
      </c>
    </row>
    <row r="1411" spans="1:17" ht="12.75" x14ac:dyDescent="0.2">
      <c r="A1411" s="496" t="s">
        <v>1787</v>
      </c>
      <c r="B1411" s="497" t="s">
        <v>2263</v>
      </c>
      <c r="C1411" s="497">
        <v>4110.084216401342</v>
      </c>
      <c r="D1411" s="497">
        <v>4110.084216401342</v>
      </c>
      <c r="E1411" s="497">
        <v>5079.0674054957708</v>
      </c>
      <c r="F1411" s="498">
        <v>0</v>
      </c>
      <c r="G1411" s="499">
        <f t="shared" si="21"/>
        <v>0</v>
      </c>
      <c r="H1411" s="499" t="s">
        <v>2263</v>
      </c>
      <c r="I1411" s="499">
        <v>13</v>
      </c>
      <c r="J1411" s="499">
        <v>2948</v>
      </c>
      <c r="K1411" s="499">
        <v>53</v>
      </c>
      <c r="L1411" s="499">
        <v>53</v>
      </c>
      <c r="M1411" s="499">
        <v>3</v>
      </c>
      <c r="N1411" s="499">
        <v>0</v>
      </c>
      <c r="O1411" s="500">
        <v>10</v>
      </c>
      <c r="P1411" s="500">
        <v>16</v>
      </c>
      <c r="Q1411" s="500">
        <v>253.16077132643741</v>
      </c>
    </row>
    <row r="1412" spans="1:17" ht="12.75" x14ac:dyDescent="0.2">
      <c r="A1412" s="496" t="s">
        <v>1788</v>
      </c>
      <c r="B1412" s="497" t="s">
        <v>2263</v>
      </c>
      <c r="C1412" s="497">
        <v>994.21710484166465</v>
      </c>
      <c r="D1412" s="497">
        <v>994.21710484166465</v>
      </c>
      <c r="E1412" s="497">
        <v>994.21710484166465</v>
      </c>
      <c r="F1412" s="498">
        <v>0</v>
      </c>
      <c r="G1412" s="499">
        <f t="shared" si="21"/>
        <v>0</v>
      </c>
      <c r="H1412" s="499" t="s">
        <v>2263</v>
      </c>
      <c r="I1412" s="499">
        <v>2088</v>
      </c>
      <c r="J1412" s="499">
        <v>1009</v>
      </c>
      <c r="K1412" s="499">
        <v>26</v>
      </c>
      <c r="L1412" s="499">
        <v>26</v>
      </c>
      <c r="M1412" s="499">
        <v>25</v>
      </c>
      <c r="N1412" s="499">
        <v>0</v>
      </c>
      <c r="O1412" s="500">
        <v>5</v>
      </c>
      <c r="P1412" s="500">
        <v>5</v>
      </c>
      <c r="Q1412" s="500">
        <v>253.16077132643741</v>
      </c>
    </row>
    <row r="1413" spans="1:17" ht="12.75" x14ac:dyDescent="0.2">
      <c r="A1413" s="496" t="s">
        <v>1789</v>
      </c>
      <c r="B1413" s="497" t="s">
        <v>2263</v>
      </c>
      <c r="C1413" s="497">
        <v>2925.590508620629</v>
      </c>
      <c r="D1413" s="497">
        <v>2925.590508620629</v>
      </c>
      <c r="E1413" s="497">
        <v>3239.3710107609118</v>
      </c>
      <c r="F1413" s="498">
        <v>0</v>
      </c>
      <c r="G1413" s="499">
        <f t="shared" si="21"/>
        <v>0</v>
      </c>
      <c r="H1413" s="499" t="s">
        <v>2263</v>
      </c>
      <c r="I1413" s="499">
        <v>85</v>
      </c>
      <c r="J1413" s="499">
        <v>1394</v>
      </c>
      <c r="K1413" s="499">
        <v>26</v>
      </c>
      <c r="L1413" s="499">
        <v>26</v>
      </c>
      <c r="M1413" s="499">
        <v>2</v>
      </c>
      <c r="N1413" s="499">
        <v>0</v>
      </c>
      <c r="O1413" s="500">
        <v>5</v>
      </c>
      <c r="P1413" s="500">
        <v>15</v>
      </c>
      <c r="Q1413" s="500">
        <v>253.16077132643741</v>
      </c>
    </row>
    <row r="1414" spans="1:17" ht="12.75" x14ac:dyDescent="0.2">
      <c r="A1414" s="496" t="s">
        <v>1790</v>
      </c>
      <c r="B1414" s="497" t="s">
        <v>2263</v>
      </c>
      <c r="C1414" s="497">
        <v>1752.332642422163</v>
      </c>
      <c r="D1414" s="497">
        <v>1752.332642422163</v>
      </c>
      <c r="E1414" s="497">
        <v>3539.8445743692346</v>
      </c>
      <c r="F1414" s="498">
        <v>0</v>
      </c>
      <c r="G1414" s="499">
        <f t="shared" si="21"/>
        <v>0</v>
      </c>
      <c r="H1414" s="499" t="s">
        <v>2263</v>
      </c>
      <c r="I1414" s="499">
        <v>1842</v>
      </c>
      <c r="J1414" s="499">
        <v>1721</v>
      </c>
      <c r="K1414" s="499">
        <v>303</v>
      </c>
      <c r="L1414" s="499">
        <v>303</v>
      </c>
      <c r="M1414" s="499">
        <v>35</v>
      </c>
      <c r="N1414" s="499">
        <v>0</v>
      </c>
      <c r="O1414" s="500">
        <v>5</v>
      </c>
      <c r="P1414" s="500">
        <v>15</v>
      </c>
      <c r="Q1414" s="500">
        <v>253.16077132643741</v>
      </c>
    </row>
    <row r="1415" spans="1:17" ht="12.75" x14ac:dyDescent="0.2">
      <c r="A1415" s="496" t="s">
        <v>1791</v>
      </c>
      <c r="B1415" s="497" t="s">
        <v>2263</v>
      </c>
      <c r="C1415" s="497">
        <v>1284.9925427255314</v>
      </c>
      <c r="D1415" s="497">
        <v>1284.9925427255314</v>
      </c>
      <c r="E1415" s="497">
        <v>1409.5918183154993</v>
      </c>
      <c r="F1415" s="498">
        <v>0</v>
      </c>
      <c r="G1415" s="499">
        <f t="shared" ref="G1415:G1478" si="22">IFERROR(F1415*E1415,"")</f>
        <v>0</v>
      </c>
      <c r="H1415" s="499" t="s">
        <v>2263</v>
      </c>
      <c r="I1415" s="499">
        <v>6015</v>
      </c>
      <c r="J1415" s="499">
        <v>2252</v>
      </c>
      <c r="K1415" s="499">
        <v>98</v>
      </c>
      <c r="L1415" s="499">
        <v>98</v>
      </c>
      <c r="M1415" s="499">
        <v>87</v>
      </c>
      <c r="N1415" s="499">
        <v>0</v>
      </c>
      <c r="O1415" s="500">
        <v>5</v>
      </c>
      <c r="P1415" s="500">
        <v>5</v>
      </c>
      <c r="Q1415" s="500">
        <v>253.16077132643741</v>
      </c>
    </row>
    <row r="1416" spans="1:17" ht="12.75" x14ac:dyDescent="0.2">
      <c r="A1416" s="496" t="s">
        <v>1792</v>
      </c>
      <c r="B1416" s="497">
        <v>164.33680013192594</v>
      </c>
      <c r="C1416" s="497">
        <v>738.28295525137833</v>
      </c>
      <c r="D1416" s="497">
        <v>738.28295525137833</v>
      </c>
      <c r="E1416" s="497">
        <v>826.25198692698359</v>
      </c>
      <c r="F1416" s="498">
        <v>0</v>
      </c>
      <c r="G1416" s="499">
        <f t="shared" si="22"/>
        <v>0</v>
      </c>
      <c r="H1416" s="499">
        <v>16429</v>
      </c>
      <c r="I1416" s="499">
        <v>8449</v>
      </c>
      <c r="J1416" s="499">
        <v>1008</v>
      </c>
      <c r="K1416" s="499">
        <v>49</v>
      </c>
      <c r="L1416" s="499">
        <v>49</v>
      </c>
      <c r="M1416" s="499">
        <v>44</v>
      </c>
      <c r="N1416" s="499">
        <v>0</v>
      </c>
      <c r="O1416" s="500">
        <v>5</v>
      </c>
      <c r="P1416" s="500">
        <v>5</v>
      </c>
      <c r="Q1416" s="500">
        <v>253.16077132643741</v>
      </c>
    </row>
    <row r="1417" spans="1:17" ht="12.75" x14ac:dyDescent="0.2">
      <c r="A1417" s="496" t="s">
        <v>1793</v>
      </c>
      <c r="B1417" s="497">
        <v>179.2975816159412</v>
      </c>
      <c r="C1417" s="497">
        <v>793.52796434365723</v>
      </c>
      <c r="D1417" s="497">
        <v>793.52796434365723</v>
      </c>
      <c r="E1417" s="497">
        <v>750.63000468004373</v>
      </c>
      <c r="F1417" s="498">
        <v>0</v>
      </c>
      <c r="G1417" s="499">
        <f t="shared" si="22"/>
        <v>0</v>
      </c>
      <c r="H1417" s="499">
        <v>34490</v>
      </c>
      <c r="I1417" s="499">
        <v>23204</v>
      </c>
      <c r="J1417" s="499">
        <v>2400</v>
      </c>
      <c r="K1417" s="499">
        <v>155</v>
      </c>
      <c r="L1417" s="499">
        <v>155</v>
      </c>
      <c r="M1417" s="499">
        <v>149</v>
      </c>
      <c r="N1417" s="499">
        <v>0</v>
      </c>
      <c r="O1417" s="500">
        <v>5</v>
      </c>
      <c r="P1417" s="500">
        <v>5</v>
      </c>
      <c r="Q1417" s="500">
        <v>253.16077132643741</v>
      </c>
    </row>
    <row r="1418" spans="1:17" ht="12.75" x14ac:dyDescent="0.2">
      <c r="A1418" s="496" t="s">
        <v>1794</v>
      </c>
      <c r="B1418" s="497">
        <v>175.61142504164769</v>
      </c>
      <c r="C1418" s="497">
        <v>792.18295064495908</v>
      </c>
      <c r="D1418" s="497">
        <v>792.18295064495908</v>
      </c>
      <c r="E1418" s="497">
        <v>702.92292309210393</v>
      </c>
      <c r="F1418" s="498">
        <v>0</v>
      </c>
      <c r="G1418" s="499">
        <f t="shared" si="22"/>
        <v>0</v>
      </c>
      <c r="H1418" s="499">
        <v>4379</v>
      </c>
      <c r="I1418" s="499">
        <v>7711</v>
      </c>
      <c r="J1418" s="499">
        <v>650</v>
      </c>
      <c r="K1418" s="499">
        <v>27</v>
      </c>
      <c r="L1418" s="499">
        <v>27</v>
      </c>
      <c r="M1418" s="499">
        <v>26</v>
      </c>
      <c r="N1418" s="499">
        <v>0</v>
      </c>
      <c r="O1418" s="500">
        <v>5</v>
      </c>
      <c r="P1418" s="500">
        <v>5</v>
      </c>
      <c r="Q1418" s="500">
        <v>253.16077132643741</v>
      </c>
    </row>
    <row r="1419" spans="1:17" ht="12.75" x14ac:dyDescent="0.2">
      <c r="A1419" s="496" t="s">
        <v>1795</v>
      </c>
      <c r="B1419" s="497">
        <v>161.17849980860612</v>
      </c>
      <c r="C1419" s="497">
        <v>788.3108393511792</v>
      </c>
      <c r="D1419" s="497">
        <v>788.3108393511792</v>
      </c>
      <c r="E1419" s="497">
        <v>697.79790288459617</v>
      </c>
      <c r="F1419" s="498">
        <v>0</v>
      </c>
      <c r="G1419" s="499">
        <f t="shared" si="22"/>
        <v>0</v>
      </c>
      <c r="H1419" s="499">
        <v>1559</v>
      </c>
      <c r="I1419" s="499">
        <v>1964</v>
      </c>
      <c r="J1419" s="499">
        <v>196</v>
      </c>
      <c r="K1419" s="499">
        <v>3</v>
      </c>
      <c r="L1419" s="499">
        <v>3</v>
      </c>
      <c r="M1419" s="499">
        <v>3</v>
      </c>
      <c r="N1419" s="499">
        <v>0</v>
      </c>
      <c r="O1419" s="500">
        <v>5</v>
      </c>
      <c r="P1419" s="500">
        <v>5</v>
      </c>
      <c r="Q1419" s="500">
        <v>253.16077132643741</v>
      </c>
    </row>
    <row r="1420" spans="1:17" ht="12.75" x14ac:dyDescent="0.2">
      <c r="A1420" s="496" t="s">
        <v>1796</v>
      </c>
      <c r="B1420" s="497">
        <v>262.6592354464845</v>
      </c>
      <c r="C1420" s="497">
        <v>262.6592354464845</v>
      </c>
      <c r="D1420" s="497">
        <v>262.6592354464845</v>
      </c>
      <c r="E1420" s="497">
        <v>716.37466550012812</v>
      </c>
      <c r="F1420" s="498">
        <v>0</v>
      </c>
      <c r="G1420" s="499">
        <f t="shared" si="22"/>
        <v>0</v>
      </c>
      <c r="H1420" s="499">
        <v>7153</v>
      </c>
      <c r="I1420" s="499">
        <v>2752</v>
      </c>
      <c r="J1420" s="499">
        <v>144</v>
      </c>
      <c r="K1420" s="499">
        <v>39</v>
      </c>
      <c r="L1420" s="499">
        <v>39</v>
      </c>
      <c r="M1420" s="499">
        <v>37</v>
      </c>
      <c r="N1420" s="499">
        <v>0</v>
      </c>
      <c r="O1420" s="500">
        <v>5</v>
      </c>
      <c r="P1420" s="500">
        <v>5</v>
      </c>
      <c r="Q1420" s="500">
        <v>253.16077132643741</v>
      </c>
    </row>
    <row r="1421" spans="1:17" ht="12.75" x14ac:dyDescent="0.2">
      <c r="A1421" s="496" t="s">
        <v>337</v>
      </c>
      <c r="B1421" s="497">
        <v>152.03555738410185</v>
      </c>
      <c r="C1421" s="497">
        <v>432.59335483091269</v>
      </c>
      <c r="D1421" s="497">
        <v>432.59335483091269</v>
      </c>
      <c r="E1421" s="497">
        <v>453.75948946975547</v>
      </c>
      <c r="F1421" s="498">
        <v>0</v>
      </c>
      <c r="G1421" s="499">
        <f t="shared" si="22"/>
        <v>0</v>
      </c>
      <c r="H1421" s="499">
        <v>218684</v>
      </c>
      <c r="I1421" s="499">
        <v>1609</v>
      </c>
      <c r="J1421" s="499">
        <v>250</v>
      </c>
      <c r="K1421" s="499">
        <v>11873</v>
      </c>
      <c r="L1421" s="499">
        <v>11873</v>
      </c>
      <c r="M1421" s="499">
        <v>10465</v>
      </c>
      <c r="N1421" s="499">
        <v>0</v>
      </c>
      <c r="O1421" s="500">
        <v>5</v>
      </c>
      <c r="P1421" s="500">
        <v>5</v>
      </c>
      <c r="Q1421" s="500">
        <v>253.16077132643741</v>
      </c>
    </row>
    <row r="1422" spans="1:17" ht="12.75" x14ac:dyDescent="0.2">
      <c r="A1422" s="496" t="s">
        <v>1797</v>
      </c>
      <c r="B1422" s="497">
        <v>186.96091278029263</v>
      </c>
      <c r="C1422" s="497">
        <v>936.24588026423714</v>
      </c>
      <c r="D1422" s="497">
        <v>936.24588026423714</v>
      </c>
      <c r="E1422" s="497">
        <v>936.24588026423714</v>
      </c>
      <c r="F1422" s="498">
        <v>0</v>
      </c>
      <c r="G1422" s="499">
        <f t="shared" si="22"/>
        <v>0</v>
      </c>
      <c r="H1422" s="499">
        <v>5635</v>
      </c>
      <c r="I1422" s="499">
        <v>116</v>
      </c>
      <c r="J1422" s="499">
        <v>0</v>
      </c>
      <c r="K1422" s="499">
        <v>30</v>
      </c>
      <c r="L1422" s="499">
        <v>30</v>
      </c>
      <c r="M1422" s="499">
        <v>29</v>
      </c>
      <c r="N1422" s="499">
        <v>0</v>
      </c>
      <c r="O1422" s="500">
        <v>5</v>
      </c>
      <c r="P1422" s="500">
        <v>5</v>
      </c>
      <c r="Q1422" s="500">
        <v>253.16077132643741</v>
      </c>
    </row>
    <row r="1423" spans="1:17" ht="12.75" x14ac:dyDescent="0.2">
      <c r="A1423" s="496" t="s">
        <v>1798</v>
      </c>
      <c r="B1423" s="497">
        <v>140.65005547813453</v>
      </c>
      <c r="C1423" s="497">
        <v>445.76430714445041</v>
      </c>
      <c r="D1423" s="497">
        <v>445.76430714445041</v>
      </c>
      <c r="E1423" s="497">
        <v>445.76430714445041</v>
      </c>
      <c r="F1423" s="498">
        <v>0</v>
      </c>
      <c r="G1423" s="499">
        <f t="shared" si="22"/>
        <v>0</v>
      </c>
      <c r="H1423" s="499">
        <v>148928</v>
      </c>
      <c r="I1423" s="499">
        <v>5165</v>
      </c>
      <c r="J1423" s="499">
        <v>95</v>
      </c>
      <c r="K1423" s="499">
        <v>29</v>
      </c>
      <c r="L1423" s="499">
        <v>29</v>
      </c>
      <c r="M1423" s="499">
        <v>15</v>
      </c>
      <c r="N1423" s="499">
        <v>0</v>
      </c>
      <c r="O1423" s="500">
        <v>5</v>
      </c>
      <c r="P1423" s="500">
        <v>5</v>
      </c>
      <c r="Q1423" s="500">
        <v>253.16077132643741</v>
      </c>
    </row>
    <row r="1424" spans="1:17" ht="12.75" x14ac:dyDescent="0.2">
      <c r="A1424" s="496" t="s">
        <v>1799</v>
      </c>
      <c r="B1424" s="497">
        <v>183.46837906524456</v>
      </c>
      <c r="C1424" s="497">
        <v>435.65145929065653</v>
      </c>
      <c r="D1424" s="497">
        <v>435.65145929065653</v>
      </c>
      <c r="E1424" s="497">
        <v>435.65145929065653</v>
      </c>
      <c r="F1424" s="498">
        <v>0</v>
      </c>
      <c r="G1424" s="499">
        <f t="shared" si="22"/>
        <v>0</v>
      </c>
      <c r="H1424" s="499">
        <v>68891</v>
      </c>
      <c r="I1424" s="499">
        <v>6813</v>
      </c>
      <c r="J1424" s="499">
        <v>124</v>
      </c>
      <c r="K1424" s="499">
        <v>8</v>
      </c>
      <c r="L1424" s="499">
        <v>8</v>
      </c>
      <c r="M1424" s="499">
        <v>5</v>
      </c>
      <c r="N1424" s="499">
        <v>0</v>
      </c>
      <c r="O1424" s="500">
        <v>5</v>
      </c>
      <c r="P1424" s="500">
        <v>5</v>
      </c>
      <c r="Q1424" s="500">
        <v>253.16077132643741</v>
      </c>
    </row>
    <row r="1425" spans="1:17" ht="12.75" x14ac:dyDescent="0.2">
      <c r="A1425" s="496" t="s">
        <v>1800</v>
      </c>
      <c r="B1425" s="497">
        <v>194.31601267133601</v>
      </c>
      <c r="C1425" s="497">
        <v>697.0531872812553</v>
      </c>
      <c r="D1425" s="497">
        <v>697.0531872812553</v>
      </c>
      <c r="E1425" s="497">
        <v>697.0531872812553</v>
      </c>
      <c r="F1425" s="498">
        <v>0</v>
      </c>
      <c r="G1425" s="499">
        <f t="shared" si="22"/>
        <v>0</v>
      </c>
      <c r="H1425" s="499">
        <v>35297</v>
      </c>
      <c r="I1425" s="499">
        <v>1513</v>
      </c>
      <c r="J1425" s="499">
        <v>55</v>
      </c>
      <c r="K1425" s="499">
        <v>4</v>
      </c>
      <c r="L1425" s="499">
        <v>4</v>
      </c>
      <c r="M1425" s="499">
        <v>4</v>
      </c>
      <c r="N1425" s="499">
        <v>0</v>
      </c>
      <c r="O1425" s="500">
        <v>5</v>
      </c>
      <c r="P1425" s="500">
        <v>5</v>
      </c>
      <c r="Q1425" s="500">
        <v>253.16077132643741</v>
      </c>
    </row>
    <row r="1426" spans="1:17" ht="12.75" x14ac:dyDescent="0.2">
      <c r="A1426" s="496" t="s">
        <v>1801</v>
      </c>
      <c r="B1426" s="497" t="s">
        <v>2263</v>
      </c>
      <c r="C1426" s="497">
        <v>7624.8752379132493</v>
      </c>
      <c r="D1426" s="497">
        <v>7624.8752379132493</v>
      </c>
      <c r="E1426" s="497">
        <v>7739.1467396766466</v>
      </c>
      <c r="F1426" s="498">
        <v>0.30000000000000004</v>
      </c>
      <c r="G1426" s="499">
        <f t="shared" si="22"/>
        <v>2321.7440219029945</v>
      </c>
      <c r="H1426" s="499" t="s">
        <v>2263</v>
      </c>
      <c r="I1426" s="499">
        <v>0</v>
      </c>
      <c r="J1426" s="499">
        <v>42</v>
      </c>
      <c r="K1426" s="499">
        <v>386</v>
      </c>
      <c r="L1426" s="499">
        <v>384</v>
      </c>
      <c r="M1426" s="499">
        <v>2</v>
      </c>
      <c r="N1426" s="499">
        <v>1</v>
      </c>
      <c r="O1426" s="500">
        <v>59</v>
      </c>
      <c r="P1426" s="500">
        <v>56</v>
      </c>
      <c r="Q1426" s="500">
        <v>253.16077132643741</v>
      </c>
    </row>
    <row r="1427" spans="1:17" ht="12.75" x14ac:dyDescent="0.2">
      <c r="A1427" s="496" t="s">
        <v>1802</v>
      </c>
      <c r="B1427" s="497" t="s">
        <v>2263</v>
      </c>
      <c r="C1427" s="497">
        <v>4236.6839100955058</v>
      </c>
      <c r="D1427" s="497">
        <v>4236.6839100955058</v>
      </c>
      <c r="E1427" s="497">
        <v>5103.9250262921441</v>
      </c>
      <c r="F1427" s="498">
        <v>0.30000000000000004</v>
      </c>
      <c r="G1427" s="499">
        <f t="shared" si="22"/>
        <v>1531.1775078876435</v>
      </c>
      <c r="H1427" s="499" t="s">
        <v>2263</v>
      </c>
      <c r="I1427" s="499">
        <v>0</v>
      </c>
      <c r="J1427" s="499">
        <v>76</v>
      </c>
      <c r="K1427" s="499">
        <v>312</v>
      </c>
      <c r="L1427" s="499">
        <v>312</v>
      </c>
      <c r="M1427" s="499">
        <v>0</v>
      </c>
      <c r="N1427" s="499">
        <v>1</v>
      </c>
      <c r="O1427" s="500">
        <v>21</v>
      </c>
      <c r="P1427" s="500">
        <v>35</v>
      </c>
      <c r="Q1427" s="500">
        <v>253.16077132643741</v>
      </c>
    </row>
    <row r="1428" spans="1:17" ht="12.75" x14ac:dyDescent="0.2">
      <c r="A1428" s="496" t="s">
        <v>1803</v>
      </c>
      <c r="B1428" s="497" t="s">
        <v>2263</v>
      </c>
      <c r="C1428" s="497">
        <v>2356.5451221473108</v>
      </c>
      <c r="D1428" s="497">
        <v>2356.5451221473108</v>
      </c>
      <c r="E1428" s="497">
        <v>3967.3955611464403</v>
      </c>
      <c r="F1428" s="498">
        <v>0.30000000000000004</v>
      </c>
      <c r="G1428" s="499">
        <f t="shared" si="22"/>
        <v>1190.2186683439322</v>
      </c>
      <c r="H1428" s="499" t="s">
        <v>2263</v>
      </c>
      <c r="I1428" s="499">
        <v>3</v>
      </c>
      <c r="J1428" s="499">
        <v>251</v>
      </c>
      <c r="K1428" s="499">
        <v>389</v>
      </c>
      <c r="L1428" s="499">
        <v>388</v>
      </c>
      <c r="M1428" s="499">
        <v>1</v>
      </c>
      <c r="N1428" s="499">
        <v>1</v>
      </c>
      <c r="O1428" s="500">
        <v>12</v>
      </c>
      <c r="P1428" s="500">
        <v>27</v>
      </c>
      <c r="Q1428" s="500">
        <v>253.16077132643741</v>
      </c>
    </row>
    <row r="1429" spans="1:17" ht="12.75" x14ac:dyDescent="0.2">
      <c r="A1429" s="496" t="s">
        <v>1804</v>
      </c>
      <c r="B1429" s="497" t="s">
        <v>2263</v>
      </c>
      <c r="C1429" s="497">
        <v>1827.0447373291693</v>
      </c>
      <c r="D1429" s="497">
        <v>1827.0447373291693</v>
      </c>
      <c r="E1429" s="497">
        <v>2505.9821452218166</v>
      </c>
      <c r="F1429" s="498">
        <v>0.30000000000000004</v>
      </c>
      <c r="G1429" s="499">
        <f t="shared" si="22"/>
        <v>751.79464356654512</v>
      </c>
      <c r="H1429" s="499" t="s">
        <v>2263</v>
      </c>
      <c r="I1429" s="499">
        <v>16</v>
      </c>
      <c r="J1429" s="499">
        <v>571</v>
      </c>
      <c r="K1429" s="499">
        <v>324</v>
      </c>
      <c r="L1429" s="499">
        <v>322</v>
      </c>
      <c r="M1429" s="499">
        <v>2</v>
      </c>
      <c r="N1429" s="499">
        <v>1</v>
      </c>
      <c r="O1429" s="500">
        <v>5</v>
      </c>
      <c r="P1429" s="500">
        <v>15</v>
      </c>
      <c r="Q1429" s="500">
        <v>253.16077132643741</v>
      </c>
    </row>
    <row r="1430" spans="1:17" ht="12.75" x14ac:dyDescent="0.2">
      <c r="A1430" s="496" t="s">
        <v>1805</v>
      </c>
      <c r="B1430" s="497" t="s">
        <v>2263</v>
      </c>
      <c r="C1430" s="497">
        <v>5070.9459047644332</v>
      </c>
      <c r="D1430" s="497">
        <v>5070.9459047644332</v>
      </c>
      <c r="E1430" s="497">
        <v>5070.9459047644332</v>
      </c>
      <c r="F1430" s="498">
        <v>0.30000000000000004</v>
      </c>
      <c r="G1430" s="499">
        <f t="shared" si="22"/>
        <v>1521.2837714293303</v>
      </c>
      <c r="H1430" s="499" t="s">
        <v>2263</v>
      </c>
      <c r="I1430" s="499">
        <v>0</v>
      </c>
      <c r="J1430" s="499">
        <v>26</v>
      </c>
      <c r="K1430" s="499">
        <v>514</v>
      </c>
      <c r="L1430" s="499">
        <v>496</v>
      </c>
      <c r="M1430" s="499">
        <v>18</v>
      </c>
      <c r="N1430" s="499">
        <v>1</v>
      </c>
      <c r="O1430" s="500">
        <v>47</v>
      </c>
      <c r="P1430" s="500">
        <v>47</v>
      </c>
      <c r="Q1430" s="500">
        <v>253.16077132643741</v>
      </c>
    </row>
    <row r="1431" spans="1:17" ht="12.75" x14ac:dyDescent="0.2">
      <c r="A1431" s="496" t="s">
        <v>1806</v>
      </c>
      <c r="B1431" s="497" t="s">
        <v>2263</v>
      </c>
      <c r="C1431" s="497">
        <v>2643.6355632680825</v>
      </c>
      <c r="D1431" s="497">
        <v>2643.6355632680825</v>
      </c>
      <c r="E1431" s="497">
        <v>3553.144031876514</v>
      </c>
      <c r="F1431" s="498">
        <v>0.30000000000000004</v>
      </c>
      <c r="G1431" s="499">
        <f t="shared" si="22"/>
        <v>1065.9432095629543</v>
      </c>
      <c r="H1431" s="499" t="s">
        <v>2263</v>
      </c>
      <c r="I1431" s="499">
        <v>12</v>
      </c>
      <c r="J1431" s="499">
        <v>57</v>
      </c>
      <c r="K1431" s="499">
        <v>564</v>
      </c>
      <c r="L1431" s="499">
        <v>503</v>
      </c>
      <c r="M1431" s="499">
        <v>61</v>
      </c>
      <c r="N1431" s="499">
        <v>1</v>
      </c>
      <c r="O1431" s="500">
        <v>30</v>
      </c>
      <c r="P1431" s="500">
        <v>32</v>
      </c>
      <c r="Q1431" s="500">
        <v>253.16077132643741</v>
      </c>
    </row>
    <row r="1432" spans="1:17" ht="12.75" x14ac:dyDescent="0.2">
      <c r="A1432" s="496" t="s">
        <v>1807</v>
      </c>
      <c r="B1432" s="497" t="s">
        <v>2263</v>
      </c>
      <c r="C1432" s="497">
        <v>1016.8482972981903</v>
      </c>
      <c r="D1432" s="497">
        <v>1016.8482972981903</v>
      </c>
      <c r="E1432" s="497">
        <v>2748.2292483202973</v>
      </c>
      <c r="F1432" s="498">
        <v>0.30000000000000004</v>
      </c>
      <c r="G1432" s="499">
        <f t="shared" si="22"/>
        <v>824.46877449608928</v>
      </c>
      <c r="H1432" s="499" t="s">
        <v>2263</v>
      </c>
      <c r="I1432" s="499">
        <v>224</v>
      </c>
      <c r="J1432" s="499">
        <v>231</v>
      </c>
      <c r="K1432" s="499">
        <v>978</v>
      </c>
      <c r="L1432" s="499">
        <v>808</v>
      </c>
      <c r="M1432" s="499">
        <v>170</v>
      </c>
      <c r="N1432" s="499">
        <v>1</v>
      </c>
      <c r="O1432" s="500">
        <v>8</v>
      </c>
      <c r="P1432" s="500">
        <v>25</v>
      </c>
      <c r="Q1432" s="500">
        <v>253.16077132643741</v>
      </c>
    </row>
    <row r="1433" spans="1:17" ht="12.75" x14ac:dyDescent="0.2">
      <c r="A1433" s="496" t="s">
        <v>1808</v>
      </c>
      <c r="B1433" s="497" t="s">
        <v>2263</v>
      </c>
      <c r="C1433" s="497">
        <v>717.43002756161638</v>
      </c>
      <c r="D1433" s="497">
        <v>717.43002756161638</v>
      </c>
      <c r="E1433" s="497">
        <v>1975.1144384445686</v>
      </c>
      <c r="F1433" s="498">
        <v>0.30000000000000004</v>
      </c>
      <c r="G1433" s="499">
        <f t="shared" si="22"/>
        <v>592.53433153337062</v>
      </c>
      <c r="H1433" s="499" t="s">
        <v>2263</v>
      </c>
      <c r="I1433" s="499">
        <v>550</v>
      </c>
      <c r="J1433" s="499">
        <v>499</v>
      </c>
      <c r="K1433" s="499">
        <v>755</v>
      </c>
      <c r="L1433" s="499">
        <v>492</v>
      </c>
      <c r="M1433" s="499">
        <v>263</v>
      </c>
      <c r="N1433" s="499">
        <v>1</v>
      </c>
      <c r="O1433" s="500">
        <v>5</v>
      </c>
      <c r="P1433" s="500">
        <v>11</v>
      </c>
      <c r="Q1433" s="500">
        <v>253.16077132643741</v>
      </c>
    </row>
    <row r="1434" spans="1:17" ht="12.75" x14ac:dyDescent="0.2">
      <c r="A1434" s="496" t="s">
        <v>1809</v>
      </c>
      <c r="B1434" s="497" t="s">
        <v>2263</v>
      </c>
      <c r="C1434" s="497">
        <v>646.48474019622938</v>
      </c>
      <c r="D1434" s="497">
        <v>646.48474019622938</v>
      </c>
      <c r="E1434" s="497">
        <v>1250.1058667300022</v>
      </c>
      <c r="F1434" s="498">
        <v>0.65</v>
      </c>
      <c r="G1434" s="499">
        <f t="shared" si="22"/>
        <v>812.56881337450147</v>
      </c>
      <c r="H1434" s="499" t="s">
        <v>2263</v>
      </c>
      <c r="I1434" s="499">
        <v>1350</v>
      </c>
      <c r="J1434" s="499">
        <v>844</v>
      </c>
      <c r="K1434" s="499">
        <v>638</v>
      </c>
      <c r="L1434" s="499">
        <v>278</v>
      </c>
      <c r="M1434" s="499">
        <v>360</v>
      </c>
      <c r="N1434" s="499">
        <v>1</v>
      </c>
      <c r="O1434" s="500">
        <v>5</v>
      </c>
      <c r="P1434" s="500">
        <v>8</v>
      </c>
      <c r="Q1434" s="500">
        <v>253.16077132643741</v>
      </c>
    </row>
    <row r="1435" spans="1:17" ht="12.75" x14ac:dyDescent="0.2">
      <c r="A1435" s="496" t="s">
        <v>1810</v>
      </c>
      <c r="B1435" s="497" t="s">
        <v>2263</v>
      </c>
      <c r="C1435" s="497">
        <v>1475.7901232965987</v>
      </c>
      <c r="D1435" s="497">
        <v>1475.7901232965987</v>
      </c>
      <c r="E1435" s="497">
        <v>1475.7901232965987</v>
      </c>
      <c r="F1435" s="498">
        <v>0.4</v>
      </c>
      <c r="G1435" s="499">
        <f t="shared" si="22"/>
        <v>590.31604931863956</v>
      </c>
      <c r="H1435" s="499" t="s">
        <v>2263</v>
      </c>
      <c r="I1435" s="499">
        <v>0</v>
      </c>
      <c r="J1435" s="499">
        <v>41</v>
      </c>
      <c r="K1435" s="499">
        <v>775</v>
      </c>
      <c r="L1435" s="499">
        <v>750</v>
      </c>
      <c r="M1435" s="499">
        <v>25</v>
      </c>
      <c r="N1435" s="499">
        <v>1</v>
      </c>
      <c r="O1435" s="500">
        <v>5</v>
      </c>
      <c r="P1435" s="500">
        <v>5</v>
      </c>
      <c r="Q1435" s="500">
        <v>253.16077132643741</v>
      </c>
    </row>
    <row r="1436" spans="1:17" ht="12.75" x14ac:dyDescent="0.2">
      <c r="A1436" s="496" t="s">
        <v>1811</v>
      </c>
      <c r="B1436" s="497" t="s">
        <v>2263</v>
      </c>
      <c r="C1436" s="497">
        <v>424.95778759149312</v>
      </c>
      <c r="D1436" s="497">
        <v>424.95778759149312</v>
      </c>
      <c r="E1436" s="497">
        <v>452.74950478946585</v>
      </c>
      <c r="F1436" s="498">
        <v>1</v>
      </c>
      <c r="G1436" s="499">
        <f t="shared" si="22"/>
        <v>452.74950478946585</v>
      </c>
      <c r="H1436" s="499" t="s">
        <v>2263</v>
      </c>
      <c r="I1436" s="499">
        <v>1765</v>
      </c>
      <c r="J1436" s="499">
        <v>1000</v>
      </c>
      <c r="K1436" s="499">
        <v>48844</v>
      </c>
      <c r="L1436" s="499">
        <v>15759</v>
      </c>
      <c r="M1436" s="499">
        <v>33085</v>
      </c>
      <c r="N1436" s="499">
        <v>1</v>
      </c>
      <c r="O1436" s="500">
        <v>5</v>
      </c>
      <c r="P1436" s="500">
        <v>5</v>
      </c>
      <c r="Q1436" s="500">
        <v>253.16077132643741</v>
      </c>
    </row>
    <row r="1437" spans="1:17" ht="12.75" x14ac:dyDescent="0.2">
      <c r="A1437" s="496" t="s">
        <v>1812</v>
      </c>
      <c r="B1437" s="497" t="s">
        <v>2263</v>
      </c>
      <c r="C1437" s="497">
        <v>2621.2936713515815</v>
      </c>
      <c r="D1437" s="497">
        <v>2621.2936713515815</v>
      </c>
      <c r="E1437" s="497">
        <v>5116.8951636776001</v>
      </c>
      <c r="F1437" s="498">
        <v>0.30000000000000004</v>
      </c>
      <c r="G1437" s="499">
        <f t="shared" si="22"/>
        <v>1535.0685491032802</v>
      </c>
      <c r="H1437" s="499" t="s">
        <v>2263</v>
      </c>
      <c r="I1437" s="499">
        <v>0</v>
      </c>
      <c r="J1437" s="499">
        <v>123</v>
      </c>
      <c r="K1437" s="499">
        <v>322</v>
      </c>
      <c r="L1437" s="499">
        <v>320</v>
      </c>
      <c r="M1437" s="499">
        <v>2</v>
      </c>
      <c r="N1437" s="499">
        <v>1</v>
      </c>
      <c r="O1437" s="500">
        <v>12</v>
      </c>
      <c r="P1437" s="500">
        <v>44</v>
      </c>
      <c r="Q1437" s="500">
        <v>253.16077132643741</v>
      </c>
    </row>
    <row r="1438" spans="1:17" ht="12.75" x14ac:dyDescent="0.2">
      <c r="A1438" s="496" t="s">
        <v>1813</v>
      </c>
      <c r="B1438" s="497" t="s">
        <v>2263</v>
      </c>
      <c r="C1438" s="497">
        <v>2213.0479784139552</v>
      </c>
      <c r="D1438" s="497">
        <v>2213.0479784139552</v>
      </c>
      <c r="E1438" s="497">
        <v>2619.5786290067476</v>
      </c>
      <c r="F1438" s="498">
        <v>0.30000000000000004</v>
      </c>
      <c r="G1438" s="499">
        <f t="shared" si="22"/>
        <v>785.87358870202445</v>
      </c>
      <c r="H1438" s="499" t="s">
        <v>2263</v>
      </c>
      <c r="I1438" s="499">
        <v>0</v>
      </c>
      <c r="J1438" s="499">
        <v>349</v>
      </c>
      <c r="K1438" s="499">
        <v>589</v>
      </c>
      <c r="L1438" s="499">
        <v>588</v>
      </c>
      <c r="M1438" s="499">
        <v>1</v>
      </c>
      <c r="N1438" s="499">
        <v>1</v>
      </c>
      <c r="O1438" s="500">
        <v>6</v>
      </c>
      <c r="P1438" s="500">
        <v>13</v>
      </c>
      <c r="Q1438" s="500">
        <v>253.16077132643741</v>
      </c>
    </row>
    <row r="1439" spans="1:17" ht="12.75" x14ac:dyDescent="0.2">
      <c r="A1439" s="496" t="s">
        <v>1814</v>
      </c>
      <c r="B1439" s="497" t="s">
        <v>2263</v>
      </c>
      <c r="C1439" s="497">
        <v>1949.8254541941562</v>
      </c>
      <c r="D1439" s="497">
        <v>1949.8254541941562</v>
      </c>
      <c r="E1439" s="497">
        <v>1949.8254541941562</v>
      </c>
      <c r="F1439" s="498">
        <v>0.4</v>
      </c>
      <c r="G1439" s="499">
        <f t="shared" si="22"/>
        <v>779.93018167766252</v>
      </c>
      <c r="H1439" s="499" t="s">
        <v>2263</v>
      </c>
      <c r="I1439" s="499">
        <v>1</v>
      </c>
      <c r="J1439" s="499">
        <v>1740</v>
      </c>
      <c r="K1439" s="499">
        <v>5249</v>
      </c>
      <c r="L1439" s="499">
        <v>5210</v>
      </c>
      <c r="M1439" s="499">
        <v>39</v>
      </c>
      <c r="N1439" s="499">
        <v>1</v>
      </c>
      <c r="O1439" s="500">
        <v>7</v>
      </c>
      <c r="P1439" s="500">
        <v>7</v>
      </c>
      <c r="Q1439" s="500">
        <v>253.16077132643741</v>
      </c>
    </row>
    <row r="1440" spans="1:17" ht="12.75" x14ac:dyDescent="0.2">
      <c r="A1440" s="496" t="s">
        <v>1815</v>
      </c>
      <c r="B1440" s="497" t="s">
        <v>2263</v>
      </c>
      <c r="C1440" s="497">
        <v>1093.0068919961145</v>
      </c>
      <c r="D1440" s="497">
        <v>1093.0068919961145</v>
      </c>
      <c r="E1440" s="497">
        <v>3151.3701893217562</v>
      </c>
      <c r="F1440" s="498">
        <v>0.30000000000000004</v>
      </c>
      <c r="G1440" s="499">
        <f t="shared" si="22"/>
        <v>945.41105679652696</v>
      </c>
      <c r="H1440" s="499" t="s">
        <v>2263</v>
      </c>
      <c r="I1440" s="499">
        <v>32</v>
      </c>
      <c r="J1440" s="499">
        <v>22</v>
      </c>
      <c r="K1440" s="499">
        <v>555</v>
      </c>
      <c r="L1440" s="499">
        <v>406</v>
      </c>
      <c r="M1440" s="499">
        <v>149</v>
      </c>
      <c r="N1440" s="499">
        <v>1</v>
      </c>
      <c r="O1440" s="500">
        <v>10</v>
      </c>
      <c r="P1440" s="500">
        <v>26</v>
      </c>
      <c r="Q1440" s="500">
        <v>253.16077132643741</v>
      </c>
    </row>
    <row r="1441" spans="1:17" ht="12.75" x14ac:dyDescent="0.2">
      <c r="A1441" s="496" t="s">
        <v>1816</v>
      </c>
      <c r="B1441" s="497" t="s">
        <v>2263</v>
      </c>
      <c r="C1441" s="497">
        <v>986.38589840506449</v>
      </c>
      <c r="D1441" s="497">
        <v>986.38589840506449</v>
      </c>
      <c r="E1441" s="497">
        <v>1583.9892977335505</v>
      </c>
      <c r="F1441" s="498">
        <v>0.4</v>
      </c>
      <c r="G1441" s="499">
        <f t="shared" si="22"/>
        <v>633.59571909342026</v>
      </c>
      <c r="H1441" s="499" t="s">
        <v>2263</v>
      </c>
      <c r="I1441" s="499">
        <v>49</v>
      </c>
      <c r="J1441" s="499">
        <v>66</v>
      </c>
      <c r="K1441" s="499">
        <v>1718</v>
      </c>
      <c r="L1441" s="499">
        <v>921</v>
      </c>
      <c r="M1441" s="499">
        <v>797</v>
      </c>
      <c r="N1441" s="499">
        <v>1</v>
      </c>
      <c r="O1441" s="500">
        <v>5</v>
      </c>
      <c r="P1441" s="500">
        <v>10</v>
      </c>
      <c r="Q1441" s="500">
        <v>253.16077132643741</v>
      </c>
    </row>
    <row r="1442" spans="1:17" ht="12.75" x14ac:dyDescent="0.2">
      <c r="A1442" s="496" t="s">
        <v>1817</v>
      </c>
      <c r="B1442" s="497" t="s">
        <v>2263</v>
      </c>
      <c r="C1442" s="497">
        <v>521.45057961735984</v>
      </c>
      <c r="D1442" s="497">
        <v>521.45057961735984</v>
      </c>
      <c r="E1442" s="497">
        <v>677.92097451821508</v>
      </c>
      <c r="F1442" s="498">
        <v>1</v>
      </c>
      <c r="G1442" s="499">
        <f t="shared" si="22"/>
        <v>677.92097451821508</v>
      </c>
      <c r="H1442" s="499" t="s">
        <v>2263</v>
      </c>
      <c r="I1442" s="499">
        <v>1648</v>
      </c>
      <c r="J1442" s="499">
        <v>524</v>
      </c>
      <c r="K1442" s="499">
        <v>27905</v>
      </c>
      <c r="L1442" s="499">
        <v>10002</v>
      </c>
      <c r="M1442" s="499">
        <v>17903</v>
      </c>
      <c r="N1442" s="499">
        <v>1</v>
      </c>
      <c r="O1442" s="500">
        <v>5</v>
      </c>
      <c r="P1442" s="500">
        <v>5</v>
      </c>
      <c r="Q1442" s="500">
        <v>253.16077132643741</v>
      </c>
    </row>
    <row r="1443" spans="1:17" ht="12.75" x14ac:dyDescent="0.2">
      <c r="A1443" s="496" t="s">
        <v>1818</v>
      </c>
      <c r="B1443" s="497" t="s">
        <v>2263</v>
      </c>
      <c r="C1443" s="497">
        <v>1033.6798837761121</v>
      </c>
      <c r="D1443" s="497">
        <v>1033.6798837761121</v>
      </c>
      <c r="E1443" s="497">
        <v>877.94959876318705</v>
      </c>
      <c r="F1443" s="498">
        <v>0</v>
      </c>
      <c r="G1443" s="499">
        <f t="shared" si="22"/>
        <v>0</v>
      </c>
      <c r="H1443" s="499" t="s">
        <v>2263</v>
      </c>
      <c r="I1443" s="499">
        <v>28</v>
      </c>
      <c r="J1443" s="499">
        <v>27</v>
      </c>
      <c r="K1443" s="499">
        <v>3796</v>
      </c>
      <c r="L1443" s="499">
        <v>3796</v>
      </c>
      <c r="M1443" s="499">
        <v>0</v>
      </c>
      <c r="N1443" s="499">
        <v>0</v>
      </c>
      <c r="O1443" s="500">
        <v>5</v>
      </c>
      <c r="P1443" s="500">
        <v>11</v>
      </c>
      <c r="Q1443" s="500">
        <v>265.89618821229698</v>
      </c>
    </row>
    <row r="1444" spans="1:17" ht="12.75" x14ac:dyDescent="0.2">
      <c r="A1444" s="496" t="s">
        <v>1819</v>
      </c>
      <c r="B1444" s="497" t="s">
        <v>2263</v>
      </c>
      <c r="C1444" s="497">
        <v>466.86644935389188</v>
      </c>
      <c r="D1444" s="497">
        <v>466.86644935389188</v>
      </c>
      <c r="E1444" s="497">
        <v>762.2718603964579</v>
      </c>
      <c r="F1444" s="498">
        <v>0</v>
      </c>
      <c r="G1444" s="499">
        <f t="shared" si="22"/>
        <v>0</v>
      </c>
      <c r="H1444" s="499" t="s">
        <v>2263</v>
      </c>
      <c r="I1444" s="499">
        <v>2368</v>
      </c>
      <c r="J1444" s="499">
        <v>1290</v>
      </c>
      <c r="K1444" s="499">
        <v>148355</v>
      </c>
      <c r="L1444" s="499">
        <v>148355</v>
      </c>
      <c r="M1444" s="499">
        <v>0</v>
      </c>
      <c r="N1444" s="499">
        <v>0</v>
      </c>
      <c r="O1444" s="500">
        <v>5</v>
      </c>
      <c r="P1444" s="500">
        <v>11</v>
      </c>
      <c r="Q1444" s="500">
        <v>265.89618821229698</v>
      </c>
    </row>
    <row r="1445" spans="1:17" ht="12.75" x14ac:dyDescent="0.2">
      <c r="A1445" s="496" t="s">
        <v>1820</v>
      </c>
      <c r="B1445" s="497">
        <v>0</v>
      </c>
      <c r="C1445" s="497">
        <v>0</v>
      </c>
      <c r="D1445" s="497">
        <v>0</v>
      </c>
      <c r="E1445" s="497">
        <v>0</v>
      </c>
      <c r="F1445" s="498">
        <v>0</v>
      </c>
      <c r="G1445" s="499">
        <f t="shared" si="22"/>
        <v>0</v>
      </c>
      <c r="H1445" s="499">
        <v>0</v>
      </c>
      <c r="I1445" s="499">
        <v>13</v>
      </c>
      <c r="J1445" s="499">
        <v>64</v>
      </c>
      <c r="K1445" s="499">
        <v>73916</v>
      </c>
      <c r="L1445" s="499">
        <v>73916</v>
      </c>
      <c r="M1445" s="499">
        <v>0</v>
      </c>
      <c r="N1445" s="499">
        <v>0</v>
      </c>
      <c r="O1445" s="500">
        <v>5</v>
      </c>
      <c r="P1445" s="500">
        <v>5</v>
      </c>
      <c r="Q1445" s="500">
        <v>265.89618821229698</v>
      </c>
    </row>
    <row r="1446" spans="1:17" ht="12.75" x14ac:dyDescent="0.2">
      <c r="A1446" s="496" t="s">
        <v>1821</v>
      </c>
      <c r="B1446" s="497" t="s">
        <v>2263</v>
      </c>
      <c r="C1446" s="497">
        <v>3583.9807834403855</v>
      </c>
      <c r="D1446" s="497">
        <v>3583.9807834403855</v>
      </c>
      <c r="E1446" s="497">
        <v>1800.8735797715913</v>
      </c>
      <c r="F1446" s="498">
        <v>0</v>
      </c>
      <c r="G1446" s="499">
        <f t="shared" si="22"/>
        <v>0</v>
      </c>
      <c r="H1446" s="499" t="s">
        <v>2263</v>
      </c>
      <c r="I1446" s="499">
        <v>36</v>
      </c>
      <c r="J1446" s="499">
        <v>95</v>
      </c>
      <c r="K1446" s="499">
        <v>374</v>
      </c>
      <c r="L1446" s="499">
        <v>374</v>
      </c>
      <c r="M1446" s="499">
        <v>0</v>
      </c>
      <c r="N1446" s="499">
        <v>0</v>
      </c>
      <c r="O1446" s="500">
        <v>5</v>
      </c>
      <c r="P1446" s="500">
        <v>10</v>
      </c>
      <c r="Q1446" s="500">
        <v>265.89618821229698</v>
      </c>
    </row>
    <row r="1447" spans="1:17" ht="12.75" x14ac:dyDescent="0.2">
      <c r="A1447" s="496" t="s">
        <v>1822</v>
      </c>
      <c r="B1447" s="497" t="s">
        <v>2263</v>
      </c>
      <c r="C1447" s="497">
        <v>1153.6953347820738</v>
      </c>
      <c r="D1447" s="497">
        <v>1153.6953347820738</v>
      </c>
      <c r="E1447" s="497">
        <v>787.98645382697964</v>
      </c>
      <c r="F1447" s="498">
        <v>0</v>
      </c>
      <c r="G1447" s="499">
        <f t="shared" si="22"/>
        <v>0</v>
      </c>
      <c r="H1447" s="499" t="s">
        <v>2263</v>
      </c>
      <c r="I1447" s="499">
        <v>303</v>
      </c>
      <c r="J1447" s="499">
        <v>273</v>
      </c>
      <c r="K1447" s="499">
        <v>3284</v>
      </c>
      <c r="L1447" s="499">
        <v>3284</v>
      </c>
      <c r="M1447" s="499">
        <v>0</v>
      </c>
      <c r="N1447" s="499">
        <v>0</v>
      </c>
      <c r="O1447" s="500">
        <v>5</v>
      </c>
      <c r="P1447" s="500">
        <v>5</v>
      </c>
      <c r="Q1447" s="500">
        <v>265.89618821229698</v>
      </c>
    </row>
    <row r="1448" spans="1:17" ht="12.75" x14ac:dyDescent="0.2">
      <c r="A1448" s="496" t="s">
        <v>1823</v>
      </c>
      <c r="B1448" s="497" t="s">
        <v>2263</v>
      </c>
      <c r="C1448" s="497">
        <v>877.50101573692666</v>
      </c>
      <c r="D1448" s="497">
        <v>877.50101573692666</v>
      </c>
      <c r="E1448" s="497">
        <v>593.75114735942054</v>
      </c>
      <c r="F1448" s="498">
        <v>0</v>
      </c>
      <c r="G1448" s="499">
        <f t="shared" si="22"/>
        <v>0</v>
      </c>
      <c r="H1448" s="499" t="s">
        <v>2263</v>
      </c>
      <c r="I1448" s="499">
        <v>933</v>
      </c>
      <c r="J1448" s="499">
        <v>439</v>
      </c>
      <c r="K1448" s="499">
        <v>15685</v>
      </c>
      <c r="L1448" s="499">
        <v>15685</v>
      </c>
      <c r="M1448" s="499">
        <v>0</v>
      </c>
      <c r="N1448" s="499">
        <v>0</v>
      </c>
      <c r="O1448" s="500">
        <v>5</v>
      </c>
      <c r="P1448" s="500">
        <v>5</v>
      </c>
      <c r="Q1448" s="500">
        <v>265.89618821229698</v>
      </c>
    </row>
    <row r="1449" spans="1:17" ht="12.75" x14ac:dyDescent="0.2">
      <c r="A1449" s="496" t="s">
        <v>1824</v>
      </c>
      <c r="B1449" s="497" t="s">
        <v>2263</v>
      </c>
      <c r="C1449" s="497">
        <v>786.96359008774527</v>
      </c>
      <c r="D1449" s="497">
        <v>786.96359008774527</v>
      </c>
      <c r="E1449" s="497">
        <v>489.33107497946673</v>
      </c>
      <c r="F1449" s="498">
        <v>0</v>
      </c>
      <c r="G1449" s="499">
        <f t="shared" si="22"/>
        <v>0</v>
      </c>
      <c r="H1449" s="499" t="s">
        <v>2263</v>
      </c>
      <c r="I1449" s="499">
        <v>1693</v>
      </c>
      <c r="J1449" s="499">
        <v>637</v>
      </c>
      <c r="K1449" s="499">
        <v>35902</v>
      </c>
      <c r="L1449" s="499">
        <v>35902</v>
      </c>
      <c r="M1449" s="499">
        <v>0</v>
      </c>
      <c r="N1449" s="499">
        <v>0</v>
      </c>
      <c r="O1449" s="500">
        <v>5</v>
      </c>
      <c r="P1449" s="500">
        <v>5</v>
      </c>
      <c r="Q1449" s="500">
        <v>265.89618821229698</v>
      </c>
    </row>
    <row r="1450" spans="1:17" ht="12.75" x14ac:dyDescent="0.2">
      <c r="A1450" s="496" t="s">
        <v>1825</v>
      </c>
      <c r="B1450" s="497" t="s">
        <v>2263</v>
      </c>
      <c r="C1450" s="497">
        <v>829.88432495823804</v>
      </c>
      <c r="D1450" s="497">
        <v>829.88432495823804</v>
      </c>
      <c r="E1450" s="497">
        <v>742.55884273982542</v>
      </c>
      <c r="F1450" s="498">
        <v>0</v>
      </c>
      <c r="G1450" s="499">
        <f t="shared" si="22"/>
        <v>0</v>
      </c>
      <c r="H1450" s="499" t="s">
        <v>2263</v>
      </c>
      <c r="I1450" s="499">
        <v>44</v>
      </c>
      <c r="J1450" s="499">
        <v>38</v>
      </c>
      <c r="K1450" s="499">
        <v>2061</v>
      </c>
      <c r="L1450" s="499">
        <v>2061</v>
      </c>
      <c r="M1450" s="499">
        <v>0</v>
      </c>
      <c r="N1450" s="499">
        <v>0</v>
      </c>
      <c r="O1450" s="500">
        <v>5</v>
      </c>
      <c r="P1450" s="500">
        <v>5</v>
      </c>
      <c r="Q1450" s="500">
        <v>265.89618821229698</v>
      </c>
    </row>
    <row r="1451" spans="1:17" ht="12.75" x14ac:dyDescent="0.2">
      <c r="A1451" s="496" t="s">
        <v>1826</v>
      </c>
      <c r="B1451" s="497" t="s">
        <v>2263</v>
      </c>
      <c r="C1451" s="497">
        <v>543.63518771627776</v>
      </c>
      <c r="D1451" s="497">
        <v>543.63518771627776</v>
      </c>
      <c r="E1451" s="497">
        <v>491.10442271118268</v>
      </c>
      <c r="F1451" s="498">
        <v>0</v>
      </c>
      <c r="G1451" s="499">
        <f t="shared" si="22"/>
        <v>0</v>
      </c>
      <c r="H1451" s="499" t="s">
        <v>2263</v>
      </c>
      <c r="I1451" s="499">
        <v>152</v>
      </c>
      <c r="J1451" s="499">
        <v>127</v>
      </c>
      <c r="K1451" s="499">
        <v>14499</v>
      </c>
      <c r="L1451" s="499">
        <v>14499</v>
      </c>
      <c r="M1451" s="499">
        <v>0</v>
      </c>
      <c r="N1451" s="499">
        <v>0</v>
      </c>
      <c r="O1451" s="500">
        <v>5</v>
      </c>
      <c r="P1451" s="500">
        <v>5</v>
      </c>
      <c r="Q1451" s="500">
        <v>265.89618821229698</v>
      </c>
    </row>
    <row r="1452" spans="1:17" ht="12.75" x14ac:dyDescent="0.2">
      <c r="A1452" s="496" t="s">
        <v>1827</v>
      </c>
      <c r="B1452" s="497" t="s">
        <v>2263</v>
      </c>
      <c r="C1452" s="497">
        <v>429.40475196284581</v>
      </c>
      <c r="D1452" s="497">
        <v>429.40475196284581</v>
      </c>
      <c r="E1452" s="497">
        <v>421.22692220686343</v>
      </c>
      <c r="F1452" s="498">
        <v>0</v>
      </c>
      <c r="G1452" s="499">
        <f t="shared" si="22"/>
        <v>0</v>
      </c>
      <c r="H1452" s="499" t="s">
        <v>2263</v>
      </c>
      <c r="I1452" s="499">
        <v>61</v>
      </c>
      <c r="J1452" s="499">
        <v>72</v>
      </c>
      <c r="K1452" s="499">
        <v>21958</v>
      </c>
      <c r="L1452" s="499">
        <v>21958</v>
      </c>
      <c r="M1452" s="499">
        <v>0</v>
      </c>
      <c r="N1452" s="499">
        <v>0</v>
      </c>
      <c r="O1452" s="500">
        <v>5</v>
      </c>
      <c r="P1452" s="500">
        <v>5</v>
      </c>
      <c r="Q1452" s="500">
        <v>265.89618821229698</v>
      </c>
    </row>
    <row r="1453" spans="1:17" ht="12.75" x14ac:dyDescent="0.2">
      <c r="A1453" s="496" t="s">
        <v>1828</v>
      </c>
      <c r="B1453" s="497" t="s">
        <v>2263</v>
      </c>
      <c r="C1453" s="497">
        <v>827.13857874272594</v>
      </c>
      <c r="D1453" s="497">
        <v>827.13857874272594</v>
      </c>
      <c r="E1453" s="497">
        <v>1264.1268426422496</v>
      </c>
      <c r="F1453" s="498">
        <v>0</v>
      </c>
      <c r="G1453" s="499">
        <f t="shared" si="22"/>
        <v>0</v>
      </c>
      <c r="H1453" s="499" t="s">
        <v>2263</v>
      </c>
      <c r="I1453" s="499">
        <v>52</v>
      </c>
      <c r="J1453" s="499">
        <v>20</v>
      </c>
      <c r="K1453" s="499">
        <v>551</v>
      </c>
      <c r="L1453" s="499">
        <v>551</v>
      </c>
      <c r="M1453" s="499">
        <v>0</v>
      </c>
      <c r="N1453" s="499">
        <v>0</v>
      </c>
      <c r="O1453" s="500">
        <v>5</v>
      </c>
      <c r="P1453" s="500">
        <v>8</v>
      </c>
      <c r="Q1453" s="500">
        <v>265.89618821229698</v>
      </c>
    </row>
    <row r="1454" spans="1:17" ht="12.75" x14ac:dyDescent="0.2">
      <c r="A1454" s="496" t="s">
        <v>1829</v>
      </c>
      <c r="B1454" s="497" t="s">
        <v>2263</v>
      </c>
      <c r="C1454" s="497">
        <v>517.90344030134759</v>
      </c>
      <c r="D1454" s="497">
        <v>517.90344030134759</v>
      </c>
      <c r="E1454" s="497">
        <v>785.17615287378158</v>
      </c>
      <c r="F1454" s="498">
        <v>0</v>
      </c>
      <c r="G1454" s="499">
        <f t="shared" si="22"/>
        <v>0</v>
      </c>
      <c r="H1454" s="499" t="s">
        <v>2263</v>
      </c>
      <c r="I1454" s="499">
        <v>1363</v>
      </c>
      <c r="J1454" s="499">
        <v>232</v>
      </c>
      <c r="K1454" s="499">
        <v>10516</v>
      </c>
      <c r="L1454" s="499">
        <v>10516</v>
      </c>
      <c r="M1454" s="499">
        <v>0</v>
      </c>
      <c r="N1454" s="499">
        <v>0</v>
      </c>
      <c r="O1454" s="500">
        <v>5</v>
      </c>
      <c r="P1454" s="500">
        <v>5</v>
      </c>
      <c r="Q1454" s="500">
        <v>265.89618821229698</v>
      </c>
    </row>
    <row r="1455" spans="1:17" ht="12.75" x14ac:dyDescent="0.2">
      <c r="A1455" s="496" t="s">
        <v>1830</v>
      </c>
      <c r="B1455" s="497" t="s">
        <v>2263</v>
      </c>
      <c r="C1455" s="497">
        <v>517.90344030134759</v>
      </c>
      <c r="D1455" s="497">
        <v>517.90344030134759</v>
      </c>
      <c r="E1455" s="497">
        <v>631.47874494046732</v>
      </c>
      <c r="F1455" s="498">
        <v>0</v>
      </c>
      <c r="G1455" s="499">
        <f t="shared" si="22"/>
        <v>0</v>
      </c>
      <c r="H1455" s="499" t="s">
        <v>2263</v>
      </c>
      <c r="I1455" s="499">
        <v>211</v>
      </c>
      <c r="J1455" s="499">
        <v>124</v>
      </c>
      <c r="K1455" s="499">
        <v>17562</v>
      </c>
      <c r="L1455" s="499">
        <v>17562</v>
      </c>
      <c r="M1455" s="499">
        <v>0</v>
      </c>
      <c r="N1455" s="499">
        <v>0</v>
      </c>
      <c r="O1455" s="500">
        <v>5</v>
      </c>
      <c r="P1455" s="500">
        <v>5</v>
      </c>
      <c r="Q1455" s="500">
        <v>265.89618821229698</v>
      </c>
    </row>
    <row r="1456" spans="1:17" ht="12.75" x14ac:dyDescent="0.2">
      <c r="A1456" s="496" t="s">
        <v>1831</v>
      </c>
      <c r="B1456" s="497" t="s">
        <v>2263</v>
      </c>
      <c r="C1456" s="497">
        <v>8384.7930598152507</v>
      </c>
      <c r="D1456" s="497">
        <v>8384.7930598152507</v>
      </c>
      <c r="E1456" s="497">
        <v>6460.0446722517245</v>
      </c>
      <c r="F1456" s="498">
        <v>0</v>
      </c>
      <c r="G1456" s="499">
        <f t="shared" si="22"/>
        <v>0</v>
      </c>
      <c r="H1456" s="499" t="s">
        <v>2263</v>
      </c>
      <c r="I1456" s="499">
        <v>7</v>
      </c>
      <c r="J1456" s="499">
        <v>56</v>
      </c>
      <c r="K1456" s="499">
        <v>550</v>
      </c>
      <c r="L1456" s="499">
        <v>550</v>
      </c>
      <c r="M1456" s="499">
        <v>0</v>
      </c>
      <c r="N1456" s="499">
        <v>0</v>
      </c>
      <c r="O1456" s="500">
        <v>64</v>
      </c>
      <c r="P1456" s="500">
        <v>47</v>
      </c>
      <c r="Q1456" s="500">
        <v>265.89618821229698</v>
      </c>
    </row>
    <row r="1457" spans="1:17" ht="12.75" x14ac:dyDescent="0.2">
      <c r="A1457" s="496" t="s">
        <v>1832</v>
      </c>
      <c r="B1457" s="497" t="s">
        <v>2263</v>
      </c>
      <c r="C1457" s="497">
        <v>5420.4929626645517</v>
      </c>
      <c r="D1457" s="497">
        <v>5420.4929626645517</v>
      </c>
      <c r="E1457" s="497">
        <v>3969.2994832947302</v>
      </c>
      <c r="F1457" s="498">
        <v>0</v>
      </c>
      <c r="G1457" s="499">
        <f t="shared" si="22"/>
        <v>0</v>
      </c>
      <c r="H1457" s="499" t="s">
        <v>2263</v>
      </c>
      <c r="I1457" s="499">
        <v>15</v>
      </c>
      <c r="J1457" s="499">
        <v>100</v>
      </c>
      <c r="K1457" s="499">
        <v>1108</v>
      </c>
      <c r="L1457" s="499">
        <v>1108</v>
      </c>
      <c r="M1457" s="499">
        <v>0</v>
      </c>
      <c r="N1457" s="499">
        <v>0</v>
      </c>
      <c r="O1457" s="500">
        <v>24</v>
      </c>
      <c r="P1457" s="500">
        <v>25</v>
      </c>
      <c r="Q1457" s="500">
        <v>265.89618821229698</v>
      </c>
    </row>
    <row r="1458" spans="1:17" ht="12.75" x14ac:dyDescent="0.2">
      <c r="A1458" s="496" t="s">
        <v>1833</v>
      </c>
      <c r="B1458" s="497" t="s">
        <v>2263</v>
      </c>
      <c r="C1458" s="497">
        <v>2196.6408710253099</v>
      </c>
      <c r="D1458" s="497">
        <v>2196.6408710253099</v>
      </c>
      <c r="E1458" s="497">
        <v>2256.6117537313103</v>
      </c>
      <c r="F1458" s="498">
        <v>0</v>
      </c>
      <c r="G1458" s="499">
        <f t="shared" si="22"/>
        <v>0</v>
      </c>
      <c r="H1458" s="499" t="s">
        <v>2263</v>
      </c>
      <c r="I1458" s="499">
        <v>234</v>
      </c>
      <c r="J1458" s="499">
        <v>342</v>
      </c>
      <c r="K1458" s="499">
        <v>4771</v>
      </c>
      <c r="L1458" s="499">
        <v>4771</v>
      </c>
      <c r="M1458" s="499">
        <v>0</v>
      </c>
      <c r="N1458" s="499">
        <v>0</v>
      </c>
      <c r="O1458" s="500">
        <v>10</v>
      </c>
      <c r="P1458" s="500">
        <v>14</v>
      </c>
      <c r="Q1458" s="500">
        <v>265.89618821229698</v>
      </c>
    </row>
    <row r="1459" spans="1:17" ht="12.75" x14ac:dyDescent="0.2">
      <c r="A1459" s="496" t="s">
        <v>1834</v>
      </c>
      <c r="B1459" s="497" t="s">
        <v>2263</v>
      </c>
      <c r="C1459" s="497">
        <v>1332.4297526640478</v>
      </c>
      <c r="D1459" s="497">
        <v>1332.4297526640478</v>
      </c>
      <c r="E1459" s="497">
        <v>1399.2106445454813</v>
      </c>
      <c r="F1459" s="498">
        <v>0</v>
      </c>
      <c r="G1459" s="499">
        <f t="shared" si="22"/>
        <v>0</v>
      </c>
      <c r="H1459" s="499" t="s">
        <v>2263</v>
      </c>
      <c r="I1459" s="499">
        <v>361</v>
      </c>
      <c r="J1459" s="499">
        <v>306</v>
      </c>
      <c r="K1459" s="499">
        <v>6532</v>
      </c>
      <c r="L1459" s="499">
        <v>6532</v>
      </c>
      <c r="M1459" s="499">
        <v>0</v>
      </c>
      <c r="N1459" s="499">
        <v>0</v>
      </c>
      <c r="O1459" s="500">
        <v>5</v>
      </c>
      <c r="P1459" s="500">
        <v>8</v>
      </c>
      <c r="Q1459" s="500">
        <v>265.89618821229698</v>
      </c>
    </row>
    <row r="1460" spans="1:17" ht="12.75" x14ac:dyDescent="0.2">
      <c r="A1460" s="496" t="s">
        <v>1835</v>
      </c>
      <c r="B1460" s="497" t="s">
        <v>2263</v>
      </c>
      <c r="C1460" s="497">
        <v>884.25756663787149</v>
      </c>
      <c r="D1460" s="497">
        <v>884.25756663787149</v>
      </c>
      <c r="E1460" s="497">
        <v>977.79867239639282</v>
      </c>
      <c r="F1460" s="498">
        <v>0</v>
      </c>
      <c r="G1460" s="499">
        <f t="shared" si="22"/>
        <v>0</v>
      </c>
      <c r="H1460" s="499" t="s">
        <v>2263</v>
      </c>
      <c r="I1460" s="499">
        <v>335</v>
      </c>
      <c r="J1460" s="499">
        <v>192</v>
      </c>
      <c r="K1460" s="499">
        <v>8419</v>
      </c>
      <c r="L1460" s="499">
        <v>8419</v>
      </c>
      <c r="M1460" s="499">
        <v>0</v>
      </c>
      <c r="N1460" s="499">
        <v>0</v>
      </c>
      <c r="O1460" s="500">
        <v>5</v>
      </c>
      <c r="P1460" s="500">
        <v>5</v>
      </c>
      <c r="Q1460" s="500">
        <v>265.89618821229698</v>
      </c>
    </row>
    <row r="1461" spans="1:17" ht="12.75" x14ac:dyDescent="0.2">
      <c r="A1461" s="496" t="s">
        <v>1836</v>
      </c>
      <c r="B1461" s="497" t="s">
        <v>2263</v>
      </c>
      <c r="C1461" s="497">
        <v>875.95238564080773</v>
      </c>
      <c r="D1461" s="497">
        <v>875.95238564080773</v>
      </c>
      <c r="E1461" s="497">
        <v>747.96462862264241</v>
      </c>
      <c r="F1461" s="498">
        <v>0</v>
      </c>
      <c r="G1461" s="499">
        <f t="shared" si="22"/>
        <v>0</v>
      </c>
      <c r="H1461" s="499" t="s">
        <v>2263</v>
      </c>
      <c r="I1461" s="499">
        <v>218</v>
      </c>
      <c r="J1461" s="499">
        <v>184</v>
      </c>
      <c r="K1461" s="499">
        <v>20611</v>
      </c>
      <c r="L1461" s="499">
        <v>20611</v>
      </c>
      <c r="M1461" s="499">
        <v>0</v>
      </c>
      <c r="N1461" s="499">
        <v>0</v>
      </c>
      <c r="O1461" s="500">
        <v>5</v>
      </c>
      <c r="P1461" s="500">
        <v>5</v>
      </c>
      <c r="Q1461" s="500">
        <v>265.89618821229698</v>
      </c>
    </row>
    <row r="1462" spans="1:17" ht="12.75" x14ac:dyDescent="0.2">
      <c r="A1462" s="496" t="s">
        <v>1837</v>
      </c>
      <c r="B1462" s="497" t="s">
        <v>2263</v>
      </c>
      <c r="C1462" s="497">
        <v>9313.7646518003658</v>
      </c>
      <c r="D1462" s="497">
        <v>9313.7646518003658</v>
      </c>
      <c r="E1462" s="497">
        <v>3427.8929708739684</v>
      </c>
      <c r="F1462" s="498">
        <v>0</v>
      </c>
      <c r="G1462" s="499">
        <f t="shared" si="22"/>
        <v>0</v>
      </c>
      <c r="H1462" s="499" t="s">
        <v>2263</v>
      </c>
      <c r="I1462" s="499">
        <v>4</v>
      </c>
      <c r="J1462" s="499">
        <v>18</v>
      </c>
      <c r="K1462" s="499">
        <v>893</v>
      </c>
      <c r="L1462" s="499">
        <v>893</v>
      </c>
      <c r="M1462" s="499">
        <v>0</v>
      </c>
      <c r="N1462" s="499">
        <v>0</v>
      </c>
      <c r="O1462" s="500">
        <v>44</v>
      </c>
      <c r="P1462" s="500">
        <v>22</v>
      </c>
      <c r="Q1462" s="500">
        <v>265.89618821229698</v>
      </c>
    </row>
    <row r="1463" spans="1:17" ht="12.75" x14ac:dyDescent="0.2">
      <c r="A1463" s="496" t="s">
        <v>1838</v>
      </c>
      <c r="B1463" s="497" t="s">
        <v>2263</v>
      </c>
      <c r="C1463" s="497">
        <v>1103.6796619110937</v>
      </c>
      <c r="D1463" s="497">
        <v>1103.6796619110937</v>
      </c>
      <c r="E1463" s="497">
        <v>1724.0348476464055</v>
      </c>
      <c r="F1463" s="498">
        <v>0</v>
      </c>
      <c r="G1463" s="499">
        <f t="shared" si="22"/>
        <v>0</v>
      </c>
      <c r="H1463" s="499" t="s">
        <v>2263</v>
      </c>
      <c r="I1463" s="499">
        <v>19</v>
      </c>
      <c r="J1463" s="499">
        <v>35</v>
      </c>
      <c r="K1463" s="499">
        <v>3940</v>
      </c>
      <c r="L1463" s="499">
        <v>3940</v>
      </c>
      <c r="M1463" s="499">
        <v>0</v>
      </c>
      <c r="N1463" s="499">
        <v>0</v>
      </c>
      <c r="O1463" s="500">
        <v>8</v>
      </c>
      <c r="P1463" s="500">
        <v>11</v>
      </c>
      <c r="Q1463" s="500">
        <v>265.89618821229698</v>
      </c>
    </row>
    <row r="1464" spans="1:17" ht="12.75" x14ac:dyDescent="0.2">
      <c r="A1464" s="496" t="s">
        <v>1839</v>
      </c>
      <c r="B1464" s="497" t="s">
        <v>2263</v>
      </c>
      <c r="C1464" s="497">
        <v>1103.6796619110937</v>
      </c>
      <c r="D1464" s="497">
        <v>1103.6796619110937</v>
      </c>
      <c r="E1464" s="497">
        <v>1168.19812746858</v>
      </c>
      <c r="F1464" s="498">
        <v>0</v>
      </c>
      <c r="G1464" s="499">
        <f t="shared" si="22"/>
        <v>0</v>
      </c>
      <c r="H1464" s="499" t="s">
        <v>2263</v>
      </c>
      <c r="I1464" s="499">
        <v>34</v>
      </c>
      <c r="J1464" s="499">
        <v>30</v>
      </c>
      <c r="K1464" s="499">
        <v>6143</v>
      </c>
      <c r="L1464" s="499">
        <v>6143</v>
      </c>
      <c r="M1464" s="499">
        <v>0</v>
      </c>
      <c r="N1464" s="499">
        <v>0</v>
      </c>
      <c r="O1464" s="500">
        <v>8</v>
      </c>
      <c r="P1464" s="500">
        <v>8</v>
      </c>
      <c r="Q1464" s="500">
        <v>265.89618821229698</v>
      </c>
    </row>
    <row r="1465" spans="1:17" ht="12.75" x14ac:dyDescent="0.2">
      <c r="A1465" s="496" t="s">
        <v>1840</v>
      </c>
      <c r="B1465" s="497" t="s">
        <v>2263</v>
      </c>
      <c r="C1465" s="497">
        <v>803.21670592656687</v>
      </c>
      <c r="D1465" s="497">
        <v>803.21670592656687</v>
      </c>
      <c r="E1465" s="497">
        <v>824.10015521099763</v>
      </c>
      <c r="F1465" s="498">
        <v>0</v>
      </c>
      <c r="G1465" s="499">
        <f t="shared" si="22"/>
        <v>0</v>
      </c>
      <c r="H1465" s="499" t="s">
        <v>2263</v>
      </c>
      <c r="I1465" s="499">
        <v>22</v>
      </c>
      <c r="J1465" s="499">
        <v>84</v>
      </c>
      <c r="K1465" s="499">
        <v>22787</v>
      </c>
      <c r="L1465" s="499">
        <v>22787</v>
      </c>
      <c r="M1465" s="499">
        <v>0</v>
      </c>
      <c r="N1465" s="499">
        <v>0</v>
      </c>
      <c r="O1465" s="500">
        <v>5</v>
      </c>
      <c r="P1465" s="500">
        <v>5</v>
      </c>
      <c r="Q1465" s="500">
        <v>265.89618821229698</v>
      </c>
    </row>
    <row r="1466" spans="1:17" ht="12.75" x14ac:dyDescent="0.2">
      <c r="A1466" s="496" t="s">
        <v>1841</v>
      </c>
      <c r="B1466" s="497" t="s">
        <v>2263</v>
      </c>
      <c r="C1466" s="497">
        <v>1518.1914275972663</v>
      </c>
      <c r="D1466" s="497">
        <v>1518.1914275972663</v>
      </c>
      <c r="E1466" s="497">
        <v>1019.2095809599324</v>
      </c>
      <c r="F1466" s="498">
        <v>0</v>
      </c>
      <c r="G1466" s="499">
        <f t="shared" si="22"/>
        <v>0</v>
      </c>
      <c r="H1466" s="499" t="s">
        <v>2263</v>
      </c>
      <c r="I1466" s="499">
        <v>45</v>
      </c>
      <c r="J1466" s="499">
        <v>122</v>
      </c>
      <c r="K1466" s="499">
        <v>568</v>
      </c>
      <c r="L1466" s="499">
        <v>568</v>
      </c>
      <c r="M1466" s="499">
        <v>0</v>
      </c>
      <c r="N1466" s="499">
        <v>0</v>
      </c>
      <c r="O1466" s="500">
        <v>5</v>
      </c>
      <c r="P1466" s="500">
        <v>5</v>
      </c>
      <c r="Q1466" s="500">
        <v>265.89618821229698</v>
      </c>
    </row>
    <row r="1467" spans="1:17" ht="12.75" x14ac:dyDescent="0.2">
      <c r="A1467" s="496" t="s">
        <v>1842</v>
      </c>
      <c r="B1467" s="497" t="s">
        <v>2263</v>
      </c>
      <c r="C1467" s="497">
        <v>976.55701427893473</v>
      </c>
      <c r="D1467" s="497">
        <v>976.55701427893473</v>
      </c>
      <c r="E1467" s="497">
        <v>603.65919248630075</v>
      </c>
      <c r="F1467" s="498">
        <v>0</v>
      </c>
      <c r="G1467" s="499">
        <f t="shared" si="22"/>
        <v>0</v>
      </c>
      <c r="H1467" s="499" t="s">
        <v>2263</v>
      </c>
      <c r="I1467" s="499">
        <v>165</v>
      </c>
      <c r="J1467" s="499">
        <v>308</v>
      </c>
      <c r="K1467" s="499">
        <v>2060</v>
      </c>
      <c r="L1467" s="499">
        <v>2060</v>
      </c>
      <c r="M1467" s="499">
        <v>0</v>
      </c>
      <c r="N1467" s="499">
        <v>0</v>
      </c>
      <c r="O1467" s="500">
        <v>5</v>
      </c>
      <c r="P1467" s="500">
        <v>5</v>
      </c>
      <c r="Q1467" s="500">
        <v>265.89618821229698</v>
      </c>
    </row>
    <row r="1468" spans="1:17" ht="12.75" x14ac:dyDescent="0.2">
      <c r="A1468" s="496" t="s">
        <v>1843</v>
      </c>
      <c r="B1468" s="497" t="s">
        <v>2263</v>
      </c>
      <c r="C1468" s="497">
        <v>738.8111189489357</v>
      </c>
      <c r="D1468" s="497">
        <v>738.8111189489357</v>
      </c>
      <c r="E1468" s="497">
        <v>478.36485278446105</v>
      </c>
      <c r="F1468" s="498">
        <v>0</v>
      </c>
      <c r="G1468" s="499">
        <f t="shared" si="22"/>
        <v>0</v>
      </c>
      <c r="H1468" s="499" t="s">
        <v>2263</v>
      </c>
      <c r="I1468" s="499">
        <v>130</v>
      </c>
      <c r="J1468" s="499">
        <v>264</v>
      </c>
      <c r="K1468" s="499">
        <v>2492</v>
      </c>
      <c r="L1468" s="499">
        <v>2492</v>
      </c>
      <c r="M1468" s="499">
        <v>0</v>
      </c>
      <c r="N1468" s="499">
        <v>0</v>
      </c>
      <c r="O1468" s="500">
        <v>5</v>
      </c>
      <c r="P1468" s="500">
        <v>5</v>
      </c>
      <c r="Q1468" s="500">
        <v>265.89618821229698</v>
      </c>
    </row>
    <row r="1469" spans="1:17" ht="12.75" x14ac:dyDescent="0.2">
      <c r="A1469" s="496" t="s">
        <v>1844</v>
      </c>
      <c r="B1469" s="497" t="s">
        <v>2263</v>
      </c>
      <c r="C1469" s="497">
        <v>738.8111189489357</v>
      </c>
      <c r="D1469" s="497">
        <v>738.8111189489357</v>
      </c>
      <c r="E1469" s="497">
        <v>456.06978079637184</v>
      </c>
      <c r="F1469" s="498">
        <v>0</v>
      </c>
      <c r="G1469" s="499">
        <f t="shared" si="22"/>
        <v>0</v>
      </c>
      <c r="H1469" s="499" t="s">
        <v>2263</v>
      </c>
      <c r="I1469" s="499">
        <v>202</v>
      </c>
      <c r="J1469" s="499">
        <v>431</v>
      </c>
      <c r="K1469" s="499">
        <v>4013</v>
      </c>
      <c r="L1469" s="499">
        <v>4013</v>
      </c>
      <c r="M1469" s="499">
        <v>0</v>
      </c>
      <c r="N1469" s="499">
        <v>0</v>
      </c>
      <c r="O1469" s="500">
        <v>5</v>
      </c>
      <c r="P1469" s="500">
        <v>5</v>
      </c>
      <c r="Q1469" s="500">
        <v>265.89618821229698</v>
      </c>
    </row>
    <row r="1470" spans="1:17" ht="12.75" x14ac:dyDescent="0.2">
      <c r="A1470" s="496" t="s">
        <v>1845</v>
      </c>
      <c r="B1470" s="497" t="s">
        <v>2263</v>
      </c>
      <c r="C1470" s="497">
        <v>5289.1729997039483</v>
      </c>
      <c r="D1470" s="497">
        <v>5289.1729997039483</v>
      </c>
      <c r="E1470" s="497">
        <v>8912.4933274230007</v>
      </c>
      <c r="F1470" s="498">
        <v>0</v>
      </c>
      <c r="G1470" s="499">
        <f t="shared" si="22"/>
        <v>0</v>
      </c>
      <c r="H1470" s="499" t="s">
        <v>2263</v>
      </c>
      <c r="I1470" s="499">
        <v>39</v>
      </c>
      <c r="J1470" s="499">
        <v>57</v>
      </c>
      <c r="K1470" s="499">
        <v>170</v>
      </c>
      <c r="L1470" s="499">
        <v>170</v>
      </c>
      <c r="M1470" s="499">
        <v>0</v>
      </c>
      <c r="N1470" s="499">
        <v>0</v>
      </c>
      <c r="O1470" s="500">
        <v>27</v>
      </c>
      <c r="P1470" s="500">
        <v>55</v>
      </c>
      <c r="Q1470" s="500">
        <v>265.89618821229698</v>
      </c>
    </row>
    <row r="1471" spans="1:17" ht="12.75" x14ac:dyDescent="0.2">
      <c r="A1471" s="496" t="s">
        <v>1846</v>
      </c>
      <c r="B1471" s="497" t="s">
        <v>2263</v>
      </c>
      <c r="C1471" s="497">
        <v>2339.3714844209812</v>
      </c>
      <c r="D1471" s="497">
        <v>2339.3714844209812</v>
      </c>
      <c r="E1471" s="497">
        <v>5454.1096059250931</v>
      </c>
      <c r="F1471" s="498">
        <v>0</v>
      </c>
      <c r="G1471" s="499">
        <f t="shared" si="22"/>
        <v>0</v>
      </c>
      <c r="H1471" s="499" t="s">
        <v>2263</v>
      </c>
      <c r="I1471" s="499">
        <v>101</v>
      </c>
      <c r="J1471" s="499">
        <v>69</v>
      </c>
      <c r="K1471" s="499">
        <v>242</v>
      </c>
      <c r="L1471" s="499">
        <v>242</v>
      </c>
      <c r="M1471" s="499">
        <v>0</v>
      </c>
      <c r="N1471" s="499">
        <v>0</v>
      </c>
      <c r="O1471" s="500">
        <v>8</v>
      </c>
      <c r="P1471" s="500">
        <v>38</v>
      </c>
      <c r="Q1471" s="500">
        <v>265.89618821229698</v>
      </c>
    </row>
    <row r="1472" spans="1:17" ht="12.75" x14ac:dyDescent="0.2">
      <c r="A1472" s="496" t="s">
        <v>1847</v>
      </c>
      <c r="B1472" s="497" t="s">
        <v>2263</v>
      </c>
      <c r="C1472" s="497">
        <v>1496.8357137944597</v>
      </c>
      <c r="D1472" s="497">
        <v>1496.8357137944597</v>
      </c>
      <c r="E1472" s="497">
        <v>3938.2035673783935</v>
      </c>
      <c r="F1472" s="498">
        <v>0</v>
      </c>
      <c r="G1472" s="499">
        <f t="shared" si="22"/>
        <v>0</v>
      </c>
      <c r="H1472" s="499" t="s">
        <v>2263</v>
      </c>
      <c r="I1472" s="499">
        <v>389</v>
      </c>
      <c r="J1472" s="499">
        <v>206</v>
      </c>
      <c r="K1472" s="499">
        <v>853</v>
      </c>
      <c r="L1472" s="499">
        <v>853</v>
      </c>
      <c r="M1472" s="499">
        <v>0</v>
      </c>
      <c r="N1472" s="499">
        <v>0</v>
      </c>
      <c r="O1472" s="500">
        <v>5</v>
      </c>
      <c r="P1472" s="500">
        <v>22</v>
      </c>
      <c r="Q1472" s="500">
        <v>265.89618821229698</v>
      </c>
    </row>
    <row r="1473" spans="1:17" ht="12.75" x14ac:dyDescent="0.2">
      <c r="A1473" s="496" t="s">
        <v>1848</v>
      </c>
      <c r="B1473" s="497" t="s">
        <v>2263</v>
      </c>
      <c r="C1473" s="497">
        <v>1106.6588165186843</v>
      </c>
      <c r="D1473" s="497">
        <v>1106.6588165186843</v>
      </c>
      <c r="E1473" s="497">
        <v>2279.7289880477501</v>
      </c>
      <c r="F1473" s="498">
        <v>0</v>
      </c>
      <c r="G1473" s="499">
        <f t="shared" si="22"/>
        <v>0</v>
      </c>
      <c r="H1473" s="499" t="s">
        <v>2263</v>
      </c>
      <c r="I1473" s="499">
        <v>848</v>
      </c>
      <c r="J1473" s="499">
        <v>352</v>
      </c>
      <c r="K1473" s="499">
        <v>1422</v>
      </c>
      <c r="L1473" s="499">
        <v>1422</v>
      </c>
      <c r="M1473" s="499">
        <v>0</v>
      </c>
      <c r="N1473" s="499">
        <v>0</v>
      </c>
      <c r="O1473" s="500">
        <v>5</v>
      </c>
      <c r="P1473" s="500">
        <v>14</v>
      </c>
      <c r="Q1473" s="500">
        <v>265.89618821229698</v>
      </c>
    </row>
    <row r="1474" spans="1:17" ht="12.75" x14ac:dyDescent="0.2">
      <c r="A1474" s="496" t="s">
        <v>1849</v>
      </c>
      <c r="B1474" s="497" t="s">
        <v>2263</v>
      </c>
      <c r="C1474" s="497">
        <v>933.27145651850526</v>
      </c>
      <c r="D1474" s="497">
        <v>933.27145651850526</v>
      </c>
      <c r="E1474" s="497">
        <v>1329.0601714536788</v>
      </c>
      <c r="F1474" s="498">
        <v>0</v>
      </c>
      <c r="G1474" s="499">
        <f t="shared" si="22"/>
        <v>0</v>
      </c>
      <c r="H1474" s="499" t="s">
        <v>2263</v>
      </c>
      <c r="I1474" s="499">
        <v>1115</v>
      </c>
      <c r="J1474" s="499">
        <v>262</v>
      </c>
      <c r="K1474" s="499">
        <v>1632</v>
      </c>
      <c r="L1474" s="499">
        <v>1632</v>
      </c>
      <c r="M1474" s="499">
        <v>0</v>
      </c>
      <c r="N1474" s="499">
        <v>0</v>
      </c>
      <c r="O1474" s="500">
        <v>5</v>
      </c>
      <c r="P1474" s="500">
        <v>8</v>
      </c>
      <c r="Q1474" s="500">
        <v>265.89618821229698</v>
      </c>
    </row>
    <row r="1475" spans="1:17" ht="12.75" x14ac:dyDescent="0.2">
      <c r="A1475" s="496" t="s">
        <v>1850</v>
      </c>
      <c r="B1475" s="497" t="s">
        <v>2263</v>
      </c>
      <c r="C1475" s="497">
        <v>752.2350222405114</v>
      </c>
      <c r="D1475" s="497">
        <v>752.2350222405114</v>
      </c>
      <c r="E1475" s="497">
        <v>830.53953970899556</v>
      </c>
      <c r="F1475" s="498">
        <v>0</v>
      </c>
      <c r="G1475" s="499">
        <f t="shared" si="22"/>
        <v>0</v>
      </c>
      <c r="H1475" s="499" t="s">
        <v>2263</v>
      </c>
      <c r="I1475" s="499">
        <v>831</v>
      </c>
      <c r="J1475" s="499">
        <v>173</v>
      </c>
      <c r="K1475" s="499">
        <v>1280</v>
      </c>
      <c r="L1475" s="499">
        <v>1280</v>
      </c>
      <c r="M1475" s="499">
        <v>0</v>
      </c>
      <c r="N1475" s="499">
        <v>0</v>
      </c>
      <c r="O1475" s="500">
        <v>5</v>
      </c>
      <c r="P1475" s="500">
        <v>5</v>
      </c>
      <c r="Q1475" s="500">
        <v>265.89618821229698</v>
      </c>
    </row>
    <row r="1476" spans="1:17" ht="12.75" x14ac:dyDescent="0.2">
      <c r="A1476" s="496" t="s">
        <v>1851</v>
      </c>
      <c r="B1476" s="497" t="s">
        <v>2263</v>
      </c>
      <c r="C1476" s="497">
        <v>1049.8985208546089</v>
      </c>
      <c r="D1476" s="497">
        <v>1049.8985208546089</v>
      </c>
      <c r="E1476" s="497">
        <v>918.56822799348333</v>
      </c>
      <c r="F1476" s="498">
        <v>0</v>
      </c>
      <c r="G1476" s="499">
        <f t="shared" si="22"/>
        <v>0</v>
      </c>
      <c r="H1476" s="499" t="s">
        <v>2263</v>
      </c>
      <c r="I1476" s="499">
        <v>78</v>
      </c>
      <c r="J1476" s="499">
        <v>42</v>
      </c>
      <c r="K1476" s="499">
        <v>867</v>
      </c>
      <c r="L1476" s="499">
        <v>867</v>
      </c>
      <c r="M1476" s="499">
        <v>0</v>
      </c>
      <c r="N1476" s="499">
        <v>0</v>
      </c>
      <c r="O1476" s="500">
        <v>5</v>
      </c>
      <c r="P1476" s="500">
        <v>5</v>
      </c>
      <c r="Q1476" s="500">
        <v>265.89618821229698</v>
      </c>
    </row>
    <row r="1477" spans="1:17" ht="12.75" x14ac:dyDescent="0.2">
      <c r="A1477" s="496" t="s">
        <v>1852</v>
      </c>
      <c r="B1477" s="497" t="s">
        <v>2263</v>
      </c>
      <c r="C1477" s="497">
        <v>832.87269161181905</v>
      </c>
      <c r="D1477" s="497">
        <v>832.87269161181905</v>
      </c>
      <c r="E1477" s="497">
        <v>621.54401965105751</v>
      </c>
      <c r="F1477" s="498">
        <v>0</v>
      </c>
      <c r="G1477" s="499">
        <f t="shared" si="22"/>
        <v>0</v>
      </c>
      <c r="H1477" s="499" t="s">
        <v>2263</v>
      </c>
      <c r="I1477" s="499">
        <v>37</v>
      </c>
      <c r="J1477" s="499">
        <v>19</v>
      </c>
      <c r="K1477" s="499">
        <v>588</v>
      </c>
      <c r="L1477" s="499">
        <v>588</v>
      </c>
      <c r="M1477" s="499">
        <v>0</v>
      </c>
      <c r="N1477" s="499">
        <v>0</v>
      </c>
      <c r="O1477" s="500">
        <v>5</v>
      </c>
      <c r="P1477" s="500">
        <v>5</v>
      </c>
      <c r="Q1477" s="500">
        <v>265.89618821229698</v>
      </c>
    </row>
    <row r="1478" spans="1:17" ht="12.75" x14ac:dyDescent="0.2">
      <c r="A1478" s="496" t="s">
        <v>1853</v>
      </c>
      <c r="B1478" s="497" t="s">
        <v>2263</v>
      </c>
      <c r="C1478" s="497">
        <v>673.93240726559839</v>
      </c>
      <c r="D1478" s="497">
        <v>673.93240726559839</v>
      </c>
      <c r="E1478" s="497">
        <v>549.06806357446931</v>
      </c>
      <c r="F1478" s="498">
        <v>0</v>
      </c>
      <c r="G1478" s="499">
        <f t="shared" si="22"/>
        <v>0</v>
      </c>
      <c r="H1478" s="499" t="s">
        <v>2263</v>
      </c>
      <c r="I1478" s="499">
        <v>73</v>
      </c>
      <c r="J1478" s="499">
        <v>23</v>
      </c>
      <c r="K1478" s="499">
        <v>945</v>
      </c>
      <c r="L1478" s="499">
        <v>945</v>
      </c>
      <c r="M1478" s="499">
        <v>0</v>
      </c>
      <c r="N1478" s="499">
        <v>0</v>
      </c>
      <c r="O1478" s="500">
        <v>5</v>
      </c>
      <c r="P1478" s="500">
        <v>5</v>
      </c>
      <c r="Q1478" s="500">
        <v>265.89618821229698</v>
      </c>
    </row>
    <row r="1479" spans="1:17" ht="12.75" x14ac:dyDescent="0.2">
      <c r="A1479" s="496" t="s">
        <v>1854</v>
      </c>
      <c r="B1479" s="497" t="s">
        <v>2263</v>
      </c>
      <c r="C1479" s="497">
        <v>599.44855484055381</v>
      </c>
      <c r="D1479" s="497">
        <v>599.44855484055381</v>
      </c>
      <c r="E1479" s="497">
        <v>547.1326101728564</v>
      </c>
      <c r="F1479" s="498">
        <v>0</v>
      </c>
      <c r="G1479" s="499">
        <f t="shared" ref="G1479:G1542" si="23">IFERROR(F1479*E1479,"")</f>
        <v>0</v>
      </c>
      <c r="H1479" s="499" t="s">
        <v>2263</v>
      </c>
      <c r="I1479" s="499">
        <v>58</v>
      </c>
      <c r="J1479" s="499">
        <v>25</v>
      </c>
      <c r="K1479" s="499">
        <v>1901</v>
      </c>
      <c r="L1479" s="499">
        <v>1901</v>
      </c>
      <c r="M1479" s="499">
        <v>0</v>
      </c>
      <c r="N1479" s="499">
        <v>0</v>
      </c>
      <c r="O1479" s="500">
        <v>5</v>
      </c>
      <c r="P1479" s="500">
        <v>5</v>
      </c>
      <c r="Q1479" s="500">
        <v>265.89618821229698</v>
      </c>
    </row>
    <row r="1480" spans="1:17" ht="12.75" x14ac:dyDescent="0.2">
      <c r="A1480" s="496" t="s">
        <v>1855</v>
      </c>
      <c r="B1480" s="497" t="s">
        <v>2263</v>
      </c>
      <c r="C1480" s="497">
        <v>496.70256326016801</v>
      </c>
      <c r="D1480" s="497">
        <v>496.70256326016801</v>
      </c>
      <c r="E1480" s="497">
        <v>451.56603336469374</v>
      </c>
      <c r="F1480" s="498">
        <v>0</v>
      </c>
      <c r="G1480" s="499">
        <f t="shared" si="23"/>
        <v>0</v>
      </c>
      <c r="H1480" s="499" t="s">
        <v>2263</v>
      </c>
      <c r="I1480" s="499">
        <v>39</v>
      </c>
      <c r="J1480" s="499">
        <v>16</v>
      </c>
      <c r="K1480" s="499">
        <v>1152</v>
      </c>
      <c r="L1480" s="499">
        <v>1152</v>
      </c>
      <c r="M1480" s="499">
        <v>0</v>
      </c>
      <c r="N1480" s="499">
        <v>0</v>
      </c>
      <c r="O1480" s="500">
        <v>5</v>
      </c>
      <c r="P1480" s="500">
        <v>5</v>
      </c>
      <c r="Q1480" s="500">
        <v>265.89618821229698</v>
      </c>
    </row>
    <row r="1481" spans="1:17" ht="12.75" x14ac:dyDescent="0.2">
      <c r="A1481" s="496" t="s">
        <v>1856</v>
      </c>
      <c r="B1481" s="497" t="s">
        <v>2263</v>
      </c>
      <c r="C1481" s="497">
        <v>496.70256326016801</v>
      </c>
      <c r="D1481" s="497">
        <v>496.70256326016801</v>
      </c>
      <c r="E1481" s="497">
        <v>413.85427424172207</v>
      </c>
      <c r="F1481" s="498">
        <v>0</v>
      </c>
      <c r="G1481" s="499">
        <f t="shared" si="23"/>
        <v>0</v>
      </c>
      <c r="H1481" s="499" t="s">
        <v>2263</v>
      </c>
      <c r="I1481" s="499">
        <v>73</v>
      </c>
      <c r="J1481" s="499">
        <v>15</v>
      </c>
      <c r="K1481" s="499">
        <v>1968</v>
      </c>
      <c r="L1481" s="499">
        <v>1968</v>
      </c>
      <c r="M1481" s="499">
        <v>0</v>
      </c>
      <c r="N1481" s="499">
        <v>0</v>
      </c>
      <c r="O1481" s="500">
        <v>5</v>
      </c>
      <c r="P1481" s="500">
        <v>5</v>
      </c>
      <c r="Q1481" s="500">
        <v>265.89618821229698</v>
      </c>
    </row>
    <row r="1482" spans="1:17" ht="12.75" x14ac:dyDescent="0.2">
      <c r="A1482" s="496" t="s">
        <v>1857</v>
      </c>
      <c r="B1482" s="497" t="s">
        <v>2263</v>
      </c>
      <c r="C1482" s="497">
        <v>1343.082646058996</v>
      </c>
      <c r="D1482" s="497">
        <v>1343.082646058996</v>
      </c>
      <c r="E1482" s="497">
        <v>735.19926100680914</v>
      </c>
      <c r="F1482" s="498">
        <v>0</v>
      </c>
      <c r="G1482" s="499">
        <f t="shared" si="23"/>
        <v>0</v>
      </c>
      <c r="H1482" s="499" t="s">
        <v>2263</v>
      </c>
      <c r="I1482" s="499">
        <v>180</v>
      </c>
      <c r="J1482" s="499">
        <v>241</v>
      </c>
      <c r="K1482" s="499">
        <v>16383</v>
      </c>
      <c r="L1482" s="499">
        <v>16383</v>
      </c>
      <c r="M1482" s="499">
        <v>0</v>
      </c>
      <c r="N1482" s="499">
        <v>0</v>
      </c>
      <c r="O1482" s="500">
        <v>5</v>
      </c>
      <c r="P1482" s="500">
        <v>5</v>
      </c>
      <c r="Q1482" s="500">
        <v>265.89618821229698</v>
      </c>
    </row>
    <row r="1483" spans="1:17" ht="12.75" x14ac:dyDescent="0.2">
      <c r="A1483" s="496" t="s">
        <v>1858</v>
      </c>
      <c r="B1483" s="497" t="s">
        <v>2263</v>
      </c>
      <c r="C1483" s="497">
        <v>518.34049143734524</v>
      </c>
      <c r="D1483" s="497">
        <v>518.34049143734524</v>
      </c>
      <c r="E1483" s="497">
        <v>498.00839651768786</v>
      </c>
      <c r="F1483" s="498">
        <v>0</v>
      </c>
      <c r="G1483" s="499">
        <f t="shared" si="23"/>
        <v>0</v>
      </c>
      <c r="H1483" s="499" t="s">
        <v>2263</v>
      </c>
      <c r="I1483" s="499">
        <v>207</v>
      </c>
      <c r="J1483" s="499">
        <v>138</v>
      </c>
      <c r="K1483" s="499">
        <v>26733</v>
      </c>
      <c r="L1483" s="499">
        <v>26733</v>
      </c>
      <c r="M1483" s="499">
        <v>0</v>
      </c>
      <c r="N1483" s="499">
        <v>0</v>
      </c>
      <c r="O1483" s="500">
        <v>5</v>
      </c>
      <c r="P1483" s="500">
        <v>5</v>
      </c>
      <c r="Q1483" s="500">
        <v>265.89618821229698</v>
      </c>
    </row>
    <row r="1484" spans="1:17" ht="12.75" x14ac:dyDescent="0.2">
      <c r="A1484" s="496" t="s">
        <v>1859</v>
      </c>
      <c r="B1484" s="497" t="s">
        <v>2263</v>
      </c>
      <c r="C1484" s="497">
        <v>4423.4271240277603</v>
      </c>
      <c r="D1484" s="497">
        <v>4423.4271240277603</v>
      </c>
      <c r="E1484" s="497">
        <v>6619.9361986206395</v>
      </c>
      <c r="F1484" s="498">
        <v>0</v>
      </c>
      <c r="G1484" s="499">
        <f t="shared" si="23"/>
        <v>0</v>
      </c>
      <c r="H1484" s="499" t="s">
        <v>2263</v>
      </c>
      <c r="I1484" s="499">
        <v>43</v>
      </c>
      <c r="J1484" s="499">
        <v>88</v>
      </c>
      <c r="K1484" s="499">
        <v>284</v>
      </c>
      <c r="L1484" s="499">
        <v>284</v>
      </c>
      <c r="M1484" s="499">
        <v>0</v>
      </c>
      <c r="N1484" s="499">
        <v>0</v>
      </c>
      <c r="O1484" s="500">
        <v>15</v>
      </c>
      <c r="P1484" s="500">
        <v>46</v>
      </c>
      <c r="Q1484" s="500">
        <v>265.89618821229698</v>
      </c>
    </row>
    <row r="1485" spans="1:17" ht="12.75" x14ac:dyDescent="0.2">
      <c r="A1485" s="496" t="s">
        <v>1860</v>
      </c>
      <c r="B1485" s="497" t="s">
        <v>2263</v>
      </c>
      <c r="C1485" s="497">
        <v>2207.4877078345303</v>
      </c>
      <c r="D1485" s="497">
        <v>2207.4877078345303</v>
      </c>
      <c r="E1485" s="497">
        <v>2796.2123972919421</v>
      </c>
      <c r="F1485" s="498">
        <v>0</v>
      </c>
      <c r="G1485" s="499">
        <f t="shared" si="23"/>
        <v>0</v>
      </c>
      <c r="H1485" s="499" t="s">
        <v>2263</v>
      </c>
      <c r="I1485" s="499">
        <v>55</v>
      </c>
      <c r="J1485" s="499">
        <v>87</v>
      </c>
      <c r="K1485" s="499">
        <v>307</v>
      </c>
      <c r="L1485" s="499">
        <v>307</v>
      </c>
      <c r="M1485" s="499">
        <v>0</v>
      </c>
      <c r="N1485" s="499">
        <v>0</v>
      </c>
      <c r="O1485" s="500">
        <v>11</v>
      </c>
      <c r="P1485" s="500">
        <v>16</v>
      </c>
      <c r="Q1485" s="500">
        <v>265.89618821229698</v>
      </c>
    </row>
    <row r="1486" spans="1:17" ht="12.75" x14ac:dyDescent="0.2">
      <c r="A1486" s="496" t="s">
        <v>1861</v>
      </c>
      <c r="B1486" s="497" t="s">
        <v>2263</v>
      </c>
      <c r="C1486" s="497">
        <v>1947.7073834000391</v>
      </c>
      <c r="D1486" s="497">
        <v>1947.7073834000391</v>
      </c>
      <c r="E1486" s="497">
        <v>1842.8312724714938</v>
      </c>
      <c r="F1486" s="498">
        <v>0</v>
      </c>
      <c r="G1486" s="499">
        <f t="shared" si="23"/>
        <v>0</v>
      </c>
      <c r="H1486" s="499" t="s">
        <v>2263</v>
      </c>
      <c r="I1486" s="499">
        <v>118</v>
      </c>
      <c r="J1486" s="499">
        <v>168</v>
      </c>
      <c r="K1486" s="499">
        <v>573</v>
      </c>
      <c r="L1486" s="499">
        <v>573</v>
      </c>
      <c r="M1486" s="499">
        <v>0</v>
      </c>
      <c r="N1486" s="499">
        <v>0</v>
      </c>
      <c r="O1486" s="500">
        <v>8</v>
      </c>
      <c r="P1486" s="500">
        <v>10</v>
      </c>
      <c r="Q1486" s="500">
        <v>265.89618821229698</v>
      </c>
    </row>
    <row r="1487" spans="1:17" ht="12.75" x14ac:dyDescent="0.2">
      <c r="A1487" s="496" t="s">
        <v>1862</v>
      </c>
      <c r="B1487" s="497" t="s">
        <v>2263</v>
      </c>
      <c r="C1487" s="497">
        <v>1392.035136012742</v>
      </c>
      <c r="D1487" s="497">
        <v>1392.035136012742</v>
      </c>
      <c r="E1487" s="497">
        <v>1461.9042299580365</v>
      </c>
      <c r="F1487" s="498">
        <v>0</v>
      </c>
      <c r="G1487" s="499">
        <f t="shared" si="23"/>
        <v>0</v>
      </c>
      <c r="H1487" s="499" t="s">
        <v>2263</v>
      </c>
      <c r="I1487" s="499">
        <v>316</v>
      </c>
      <c r="J1487" s="499">
        <v>262</v>
      </c>
      <c r="K1487" s="499">
        <v>1044</v>
      </c>
      <c r="L1487" s="499">
        <v>1044</v>
      </c>
      <c r="M1487" s="499">
        <v>0</v>
      </c>
      <c r="N1487" s="499">
        <v>0</v>
      </c>
      <c r="O1487" s="500">
        <v>5</v>
      </c>
      <c r="P1487" s="500">
        <v>8</v>
      </c>
      <c r="Q1487" s="500">
        <v>265.89618821229698</v>
      </c>
    </row>
    <row r="1488" spans="1:17" ht="12.75" x14ac:dyDescent="0.2">
      <c r="A1488" s="496" t="s">
        <v>1863</v>
      </c>
      <c r="B1488" s="497" t="s">
        <v>2263</v>
      </c>
      <c r="C1488" s="497">
        <v>965.06400807413661</v>
      </c>
      <c r="D1488" s="497">
        <v>965.06400807413661</v>
      </c>
      <c r="E1488" s="497">
        <v>1054.5318550476329</v>
      </c>
      <c r="F1488" s="498">
        <v>0</v>
      </c>
      <c r="G1488" s="499">
        <f t="shared" si="23"/>
        <v>0</v>
      </c>
      <c r="H1488" s="499" t="s">
        <v>2263</v>
      </c>
      <c r="I1488" s="499">
        <v>462</v>
      </c>
      <c r="J1488" s="499">
        <v>182</v>
      </c>
      <c r="K1488" s="499">
        <v>1301</v>
      </c>
      <c r="L1488" s="499">
        <v>1301</v>
      </c>
      <c r="M1488" s="499">
        <v>0</v>
      </c>
      <c r="N1488" s="499">
        <v>0</v>
      </c>
      <c r="O1488" s="500">
        <v>5</v>
      </c>
      <c r="P1488" s="500">
        <v>5</v>
      </c>
      <c r="Q1488" s="500">
        <v>265.89618821229698</v>
      </c>
    </row>
    <row r="1489" spans="1:17" ht="12.75" x14ac:dyDescent="0.2">
      <c r="A1489" s="496" t="s">
        <v>1864</v>
      </c>
      <c r="B1489" s="497" t="s">
        <v>2263</v>
      </c>
      <c r="C1489" s="497">
        <v>3525.6474361080641</v>
      </c>
      <c r="D1489" s="497">
        <v>3525.6474361080641</v>
      </c>
      <c r="E1489" s="497">
        <v>1934.9958269516308</v>
      </c>
      <c r="F1489" s="498">
        <v>0</v>
      </c>
      <c r="G1489" s="499">
        <f t="shared" si="23"/>
        <v>0</v>
      </c>
      <c r="H1489" s="499" t="s">
        <v>2263</v>
      </c>
      <c r="I1489" s="499">
        <v>144</v>
      </c>
      <c r="J1489" s="499">
        <v>351</v>
      </c>
      <c r="K1489" s="499">
        <v>2047</v>
      </c>
      <c r="L1489" s="499">
        <v>2047</v>
      </c>
      <c r="M1489" s="499">
        <v>0</v>
      </c>
      <c r="N1489" s="499">
        <v>0</v>
      </c>
      <c r="O1489" s="500">
        <v>10</v>
      </c>
      <c r="P1489" s="500">
        <v>10</v>
      </c>
      <c r="Q1489" s="500">
        <v>265.89618821229698</v>
      </c>
    </row>
    <row r="1490" spans="1:17" ht="12.75" x14ac:dyDescent="0.2">
      <c r="A1490" s="496" t="s">
        <v>1865</v>
      </c>
      <c r="B1490" s="497" t="s">
        <v>2263</v>
      </c>
      <c r="C1490" s="497">
        <v>1198.4575227095418</v>
      </c>
      <c r="D1490" s="497">
        <v>1198.4575227095418</v>
      </c>
      <c r="E1490" s="497">
        <v>807.66521811158213</v>
      </c>
      <c r="F1490" s="498">
        <v>0</v>
      </c>
      <c r="G1490" s="499">
        <f t="shared" si="23"/>
        <v>0</v>
      </c>
      <c r="H1490" s="499" t="s">
        <v>2263</v>
      </c>
      <c r="I1490" s="499">
        <v>772</v>
      </c>
      <c r="J1490" s="499">
        <v>787</v>
      </c>
      <c r="K1490" s="499">
        <v>10220</v>
      </c>
      <c r="L1490" s="499">
        <v>10220</v>
      </c>
      <c r="M1490" s="499">
        <v>0</v>
      </c>
      <c r="N1490" s="499">
        <v>0</v>
      </c>
      <c r="O1490" s="500">
        <v>5</v>
      </c>
      <c r="P1490" s="500">
        <v>5</v>
      </c>
      <c r="Q1490" s="500">
        <v>265.89618821229698</v>
      </c>
    </row>
    <row r="1491" spans="1:17" ht="12.75" x14ac:dyDescent="0.2">
      <c r="A1491" s="496" t="s">
        <v>1866</v>
      </c>
      <c r="B1491" s="497" t="s">
        <v>2263</v>
      </c>
      <c r="C1491" s="497">
        <v>779.81575373250939</v>
      </c>
      <c r="D1491" s="497">
        <v>779.81575373250939</v>
      </c>
      <c r="E1491" s="497">
        <v>557.49680707349182</v>
      </c>
      <c r="F1491" s="498">
        <v>0</v>
      </c>
      <c r="G1491" s="499">
        <f t="shared" si="23"/>
        <v>0</v>
      </c>
      <c r="H1491" s="499" t="s">
        <v>2263</v>
      </c>
      <c r="I1491" s="499">
        <v>1150</v>
      </c>
      <c r="J1491" s="499">
        <v>839</v>
      </c>
      <c r="K1491" s="499">
        <v>16977</v>
      </c>
      <c r="L1491" s="499">
        <v>16977</v>
      </c>
      <c r="M1491" s="499">
        <v>0</v>
      </c>
      <c r="N1491" s="499">
        <v>0</v>
      </c>
      <c r="O1491" s="500">
        <v>5</v>
      </c>
      <c r="P1491" s="500">
        <v>5</v>
      </c>
      <c r="Q1491" s="500">
        <v>265.89618821229698</v>
      </c>
    </row>
    <row r="1492" spans="1:17" ht="12.75" x14ac:dyDescent="0.2">
      <c r="A1492" s="496" t="s">
        <v>1867</v>
      </c>
      <c r="B1492" s="497" t="s">
        <v>2263</v>
      </c>
      <c r="C1492" s="497">
        <v>758.11355091611142</v>
      </c>
      <c r="D1492" s="497">
        <v>758.11355091611142</v>
      </c>
      <c r="E1492" s="497">
        <v>2820.9256861443027</v>
      </c>
      <c r="F1492" s="498">
        <v>0</v>
      </c>
      <c r="G1492" s="499">
        <f t="shared" si="23"/>
        <v>0</v>
      </c>
      <c r="H1492" s="499" t="s">
        <v>2263</v>
      </c>
      <c r="I1492" s="499">
        <v>1620</v>
      </c>
      <c r="J1492" s="499">
        <v>434</v>
      </c>
      <c r="K1492" s="499">
        <v>741</v>
      </c>
      <c r="L1492" s="499">
        <v>741</v>
      </c>
      <c r="M1492" s="499">
        <v>0</v>
      </c>
      <c r="N1492" s="499">
        <v>0</v>
      </c>
      <c r="O1492" s="500">
        <v>5</v>
      </c>
      <c r="P1492" s="500">
        <v>15</v>
      </c>
      <c r="Q1492" s="500">
        <v>265.89618821229698</v>
      </c>
    </row>
    <row r="1493" spans="1:17" ht="12.75" x14ac:dyDescent="0.2">
      <c r="A1493" s="496" t="s">
        <v>1868</v>
      </c>
      <c r="B1493" s="497" t="s">
        <v>2263</v>
      </c>
      <c r="C1493" s="497">
        <v>499.03281400264547</v>
      </c>
      <c r="D1493" s="497">
        <v>499.03281400264547</v>
      </c>
      <c r="E1493" s="497">
        <v>1530.74116376032</v>
      </c>
      <c r="F1493" s="498">
        <v>0</v>
      </c>
      <c r="G1493" s="499">
        <f t="shared" si="23"/>
        <v>0</v>
      </c>
      <c r="H1493" s="499" t="s">
        <v>2263</v>
      </c>
      <c r="I1493" s="499">
        <v>4967</v>
      </c>
      <c r="J1493" s="499">
        <v>817</v>
      </c>
      <c r="K1493" s="499">
        <v>902</v>
      </c>
      <c r="L1493" s="499">
        <v>902</v>
      </c>
      <c r="M1493" s="499">
        <v>0</v>
      </c>
      <c r="N1493" s="499">
        <v>0</v>
      </c>
      <c r="O1493" s="500">
        <v>5</v>
      </c>
      <c r="P1493" s="500">
        <v>13</v>
      </c>
      <c r="Q1493" s="500">
        <v>265.89618821229698</v>
      </c>
    </row>
    <row r="1494" spans="1:17" ht="12.75" x14ac:dyDescent="0.2">
      <c r="A1494" s="496" t="s">
        <v>1869</v>
      </c>
      <c r="B1494" s="497" t="s">
        <v>2263</v>
      </c>
      <c r="C1494" s="497">
        <v>4107.8413413087337</v>
      </c>
      <c r="D1494" s="497">
        <v>4107.8413413087337</v>
      </c>
      <c r="E1494" s="497">
        <v>1953.2195973166713</v>
      </c>
      <c r="F1494" s="498">
        <v>0</v>
      </c>
      <c r="G1494" s="499">
        <f t="shared" si="23"/>
        <v>0</v>
      </c>
      <c r="H1494" s="499" t="s">
        <v>2263</v>
      </c>
      <c r="I1494" s="499">
        <v>32</v>
      </c>
      <c r="J1494" s="499">
        <v>124</v>
      </c>
      <c r="K1494" s="499">
        <v>526</v>
      </c>
      <c r="L1494" s="499">
        <v>526</v>
      </c>
      <c r="M1494" s="499">
        <v>0</v>
      </c>
      <c r="N1494" s="499">
        <v>0</v>
      </c>
      <c r="O1494" s="500">
        <v>12</v>
      </c>
      <c r="P1494" s="500">
        <v>11</v>
      </c>
      <c r="Q1494" s="500">
        <v>265.89618821229698</v>
      </c>
    </row>
    <row r="1495" spans="1:17" ht="12.75" x14ac:dyDescent="0.2">
      <c r="A1495" s="496" t="s">
        <v>1870</v>
      </c>
      <c r="B1495" s="497" t="s">
        <v>2263</v>
      </c>
      <c r="C1495" s="497">
        <v>2610.5244294952795</v>
      </c>
      <c r="D1495" s="497">
        <v>2610.5244294952795</v>
      </c>
      <c r="E1495" s="497">
        <v>1514.4625945417413</v>
      </c>
      <c r="F1495" s="498">
        <v>0</v>
      </c>
      <c r="G1495" s="499">
        <f t="shared" si="23"/>
        <v>0</v>
      </c>
      <c r="H1495" s="499" t="s">
        <v>2263</v>
      </c>
      <c r="I1495" s="499">
        <v>36</v>
      </c>
      <c r="J1495" s="499">
        <v>164</v>
      </c>
      <c r="K1495" s="499">
        <v>903</v>
      </c>
      <c r="L1495" s="499">
        <v>903</v>
      </c>
      <c r="M1495" s="499">
        <v>0</v>
      </c>
      <c r="N1495" s="499">
        <v>0</v>
      </c>
      <c r="O1495" s="500">
        <v>9</v>
      </c>
      <c r="P1495" s="500">
        <v>8</v>
      </c>
      <c r="Q1495" s="500">
        <v>265.89618821229698</v>
      </c>
    </row>
    <row r="1496" spans="1:17" ht="12.75" x14ac:dyDescent="0.2">
      <c r="A1496" s="496" t="s">
        <v>1871</v>
      </c>
      <c r="B1496" s="497" t="s">
        <v>2263</v>
      </c>
      <c r="C1496" s="497">
        <v>1815.2410035807759</v>
      </c>
      <c r="D1496" s="497">
        <v>1815.2410035807759</v>
      </c>
      <c r="E1496" s="497">
        <v>895.89280689788473</v>
      </c>
      <c r="F1496" s="498">
        <v>0</v>
      </c>
      <c r="G1496" s="499">
        <f t="shared" si="23"/>
        <v>0</v>
      </c>
      <c r="H1496" s="499" t="s">
        <v>2263</v>
      </c>
      <c r="I1496" s="499">
        <v>133</v>
      </c>
      <c r="J1496" s="499">
        <v>295</v>
      </c>
      <c r="K1496" s="499">
        <v>3039</v>
      </c>
      <c r="L1496" s="499">
        <v>3039</v>
      </c>
      <c r="M1496" s="499">
        <v>0</v>
      </c>
      <c r="N1496" s="499">
        <v>0</v>
      </c>
      <c r="O1496" s="500">
        <v>8</v>
      </c>
      <c r="P1496" s="500">
        <v>5</v>
      </c>
      <c r="Q1496" s="500">
        <v>265.89618821229698</v>
      </c>
    </row>
    <row r="1497" spans="1:17" ht="12.75" x14ac:dyDescent="0.2">
      <c r="A1497" s="496" t="s">
        <v>1872</v>
      </c>
      <c r="B1497" s="497" t="s">
        <v>2263</v>
      </c>
      <c r="C1497" s="497">
        <v>1309.9157832944932</v>
      </c>
      <c r="D1497" s="497">
        <v>1309.9157832944932</v>
      </c>
      <c r="E1497" s="497">
        <v>601.28972631861961</v>
      </c>
      <c r="F1497" s="498">
        <v>0</v>
      </c>
      <c r="G1497" s="499">
        <f t="shared" si="23"/>
        <v>0</v>
      </c>
      <c r="H1497" s="499" t="s">
        <v>2263</v>
      </c>
      <c r="I1497" s="499">
        <v>105</v>
      </c>
      <c r="J1497" s="499">
        <v>161</v>
      </c>
      <c r="K1497" s="499">
        <v>4299</v>
      </c>
      <c r="L1497" s="499">
        <v>4299</v>
      </c>
      <c r="M1497" s="499">
        <v>0</v>
      </c>
      <c r="N1497" s="499">
        <v>0</v>
      </c>
      <c r="O1497" s="500">
        <v>5</v>
      </c>
      <c r="P1497" s="500">
        <v>5</v>
      </c>
      <c r="Q1497" s="500">
        <v>265.89618821229698</v>
      </c>
    </row>
    <row r="1498" spans="1:17" ht="12.75" x14ac:dyDescent="0.2">
      <c r="A1498" s="496" t="s">
        <v>1873</v>
      </c>
      <c r="B1498" s="497" t="s">
        <v>2263</v>
      </c>
      <c r="C1498" s="497">
        <v>804.14086305327237</v>
      </c>
      <c r="D1498" s="497">
        <v>804.14086305327237</v>
      </c>
      <c r="E1498" s="497">
        <v>494.3917262208945</v>
      </c>
      <c r="F1498" s="498">
        <v>0</v>
      </c>
      <c r="G1498" s="499">
        <f t="shared" si="23"/>
        <v>0</v>
      </c>
      <c r="H1498" s="499" t="s">
        <v>2263</v>
      </c>
      <c r="I1498" s="499">
        <v>209</v>
      </c>
      <c r="J1498" s="499">
        <v>187</v>
      </c>
      <c r="K1498" s="499">
        <v>10009</v>
      </c>
      <c r="L1498" s="499">
        <v>10009</v>
      </c>
      <c r="M1498" s="499">
        <v>0</v>
      </c>
      <c r="N1498" s="499">
        <v>0</v>
      </c>
      <c r="O1498" s="500">
        <v>5</v>
      </c>
      <c r="P1498" s="500">
        <v>5</v>
      </c>
      <c r="Q1498" s="500">
        <v>265.89618821229698</v>
      </c>
    </row>
    <row r="1499" spans="1:17" ht="12.75" x14ac:dyDescent="0.2">
      <c r="A1499" s="496" t="s">
        <v>1874</v>
      </c>
      <c r="B1499" s="497" t="s">
        <v>2263</v>
      </c>
      <c r="C1499" s="497">
        <v>1620.3669548251112</v>
      </c>
      <c r="D1499" s="497">
        <v>1620.3669548251112</v>
      </c>
      <c r="E1499" s="497">
        <v>2686.7866867388816</v>
      </c>
      <c r="F1499" s="498">
        <v>0</v>
      </c>
      <c r="G1499" s="499">
        <f t="shared" si="23"/>
        <v>0</v>
      </c>
      <c r="H1499" s="499" t="s">
        <v>2263</v>
      </c>
      <c r="I1499" s="499">
        <v>80</v>
      </c>
      <c r="J1499" s="499">
        <v>86</v>
      </c>
      <c r="K1499" s="499">
        <v>594</v>
      </c>
      <c r="L1499" s="499">
        <v>594</v>
      </c>
      <c r="M1499" s="499">
        <v>0</v>
      </c>
      <c r="N1499" s="499">
        <v>0</v>
      </c>
      <c r="O1499" s="500">
        <v>8</v>
      </c>
      <c r="P1499" s="500">
        <v>16</v>
      </c>
      <c r="Q1499" s="500">
        <v>265.89618821229698</v>
      </c>
    </row>
    <row r="1500" spans="1:17" ht="12.75" x14ac:dyDescent="0.2">
      <c r="A1500" s="496" t="s">
        <v>1875</v>
      </c>
      <c r="B1500" s="497" t="s">
        <v>2263</v>
      </c>
      <c r="C1500" s="497">
        <v>1363.9710982684876</v>
      </c>
      <c r="D1500" s="497">
        <v>1363.9710982684876</v>
      </c>
      <c r="E1500" s="497">
        <v>1475.6934465753468</v>
      </c>
      <c r="F1500" s="498">
        <v>0</v>
      </c>
      <c r="G1500" s="499">
        <f t="shared" si="23"/>
        <v>0</v>
      </c>
      <c r="H1500" s="499" t="s">
        <v>2263</v>
      </c>
      <c r="I1500" s="499">
        <v>45</v>
      </c>
      <c r="J1500" s="499">
        <v>41</v>
      </c>
      <c r="K1500" s="499">
        <v>354</v>
      </c>
      <c r="L1500" s="499">
        <v>354</v>
      </c>
      <c r="M1500" s="499">
        <v>0</v>
      </c>
      <c r="N1500" s="499">
        <v>0</v>
      </c>
      <c r="O1500" s="500">
        <v>5</v>
      </c>
      <c r="P1500" s="500">
        <v>9</v>
      </c>
      <c r="Q1500" s="500">
        <v>265.89618821229698</v>
      </c>
    </row>
    <row r="1501" spans="1:17" ht="12.75" x14ac:dyDescent="0.2">
      <c r="A1501" s="496" t="s">
        <v>1876</v>
      </c>
      <c r="B1501" s="497" t="s">
        <v>2263</v>
      </c>
      <c r="C1501" s="497">
        <v>925.6813548937605</v>
      </c>
      <c r="D1501" s="497">
        <v>925.6813548937605</v>
      </c>
      <c r="E1501" s="497">
        <v>1112.9819072441708</v>
      </c>
      <c r="F1501" s="498">
        <v>0</v>
      </c>
      <c r="G1501" s="499">
        <f t="shared" si="23"/>
        <v>0</v>
      </c>
      <c r="H1501" s="499" t="s">
        <v>2263</v>
      </c>
      <c r="I1501" s="499">
        <v>139</v>
      </c>
      <c r="J1501" s="499">
        <v>75</v>
      </c>
      <c r="K1501" s="499">
        <v>790</v>
      </c>
      <c r="L1501" s="499">
        <v>790</v>
      </c>
      <c r="M1501" s="499">
        <v>0</v>
      </c>
      <c r="N1501" s="499">
        <v>0</v>
      </c>
      <c r="O1501" s="500">
        <v>5</v>
      </c>
      <c r="P1501" s="500">
        <v>8</v>
      </c>
      <c r="Q1501" s="500">
        <v>265.89618821229698</v>
      </c>
    </row>
    <row r="1502" spans="1:17" ht="12.75" x14ac:dyDescent="0.2">
      <c r="A1502" s="496" t="s">
        <v>1877</v>
      </c>
      <c r="B1502" s="497" t="s">
        <v>2263</v>
      </c>
      <c r="C1502" s="497">
        <v>1005.23444330451</v>
      </c>
      <c r="D1502" s="497">
        <v>1005.23444330451</v>
      </c>
      <c r="E1502" s="497">
        <v>2180.5543307598959</v>
      </c>
      <c r="F1502" s="498">
        <v>0</v>
      </c>
      <c r="G1502" s="499">
        <f t="shared" si="23"/>
        <v>0</v>
      </c>
      <c r="H1502" s="499" t="s">
        <v>2263</v>
      </c>
      <c r="I1502" s="499">
        <v>866</v>
      </c>
      <c r="J1502" s="499">
        <v>248</v>
      </c>
      <c r="K1502" s="499">
        <v>461</v>
      </c>
      <c r="L1502" s="499">
        <v>461</v>
      </c>
      <c r="M1502" s="499">
        <v>0</v>
      </c>
      <c r="N1502" s="499">
        <v>0</v>
      </c>
      <c r="O1502" s="500">
        <v>5</v>
      </c>
      <c r="P1502" s="500">
        <v>13</v>
      </c>
      <c r="Q1502" s="500">
        <v>265.89618821229698</v>
      </c>
    </row>
    <row r="1503" spans="1:17" ht="12.75" x14ac:dyDescent="0.2">
      <c r="A1503" s="496" t="s">
        <v>1878</v>
      </c>
      <c r="B1503" s="497" t="s">
        <v>2263</v>
      </c>
      <c r="C1503" s="497">
        <v>780.68323487983389</v>
      </c>
      <c r="D1503" s="497">
        <v>780.68323487983389</v>
      </c>
      <c r="E1503" s="497">
        <v>1088.6594515008446</v>
      </c>
      <c r="F1503" s="498">
        <v>0</v>
      </c>
      <c r="G1503" s="499">
        <f t="shared" si="23"/>
        <v>0</v>
      </c>
      <c r="H1503" s="499" t="s">
        <v>2263</v>
      </c>
      <c r="I1503" s="499">
        <v>1504</v>
      </c>
      <c r="J1503" s="499">
        <v>343</v>
      </c>
      <c r="K1503" s="499">
        <v>1393</v>
      </c>
      <c r="L1503" s="499">
        <v>1393</v>
      </c>
      <c r="M1503" s="499">
        <v>0</v>
      </c>
      <c r="N1503" s="499">
        <v>0</v>
      </c>
      <c r="O1503" s="500">
        <v>5</v>
      </c>
      <c r="P1503" s="500">
        <v>5</v>
      </c>
      <c r="Q1503" s="500">
        <v>265.89618821229698</v>
      </c>
    </row>
    <row r="1504" spans="1:17" ht="12.75" x14ac:dyDescent="0.2">
      <c r="A1504" s="496" t="s">
        <v>1879</v>
      </c>
      <c r="B1504" s="497" t="s">
        <v>2263</v>
      </c>
      <c r="C1504" s="497">
        <v>690.93887776605845</v>
      </c>
      <c r="D1504" s="497">
        <v>690.93887776605845</v>
      </c>
      <c r="E1504" s="497">
        <v>697.03843756784897</v>
      </c>
      <c r="F1504" s="498">
        <v>0</v>
      </c>
      <c r="G1504" s="499">
        <f t="shared" si="23"/>
        <v>0</v>
      </c>
      <c r="H1504" s="499" t="s">
        <v>2263</v>
      </c>
      <c r="I1504" s="499">
        <v>3188</v>
      </c>
      <c r="J1504" s="499">
        <v>822</v>
      </c>
      <c r="K1504" s="499">
        <v>5985</v>
      </c>
      <c r="L1504" s="499">
        <v>5985</v>
      </c>
      <c r="M1504" s="499">
        <v>0</v>
      </c>
      <c r="N1504" s="499">
        <v>0</v>
      </c>
      <c r="O1504" s="500">
        <v>5</v>
      </c>
      <c r="P1504" s="500">
        <v>5</v>
      </c>
      <c r="Q1504" s="500">
        <v>265.89618821229698</v>
      </c>
    </row>
    <row r="1505" spans="1:17" ht="12.75" x14ac:dyDescent="0.2">
      <c r="A1505" s="496" t="s">
        <v>1880</v>
      </c>
      <c r="B1505" s="497" t="s">
        <v>2263</v>
      </c>
      <c r="C1505" s="497">
        <v>562.24921989130803</v>
      </c>
      <c r="D1505" s="497">
        <v>562.24921989130803</v>
      </c>
      <c r="E1505" s="497">
        <v>584.51982276026797</v>
      </c>
      <c r="F1505" s="498">
        <v>0</v>
      </c>
      <c r="G1505" s="499">
        <f t="shared" si="23"/>
        <v>0</v>
      </c>
      <c r="H1505" s="499" t="s">
        <v>2263</v>
      </c>
      <c r="I1505" s="499">
        <v>5172</v>
      </c>
      <c r="J1505" s="499">
        <v>1336</v>
      </c>
      <c r="K1505" s="499">
        <v>10099</v>
      </c>
      <c r="L1505" s="499">
        <v>10099</v>
      </c>
      <c r="M1505" s="499">
        <v>0</v>
      </c>
      <c r="N1505" s="499">
        <v>0</v>
      </c>
      <c r="O1505" s="500">
        <v>5</v>
      </c>
      <c r="P1505" s="500">
        <v>5</v>
      </c>
      <c r="Q1505" s="500">
        <v>265.89618821229698</v>
      </c>
    </row>
    <row r="1506" spans="1:17" ht="12.75" x14ac:dyDescent="0.2">
      <c r="A1506" s="496" t="s">
        <v>1881</v>
      </c>
      <c r="B1506" s="497" t="s">
        <v>2263</v>
      </c>
      <c r="C1506" s="497">
        <v>1558.9966978794134</v>
      </c>
      <c r="D1506" s="497">
        <v>1558.9966978794134</v>
      </c>
      <c r="E1506" s="497">
        <v>1617.967264847666</v>
      </c>
      <c r="F1506" s="498">
        <v>0</v>
      </c>
      <c r="G1506" s="499">
        <f t="shared" si="23"/>
        <v>0</v>
      </c>
      <c r="H1506" s="499" t="s">
        <v>2263</v>
      </c>
      <c r="I1506" s="499">
        <v>86</v>
      </c>
      <c r="J1506" s="499">
        <v>90</v>
      </c>
      <c r="K1506" s="499">
        <v>446</v>
      </c>
      <c r="L1506" s="499">
        <v>446</v>
      </c>
      <c r="M1506" s="499">
        <v>0</v>
      </c>
      <c r="N1506" s="499">
        <v>0</v>
      </c>
      <c r="O1506" s="500">
        <v>5</v>
      </c>
      <c r="P1506" s="500">
        <v>10</v>
      </c>
      <c r="Q1506" s="500">
        <v>265.89618821229698</v>
      </c>
    </row>
    <row r="1507" spans="1:17" ht="12.75" x14ac:dyDescent="0.2">
      <c r="A1507" s="496" t="s">
        <v>1882</v>
      </c>
      <c r="B1507" s="497" t="s">
        <v>2263</v>
      </c>
      <c r="C1507" s="497">
        <v>785.17431606943524</v>
      </c>
      <c r="D1507" s="497">
        <v>785.17431606943524</v>
      </c>
      <c r="E1507" s="497">
        <v>986.05428481024876</v>
      </c>
      <c r="F1507" s="498">
        <v>0</v>
      </c>
      <c r="G1507" s="499">
        <f t="shared" si="23"/>
        <v>0</v>
      </c>
      <c r="H1507" s="499" t="s">
        <v>2263</v>
      </c>
      <c r="I1507" s="499">
        <v>412</v>
      </c>
      <c r="J1507" s="499">
        <v>167</v>
      </c>
      <c r="K1507" s="499">
        <v>1601</v>
      </c>
      <c r="L1507" s="499">
        <v>1601</v>
      </c>
      <c r="M1507" s="499">
        <v>0</v>
      </c>
      <c r="N1507" s="499">
        <v>0</v>
      </c>
      <c r="O1507" s="500">
        <v>5</v>
      </c>
      <c r="P1507" s="500">
        <v>5</v>
      </c>
      <c r="Q1507" s="500">
        <v>265.89618821229698</v>
      </c>
    </row>
    <row r="1508" spans="1:17" ht="12.75" x14ac:dyDescent="0.2">
      <c r="A1508" s="496" t="s">
        <v>1883</v>
      </c>
      <c r="B1508" s="497" t="s">
        <v>2263</v>
      </c>
      <c r="C1508" s="497">
        <v>747.17860029749795</v>
      </c>
      <c r="D1508" s="497">
        <v>747.17860029749795</v>
      </c>
      <c r="E1508" s="497">
        <v>663.02723489583639</v>
      </c>
      <c r="F1508" s="498">
        <v>0</v>
      </c>
      <c r="G1508" s="499">
        <f t="shared" si="23"/>
        <v>0</v>
      </c>
      <c r="H1508" s="499" t="s">
        <v>2263</v>
      </c>
      <c r="I1508" s="499">
        <v>427</v>
      </c>
      <c r="J1508" s="499">
        <v>143</v>
      </c>
      <c r="K1508" s="499">
        <v>1599</v>
      </c>
      <c r="L1508" s="499">
        <v>1599</v>
      </c>
      <c r="M1508" s="499">
        <v>0</v>
      </c>
      <c r="N1508" s="499">
        <v>0</v>
      </c>
      <c r="O1508" s="500">
        <v>5</v>
      </c>
      <c r="P1508" s="500">
        <v>5</v>
      </c>
      <c r="Q1508" s="500">
        <v>265.89618821229698</v>
      </c>
    </row>
    <row r="1509" spans="1:17" ht="12.75" x14ac:dyDescent="0.2">
      <c r="A1509" s="496" t="s">
        <v>1884</v>
      </c>
      <c r="B1509" s="497" t="s">
        <v>2263</v>
      </c>
      <c r="C1509" s="497">
        <v>683.95606026162159</v>
      </c>
      <c r="D1509" s="497">
        <v>683.95606026162159</v>
      </c>
      <c r="E1509" s="497">
        <v>564.38496888892735</v>
      </c>
      <c r="F1509" s="498">
        <v>0</v>
      </c>
      <c r="G1509" s="499">
        <f t="shared" si="23"/>
        <v>0</v>
      </c>
      <c r="H1509" s="499" t="s">
        <v>2263</v>
      </c>
      <c r="I1509" s="499">
        <v>2056</v>
      </c>
      <c r="J1509" s="499">
        <v>637</v>
      </c>
      <c r="K1509" s="499">
        <v>6481</v>
      </c>
      <c r="L1509" s="499">
        <v>6481</v>
      </c>
      <c r="M1509" s="499">
        <v>0</v>
      </c>
      <c r="N1509" s="499">
        <v>0</v>
      </c>
      <c r="O1509" s="500">
        <v>5</v>
      </c>
      <c r="P1509" s="500">
        <v>5</v>
      </c>
      <c r="Q1509" s="500">
        <v>265.89618821229698</v>
      </c>
    </row>
    <row r="1510" spans="1:17" ht="12.75" x14ac:dyDescent="0.2">
      <c r="A1510" s="496" t="s">
        <v>1885</v>
      </c>
      <c r="B1510" s="497" t="s">
        <v>2263</v>
      </c>
      <c r="C1510" s="497">
        <v>685.93828698490393</v>
      </c>
      <c r="D1510" s="497">
        <v>685.93828698490393</v>
      </c>
      <c r="E1510" s="497">
        <v>614.03727693384724</v>
      </c>
      <c r="F1510" s="498">
        <v>0</v>
      </c>
      <c r="G1510" s="499">
        <f t="shared" si="23"/>
        <v>0</v>
      </c>
      <c r="H1510" s="499" t="s">
        <v>2263</v>
      </c>
      <c r="I1510" s="499">
        <v>22</v>
      </c>
      <c r="J1510" s="499">
        <v>10</v>
      </c>
      <c r="K1510" s="499">
        <v>557</v>
      </c>
      <c r="L1510" s="499">
        <v>557</v>
      </c>
      <c r="M1510" s="499">
        <v>0</v>
      </c>
      <c r="N1510" s="499">
        <v>0</v>
      </c>
      <c r="O1510" s="500">
        <v>5</v>
      </c>
      <c r="P1510" s="500">
        <v>5</v>
      </c>
      <c r="Q1510" s="500">
        <v>265.89618821229698</v>
      </c>
    </row>
    <row r="1511" spans="1:17" ht="12.75" x14ac:dyDescent="0.2">
      <c r="A1511" s="496" t="s">
        <v>1886</v>
      </c>
      <c r="B1511" s="497" t="s">
        <v>2263</v>
      </c>
      <c r="C1511" s="497">
        <v>385.1522403491872</v>
      </c>
      <c r="D1511" s="497">
        <v>385.1522403491872</v>
      </c>
      <c r="E1511" s="497">
        <v>485.05504342606213</v>
      </c>
      <c r="F1511" s="498">
        <v>0</v>
      </c>
      <c r="G1511" s="499">
        <f t="shared" si="23"/>
        <v>0</v>
      </c>
      <c r="H1511" s="499" t="s">
        <v>2263</v>
      </c>
      <c r="I1511" s="499">
        <v>109</v>
      </c>
      <c r="J1511" s="499">
        <v>26</v>
      </c>
      <c r="K1511" s="499">
        <v>2265</v>
      </c>
      <c r="L1511" s="499">
        <v>2265</v>
      </c>
      <c r="M1511" s="499">
        <v>0</v>
      </c>
      <c r="N1511" s="499">
        <v>0</v>
      </c>
      <c r="O1511" s="500">
        <v>5</v>
      </c>
      <c r="P1511" s="500">
        <v>5</v>
      </c>
      <c r="Q1511" s="500">
        <v>265.89618821229698</v>
      </c>
    </row>
    <row r="1512" spans="1:17" ht="12.75" x14ac:dyDescent="0.2">
      <c r="A1512" s="496" t="s">
        <v>1887</v>
      </c>
      <c r="B1512" s="497" t="s">
        <v>2263</v>
      </c>
      <c r="C1512" s="497">
        <v>385.1522403491872</v>
      </c>
      <c r="D1512" s="497">
        <v>385.1522403491872</v>
      </c>
      <c r="E1512" s="497">
        <v>423.73059931922796</v>
      </c>
      <c r="F1512" s="498">
        <v>0</v>
      </c>
      <c r="G1512" s="499">
        <f t="shared" si="23"/>
        <v>0</v>
      </c>
      <c r="H1512" s="499" t="s">
        <v>2263</v>
      </c>
      <c r="I1512" s="499">
        <v>86</v>
      </c>
      <c r="J1512" s="499">
        <v>20</v>
      </c>
      <c r="K1512" s="499">
        <v>4352</v>
      </c>
      <c r="L1512" s="499">
        <v>4352</v>
      </c>
      <c r="M1512" s="499">
        <v>0</v>
      </c>
      <c r="N1512" s="499">
        <v>0</v>
      </c>
      <c r="O1512" s="500">
        <v>5</v>
      </c>
      <c r="P1512" s="500">
        <v>5</v>
      </c>
      <c r="Q1512" s="500">
        <v>265.89618821229698</v>
      </c>
    </row>
    <row r="1513" spans="1:17" ht="12.75" x14ac:dyDescent="0.2">
      <c r="A1513" s="496" t="s">
        <v>1888</v>
      </c>
      <c r="B1513" s="497" t="s">
        <v>2263</v>
      </c>
      <c r="C1513" s="497">
        <v>778.40265227778195</v>
      </c>
      <c r="D1513" s="497">
        <v>778.40265227778195</v>
      </c>
      <c r="E1513" s="497">
        <v>3689.0773477560579</v>
      </c>
      <c r="F1513" s="498">
        <v>0</v>
      </c>
      <c r="G1513" s="499">
        <f t="shared" si="23"/>
        <v>0</v>
      </c>
      <c r="H1513" s="499" t="s">
        <v>2263</v>
      </c>
      <c r="I1513" s="499">
        <v>412</v>
      </c>
      <c r="J1513" s="499">
        <v>184</v>
      </c>
      <c r="K1513" s="499">
        <v>87</v>
      </c>
      <c r="L1513" s="499">
        <v>87</v>
      </c>
      <c r="M1513" s="499">
        <v>0</v>
      </c>
      <c r="N1513" s="499">
        <v>0</v>
      </c>
      <c r="O1513" s="500">
        <v>5</v>
      </c>
      <c r="P1513" s="500">
        <v>24</v>
      </c>
      <c r="Q1513" s="500">
        <v>265.89618821229698</v>
      </c>
    </row>
    <row r="1514" spans="1:17" ht="12.75" x14ac:dyDescent="0.2">
      <c r="A1514" s="496" t="s">
        <v>1889</v>
      </c>
      <c r="B1514" s="497" t="s">
        <v>2263</v>
      </c>
      <c r="C1514" s="497">
        <v>614.26162368220696</v>
      </c>
      <c r="D1514" s="497">
        <v>614.26162368220696</v>
      </c>
      <c r="E1514" s="497">
        <v>1269.8114160236851</v>
      </c>
      <c r="F1514" s="498">
        <v>0</v>
      </c>
      <c r="G1514" s="499">
        <f t="shared" si="23"/>
        <v>0</v>
      </c>
      <c r="H1514" s="499" t="s">
        <v>2263</v>
      </c>
      <c r="I1514" s="499">
        <v>1753</v>
      </c>
      <c r="J1514" s="499">
        <v>388</v>
      </c>
      <c r="K1514" s="499">
        <v>351</v>
      </c>
      <c r="L1514" s="499">
        <v>351</v>
      </c>
      <c r="M1514" s="499">
        <v>0</v>
      </c>
      <c r="N1514" s="499">
        <v>0</v>
      </c>
      <c r="O1514" s="500">
        <v>5</v>
      </c>
      <c r="P1514" s="500">
        <v>8</v>
      </c>
      <c r="Q1514" s="500">
        <v>265.89618821229698</v>
      </c>
    </row>
    <row r="1515" spans="1:17" ht="12.75" x14ac:dyDescent="0.2">
      <c r="A1515" s="496" t="s">
        <v>1890</v>
      </c>
      <c r="B1515" s="497" t="s">
        <v>2263</v>
      </c>
      <c r="C1515" s="497">
        <v>519.60396346822165</v>
      </c>
      <c r="D1515" s="497">
        <v>519.60396346822165</v>
      </c>
      <c r="E1515" s="497">
        <v>667.90279245449017</v>
      </c>
      <c r="F1515" s="498">
        <v>0</v>
      </c>
      <c r="G1515" s="499">
        <f t="shared" si="23"/>
        <v>0</v>
      </c>
      <c r="H1515" s="499" t="s">
        <v>2263</v>
      </c>
      <c r="I1515" s="499">
        <v>2620</v>
      </c>
      <c r="J1515" s="499">
        <v>445</v>
      </c>
      <c r="K1515" s="499">
        <v>405</v>
      </c>
      <c r="L1515" s="499">
        <v>405</v>
      </c>
      <c r="M1515" s="499">
        <v>0</v>
      </c>
      <c r="N1515" s="499">
        <v>0</v>
      </c>
      <c r="O1515" s="500">
        <v>5</v>
      </c>
      <c r="P1515" s="500">
        <v>5</v>
      </c>
      <c r="Q1515" s="500">
        <v>265.89618821229698</v>
      </c>
    </row>
    <row r="1516" spans="1:17" ht="12.75" x14ac:dyDescent="0.2">
      <c r="A1516" s="496" t="s">
        <v>1891</v>
      </c>
      <c r="B1516" s="497" t="s">
        <v>2263</v>
      </c>
      <c r="C1516" s="497">
        <v>1900.1008854659633</v>
      </c>
      <c r="D1516" s="497">
        <v>1900.1008854659633</v>
      </c>
      <c r="E1516" s="497">
        <v>1264.6039579505325</v>
      </c>
      <c r="F1516" s="498">
        <v>0</v>
      </c>
      <c r="G1516" s="499">
        <f t="shared" si="23"/>
        <v>0</v>
      </c>
      <c r="H1516" s="499" t="s">
        <v>2263</v>
      </c>
      <c r="I1516" s="499">
        <v>5</v>
      </c>
      <c r="J1516" s="499">
        <v>9</v>
      </c>
      <c r="K1516" s="499">
        <v>1593</v>
      </c>
      <c r="L1516" s="499">
        <v>1593</v>
      </c>
      <c r="M1516" s="499">
        <v>0</v>
      </c>
      <c r="N1516" s="499">
        <v>0</v>
      </c>
      <c r="O1516" s="500">
        <v>6</v>
      </c>
      <c r="P1516" s="500">
        <v>6</v>
      </c>
      <c r="Q1516" s="500">
        <v>265.89618821229698</v>
      </c>
    </row>
    <row r="1517" spans="1:17" ht="12.75" x14ac:dyDescent="0.2">
      <c r="A1517" s="496" t="s">
        <v>1892</v>
      </c>
      <c r="B1517" s="497" t="s">
        <v>2263</v>
      </c>
      <c r="C1517" s="497">
        <v>1109.529345773396</v>
      </c>
      <c r="D1517" s="497">
        <v>1109.529345773396</v>
      </c>
      <c r="E1517" s="497">
        <v>1097.4425261548881</v>
      </c>
      <c r="F1517" s="498">
        <v>0</v>
      </c>
      <c r="G1517" s="499">
        <f t="shared" si="23"/>
        <v>0</v>
      </c>
      <c r="H1517" s="499" t="s">
        <v>2263</v>
      </c>
      <c r="I1517" s="499">
        <v>3</v>
      </c>
      <c r="J1517" s="499">
        <v>11</v>
      </c>
      <c r="K1517" s="499">
        <v>1868</v>
      </c>
      <c r="L1517" s="499">
        <v>1868</v>
      </c>
      <c r="M1517" s="499">
        <v>0</v>
      </c>
      <c r="N1517" s="499">
        <v>0</v>
      </c>
      <c r="O1517" s="500">
        <v>9</v>
      </c>
      <c r="P1517" s="500">
        <v>6</v>
      </c>
      <c r="Q1517" s="500">
        <v>265.89618821229698</v>
      </c>
    </row>
    <row r="1518" spans="1:17" ht="12.75" x14ac:dyDescent="0.2">
      <c r="A1518" s="496" t="s">
        <v>1893</v>
      </c>
      <c r="B1518" s="497" t="s">
        <v>2263</v>
      </c>
      <c r="C1518" s="497">
        <v>1987.5817718482181</v>
      </c>
      <c r="D1518" s="497">
        <v>1987.5817718482181</v>
      </c>
      <c r="E1518" s="497">
        <v>1622.7822123608078</v>
      </c>
      <c r="F1518" s="498">
        <v>0</v>
      </c>
      <c r="G1518" s="499">
        <f t="shared" si="23"/>
        <v>0</v>
      </c>
      <c r="H1518" s="499" t="s">
        <v>2263</v>
      </c>
      <c r="I1518" s="499">
        <v>85</v>
      </c>
      <c r="J1518" s="499">
        <v>131</v>
      </c>
      <c r="K1518" s="499">
        <v>496</v>
      </c>
      <c r="L1518" s="499">
        <v>496</v>
      </c>
      <c r="M1518" s="499">
        <v>0</v>
      </c>
      <c r="N1518" s="499">
        <v>0</v>
      </c>
      <c r="O1518" s="500">
        <v>5</v>
      </c>
      <c r="P1518" s="500">
        <v>8</v>
      </c>
      <c r="Q1518" s="500">
        <v>265.89618821229698</v>
      </c>
    </row>
    <row r="1519" spans="1:17" ht="12.75" x14ac:dyDescent="0.2">
      <c r="A1519" s="496" t="s">
        <v>1894</v>
      </c>
      <c r="B1519" s="497" t="s">
        <v>2263</v>
      </c>
      <c r="C1519" s="497">
        <v>1269.2244802109997</v>
      </c>
      <c r="D1519" s="497">
        <v>1269.2244802109997</v>
      </c>
      <c r="E1519" s="497">
        <v>947.75640439445851</v>
      </c>
      <c r="F1519" s="498">
        <v>0</v>
      </c>
      <c r="G1519" s="499">
        <f t="shared" si="23"/>
        <v>0</v>
      </c>
      <c r="H1519" s="499" t="s">
        <v>2263</v>
      </c>
      <c r="I1519" s="499">
        <v>147</v>
      </c>
      <c r="J1519" s="499">
        <v>207</v>
      </c>
      <c r="K1519" s="499">
        <v>1891</v>
      </c>
      <c r="L1519" s="499">
        <v>1891</v>
      </c>
      <c r="M1519" s="499">
        <v>0</v>
      </c>
      <c r="N1519" s="499">
        <v>0</v>
      </c>
      <c r="O1519" s="500">
        <v>5</v>
      </c>
      <c r="P1519" s="500">
        <v>5</v>
      </c>
      <c r="Q1519" s="500">
        <v>265.89618821229698</v>
      </c>
    </row>
    <row r="1520" spans="1:17" ht="12.75" x14ac:dyDescent="0.2">
      <c r="A1520" s="496" t="s">
        <v>1895</v>
      </c>
      <c r="B1520" s="497" t="s">
        <v>2263</v>
      </c>
      <c r="C1520" s="497">
        <v>753.47539915397238</v>
      </c>
      <c r="D1520" s="497">
        <v>753.47539915397238</v>
      </c>
      <c r="E1520" s="497">
        <v>947.75640439445851</v>
      </c>
      <c r="F1520" s="498">
        <v>0</v>
      </c>
      <c r="G1520" s="499">
        <f t="shared" si="23"/>
        <v>0</v>
      </c>
      <c r="H1520" s="499" t="s">
        <v>2263</v>
      </c>
      <c r="I1520" s="499">
        <v>634</v>
      </c>
      <c r="J1520" s="499">
        <v>309</v>
      </c>
      <c r="K1520" s="499">
        <v>2919</v>
      </c>
      <c r="L1520" s="499">
        <v>2919</v>
      </c>
      <c r="M1520" s="499">
        <v>0</v>
      </c>
      <c r="N1520" s="499">
        <v>0</v>
      </c>
      <c r="O1520" s="500">
        <v>5</v>
      </c>
      <c r="P1520" s="500">
        <v>5</v>
      </c>
      <c r="Q1520" s="500">
        <v>265.89618821229698</v>
      </c>
    </row>
    <row r="1521" spans="1:17" ht="12.75" x14ac:dyDescent="0.2">
      <c r="A1521" s="496" t="s">
        <v>1896</v>
      </c>
      <c r="B1521" s="497" t="s">
        <v>2263</v>
      </c>
      <c r="C1521" s="497">
        <v>1530.2413221426973</v>
      </c>
      <c r="D1521" s="497">
        <v>1530.2413221426973</v>
      </c>
      <c r="E1521" s="497">
        <v>6336.0086535313512</v>
      </c>
      <c r="F1521" s="498">
        <v>0</v>
      </c>
      <c r="G1521" s="499">
        <f t="shared" si="23"/>
        <v>0</v>
      </c>
      <c r="H1521" s="499" t="s">
        <v>2263</v>
      </c>
      <c r="I1521" s="499">
        <v>344</v>
      </c>
      <c r="J1521" s="499">
        <v>104</v>
      </c>
      <c r="K1521" s="499">
        <v>159</v>
      </c>
      <c r="L1521" s="499">
        <v>159</v>
      </c>
      <c r="M1521" s="499">
        <v>0</v>
      </c>
      <c r="N1521" s="499">
        <v>0</v>
      </c>
      <c r="O1521" s="500">
        <v>5</v>
      </c>
      <c r="P1521" s="500">
        <v>36</v>
      </c>
      <c r="Q1521" s="500">
        <v>265.89618821229698</v>
      </c>
    </row>
    <row r="1522" spans="1:17" ht="12.75" x14ac:dyDescent="0.2">
      <c r="A1522" s="496" t="s">
        <v>1897</v>
      </c>
      <c r="B1522" s="497" t="s">
        <v>2263</v>
      </c>
      <c r="C1522" s="497">
        <v>1616.2599170789297</v>
      </c>
      <c r="D1522" s="497">
        <v>1616.2599170789297</v>
      </c>
      <c r="E1522" s="497">
        <v>1531.2373977435707</v>
      </c>
      <c r="F1522" s="498">
        <v>0</v>
      </c>
      <c r="G1522" s="499">
        <f t="shared" si="23"/>
        <v>0</v>
      </c>
      <c r="H1522" s="499" t="s">
        <v>2263</v>
      </c>
      <c r="I1522" s="499">
        <v>741</v>
      </c>
      <c r="J1522" s="499">
        <v>156</v>
      </c>
      <c r="K1522" s="499">
        <v>350</v>
      </c>
      <c r="L1522" s="499">
        <v>350</v>
      </c>
      <c r="M1522" s="499">
        <v>0</v>
      </c>
      <c r="N1522" s="499">
        <v>0</v>
      </c>
      <c r="O1522" s="500">
        <v>5</v>
      </c>
      <c r="P1522" s="500">
        <v>9</v>
      </c>
      <c r="Q1522" s="500">
        <v>265.89618821229698</v>
      </c>
    </row>
    <row r="1523" spans="1:17" ht="12.75" x14ac:dyDescent="0.2">
      <c r="A1523" s="496" t="s">
        <v>1898</v>
      </c>
      <c r="B1523" s="497" t="s">
        <v>2263</v>
      </c>
      <c r="C1523" s="497">
        <v>1119.8423220203297</v>
      </c>
      <c r="D1523" s="497">
        <v>1119.8423220203297</v>
      </c>
      <c r="E1523" s="497">
        <v>1317.2995098906381</v>
      </c>
      <c r="F1523" s="498">
        <v>0</v>
      </c>
      <c r="G1523" s="499">
        <f t="shared" si="23"/>
        <v>0</v>
      </c>
      <c r="H1523" s="499" t="s">
        <v>2263</v>
      </c>
      <c r="I1523" s="499">
        <v>557</v>
      </c>
      <c r="J1523" s="499">
        <v>108</v>
      </c>
      <c r="K1523" s="499">
        <v>129</v>
      </c>
      <c r="L1523" s="499">
        <v>129</v>
      </c>
      <c r="M1523" s="499">
        <v>0</v>
      </c>
      <c r="N1523" s="499">
        <v>0</v>
      </c>
      <c r="O1523" s="500">
        <v>5</v>
      </c>
      <c r="P1523" s="500">
        <v>8</v>
      </c>
      <c r="Q1523" s="500">
        <v>265.89618821229698</v>
      </c>
    </row>
    <row r="1524" spans="1:17" ht="12.75" x14ac:dyDescent="0.2">
      <c r="A1524" s="496" t="s">
        <v>1899</v>
      </c>
      <c r="B1524" s="497" t="s">
        <v>2263</v>
      </c>
      <c r="C1524" s="497">
        <v>1711.4220426605834</v>
      </c>
      <c r="D1524" s="497">
        <v>1711.4220426605834</v>
      </c>
      <c r="E1524" s="497">
        <v>4859.1513328004094</v>
      </c>
      <c r="F1524" s="498">
        <v>0</v>
      </c>
      <c r="G1524" s="499">
        <f t="shared" si="23"/>
        <v>0</v>
      </c>
      <c r="H1524" s="499" t="s">
        <v>2263</v>
      </c>
      <c r="I1524" s="499">
        <v>188</v>
      </c>
      <c r="J1524" s="499">
        <v>177</v>
      </c>
      <c r="K1524" s="499">
        <v>282</v>
      </c>
      <c r="L1524" s="499">
        <v>282</v>
      </c>
      <c r="M1524" s="499">
        <v>0</v>
      </c>
      <c r="N1524" s="499">
        <v>0</v>
      </c>
      <c r="O1524" s="500">
        <v>5</v>
      </c>
      <c r="P1524" s="500">
        <v>20</v>
      </c>
      <c r="Q1524" s="500">
        <v>265.89618821229698</v>
      </c>
    </row>
    <row r="1525" spans="1:17" ht="12.75" x14ac:dyDescent="0.2">
      <c r="A1525" s="496" t="s">
        <v>1900</v>
      </c>
      <c r="B1525" s="497" t="s">
        <v>2263</v>
      </c>
      <c r="C1525" s="497">
        <v>730.92733622307139</v>
      </c>
      <c r="D1525" s="497">
        <v>730.92733622307139</v>
      </c>
      <c r="E1525" s="497">
        <v>1850.3372597390521</v>
      </c>
      <c r="F1525" s="498">
        <v>0</v>
      </c>
      <c r="G1525" s="499">
        <f t="shared" si="23"/>
        <v>0</v>
      </c>
      <c r="H1525" s="499" t="s">
        <v>2263</v>
      </c>
      <c r="I1525" s="499">
        <v>520</v>
      </c>
      <c r="J1525" s="499">
        <v>122</v>
      </c>
      <c r="K1525" s="499">
        <v>325</v>
      </c>
      <c r="L1525" s="499">
        <v>325</v>
      </c>
      <c r="M1525" s="499">
        <v>0</v>
      </c>
      <c r="N1525" s="499">
        <v>0</v>
      </c>
      <c r="O1525" s="500">
        <v>5</v>
      </c>
      <c r="P1525" s="500">
        <v>9</v>
      </c>
      <c r="Q1525" s="500">
        <v>265.89618821229698</v>
      </c>
    </row>
    <row r="1526" spans="1:17" ht="12.75" x14ac:dyDescent="0.2">
      <c r="A1526" s="496" t="s">
        <v>1901</v>
      </c>
      <c r="B1526" s="497" t="s">
        <v>2263</v>
      </c>
      <c r="C1526" s="497">
        <v>545.93631139990657</v>
      </c>
      <c r="D1526" s="497">
        <v>545.93631139990657</v>
      </c>
      <c r="E1526" s="497">
        <v>1253.8730219536858</v>
      </c>
      <c r="F1526" s="498">
        <v>0</v>
      </c>
      <c r="G1526" s="499">
        <f t="shared" si="23"/>
        <v>0</v>
      </c>
      <c r="H1526" s="499" t="s">
        <v>2263</v>
      </c>
      <c r="I1526" s="499">
        <v>587</v>
      </c>
      <c r="J1526" s="499">
        <v>83</v>
      </c>
      <c r="K1526" s="499">
        <v>335</v>
      </c>
      <c r="L1526" s="499">
        <v>335</v>
      </c>
      <c r="M1526" s="499">
        <v>0</v>
      </c>
      <c r="N1526" s="499">
        <v>0</v>
      </c>
      <c r="O1526" s="500">
        <v>5</v>
      </c>
      <c r="P1526" s="500">
        <v>8</v>
      </c>
      <c r="Q1526" s="500">
        <v>265.89618821229698</v>
      </c>
    </row>
    <row r="1527" spans="1:17" ht="12.75" x14ac:dyDescent="0.2">
      <c r="A1527" s="496" t="s">
        <v>1902</v>
      </c>
      <c r="B1527" s="497" t="s">
        <v>2263</v>
      </c>
      <c r="C1527" s="497">
        <v>868.76736265649765</v>
      </c>
      <c r="D1527" s="497">
        <v>868.76736265649765</v>
      </c>
      <c r="E1527" s="497">
        <v>1698.0335884623803</v>
      </c>
      <c r="F1527" s="498">
        <v>0</v>
      </c>
      <c r="G1527" s="499">
        <f t="shared" si="23"/>
        <v>0</v>
      </c>
      <c r="H1527" s="499" t="s">
        <v>2263</v>
      </c>
      <c r="I1527" s="499">
        <v>126</v>
      </c>
      <c r="J1527" s="499">
        <v>59</v>
      </c>
      <c r="K1527" s="499">
        <v>1060</v>
      </c>
      <c r="L1527" s="499">
        <v>1060</v>
      </c>
      <c r="M1527" s="499">
        <v>0</v>
      </c>
      <c r="N1527" s="499">
        <v>0</v>
      </c>
      <c r="O1527" s="500">
        <v>5</v>
      </c>
      <c r="P1527" s="500">
        <v>7</v>
      </c>
      <c r="Q1527" s="500">
        <v>265.89618821229698</v>
      </c>
    </row>
    <row r="1528" spans="1:17" ht="12.75" x14ac:dyDescent="0.2">
      <c r="A1528" s="496" t="s">
        <v>1903</v>
      </c>
      <c r="B1528" s="497" t="s">
        <v>2263</v>
      </c>
      <c r="C1528" s="497">
        <v>468.30483692162386</v>
      </c>
      <c r="D1528" s="497">
        <v>468.30483692162386</v>
      </c>
      <c r="E1528" s="497">
        <v>1301.9605187986422</v>
      </c>
      <c r="F1528" s="498">
        <v>0</v>
      </c>
      <c r="G1528" s="499">
        <f t="shared" si="23"/>
        <v>0</v>
      </c>
      <c r="H1528" s="499" t="s">
        <v>2263</v>
      </c>
      <c r="I1528" s="499">
        <v>175</v>
      </c>
      <c r="J1528" s="499">
        <v>41</v>
      </c>
      <c r="K1528" s="499">
        <v>1095</v>
      </c>
      <c r="L1528" s="499">
        <v>1095</v>
      </c>
      <c r="M1528" s="499">
        <v>0</v>
      </c>
      <c r="N1528" s="499">
        <v>0</v>
      </c>
      <c r="O1528" s="500">
        <v>5</v>
      </c>
      <c r="P1528" s="500">
        <v>9</v>
      </c>
      <c r="Q1528" s="500">
        <v>265.89618821229698</v>
      </c>
    </row>
    <row r="1529" spans="1:17" ht="12.75" x14ac:dyDescent="0.2">
      <c r="A1529" s="496" t="s">
        <v>1904</v>
      </c>
      <c r="B1529" s="497" t="s">
        <v>2263</v>
      </c>
      <c r="C1529" s="497">
        <v>468.30483692162386</v>
      </c>
      <c r="D1529" s="497">
        <v>468.30483692162386</v>
      </c>
      <c r="E1529" s="497">
        <v>1087.7247063381355</v>
      </c>
      <c r="F1529" s="498">
        <v>0</v>
      </c>
      <c r="G1529" s="499">
        <f t="shared" si="23"/>
        <v>0</v>
      </c>
      <c r="H1529" s="499" t="s">
        <v>2263</v>
      </c>
      <c r="I1529" s="499">
        <v>431</v>
      </c>
      <c r="J1529" s="499">
        <v>91</v>
      </c>
      <c r="K1529" s="499">
        <v>1898</v>
      </c>
      <c r="L1529" s="499">
        <v>1898</v>
      </c>
      <c r="M1529" s="499">
        <v>0</v>
      </c>
      <c r="N1529" s="499">
        <v>0</v>
      </c>
      <c r="O1529" s="500">
        <v>5</v>
      </c>
      <c r="P1529" s="500">
        <v>8</v>
      </c>
      <c r="Q1529" s="500">
        <v>265.89618821229698</v>
      </c>
    </row>
    <row r="1530" spans="1:17" ht="12.75" x14ac:dyDescent="0.2">
      <c r="A1530" s="496" t="s">
        <v>1905</v>
      </c>
      <c r="B1530" s="497" t="s">
        <v>2263</v>
      </c>
      <c r="C1530" s="497">
        <v>1264.5583664967032</v>
      </c>
      <c r="D1530" s="497">
        <v>1264.5583664967032</v>
      </c>
      <c r="E1530" s="497">
        <v>1450.7967550632834</v>
      </c>
      <c r="F1530" s="498">
        <v>0</v>
      </c>
      <c r="G1530" s="499">
        <f t="shared" si="23"/>
        <v>0</v>
      </c>
      <c r="H1530" s="499" t="s">
        <v>2263</v>
      </c>
      <c r="I1530" s="499">
        <v>102</v>
      </c>
      <c r="J1530" s="499">
        <v>60</v>
      </c>
      <c r="K1530" s="499">
        <v>363</v>
      </c>
      <c r="L1530" s="499">
        <v>363</v>
      </c>
      <c r="M1530" s="499">
        <v>0</v>
      </c>
      <c r="N1530" s="499">
        <v>0</v>
      </c>
      <c r="O1530" s="500">
        <v>5</v>
      </c>
      <c r="P1530" s="500">
        <v>8</v>
      </c>
      <c r="Q1530" s="500">
        <v>265.89618821229698</v>
      </c>
    </row>
    <row r="1531" spans="1:17" ht="12.75" x14ac:dyDescent="0.2">
      <c r="A1531" s="496" t="s">
        <v>1906</v>
      </c>
      <c r="B1531" s="497" t="s">
        <v>2263</v>
      </c>
      <c r="C1531" s="497">
        <v>640.00704362366719</v>
      </c>
      <c r="D1531" s="497">
        <v>640.00704362366719</v>
      </c>
      <c r="E1531" s="497">
        <v>793.69354078958918</v>
      </c>
      <c r="F1531" s="498">
        <v>0</v>
      </c>
      <c r="G1531" s="499">
        <f t="shared" si="23"/>
        <v>0</v>
      </c>
      <c r="H1531" s="499" t="s">
        <v>2263</v>
      </c>
      <c r="I1531" s="499">
        <v>282</v>
      </c>
      <c r="J1531" s="499">
        <v>102</v>
      </c>
      <c r="K1531" s="499">
        <v>1225</v>
      </c>
      <c r="L1531" s="499">
        <v>1225</v>
      </c>
      <c r="M1531" s="499">
        <v>0</v>
      </c>
      <c r="N1531" s="499">
        <v>0</v>
      </c>
      <c r="O1531" s="500">
        <v>5</v>
      </c>
      <c r="P1531" s="500">
        <v>5</v>
      </c>
      <c r="Q1531" s="500">
        <v>265.89618821229698</v>
      </c>
    </row>
    <row r="1532" spans="1:17" ht="12.75" x14ac:dyDescent="0.2">
      <c r="A1532" s="496" t="s">
        <v>1907</v>
      </c>
      <c r="B1532" s="497" t="s">
        <v>2263</v>
      </c>
      <c r="C1532" s="497">
        <v>517.67070275761648</v>
      </c>
      <c r="D1532" s="497">
        <v>517.67070275761648</v>
      </c>
      <c r="E1532" s="497">
        <v>596.03511347238532</v>
      </c>
      <c r="F1532" s="498">
        <v>0</v>
      </c>
      <c r="G1532" s="499">
        <f t="shared" si="23"/>
        <v>0</v>
      </c>
      <c r="H1532" s="499" t="s">
        <v>2263</v>
      </c>
      <c r="I1532" s="499">
        <v>352</v>
      </c>
      <c r="J1532" s="499">
        <v>97</v>
      </c>
      <c r="K1532" s="499">
        <v>2061</v>
      </c>
      <c r="L1532" s="499">
        <v>2061</v>
      </c>
      <c r="M1532" s="499">
        <v>0</v>
      </c>
      <c r="N1532" s="499">
        <v>0</v>
      </c>
      <c r="O1532" s="500">
        <v>5</v>
      </c>
      <c r="P1532" s="500">
        <v>5</v>
      </c>
      <c r="Q1532" s="500">
        <v>265.89618821229698</v>
      </c>
    </row>
    <row r="1533" spans="1:17" ht="12.75" x14ac:dyDescent="0.2">
      <c r="A1533" s="496" t="s">
        <v>1908</v>
      </c>
      <c r="B1533" s="497" t="s">
        <v>2263</v>
      </c>
      <c r="C1533" s="497">
        <v>452.03021505500266</v>
      </c>
      <c r="D1533" s="497">
        <v>452.03021505500266</v>
      </c>
      <c r="E1533" s="497">
        <v>480.36382015662582</v>
      </c>
      <c r="F1533" s="498">
        <v>0</v>
      </c>
      <c r="G1533" s="499">
        <f t="shared" si="23"/>
        <v>0</v>
      </c>
      <c r="H1533" s="499" t="s">
        <v>2263</v>
      </c>
      <c r="I1533" s="499">
        <v>649</v>
      </c>
      <c r="J1533" s="499">
        <v>164</v>
      </c>
      <c r="K1533" s="499">
        <v>6006</v>
      </c>
      <c r="L1533" s="499">
        <v>6006</v>
      </c>
      <c r="M1533" s="499">
        <v>0</v>
      </c>
      <c r="N1533" s="499">
        <v>0</v>
      </c>
      <c r="O1533" s="500">
        <v>5</v>
      </c>
      <c r="P1533" s="500">
        <v>5</v>
      </c>
      <c r="Q1533" s="500">
        <v>265.89618821229698</v>
      </c>
    </row>
    <row r="1534" spans="1:17" ht="12.75" x14ac:dyDescent="0.2">
      <c r="A1534" s="496" t="s">
        <v>1909</v>
      </c>
      <c r="B1534" s="497" t="s">
        <v>2263</v>
      </c>
      <c r="C1534" s="497">
        <v>8161.4774512237382</v>
      </c>
      <c r="D1534" s="497">
        <v>8161.4774512237382</v>
      </c>
      <c r="E1534" s="497">
        <v>7876.0832282891133</v>
      </c>
      <c r="F1534" s="498">
        <v>0</v>
      </c>
      <c r="G1534" s="499">
        <f t="shared" si="23"/>
        <v>0</v>
      </c>
      <c r="H1534" s="499" t="s">
        <v>2263</v>
      </c>
      <c r="I1534" s="499">
        <v>0</v>
      </c>
      <c r="J1534" s="499">
        <v>203</v>
      </c>
      <c r="K1534" s="499">
        <v>262</v>
      </c>
      <c r="L1534" s="499">
        <v>262</v>
      </c>
      <c r="M1534" s="499">
        <v>0</v>
      </c>
      <c r="N1534" s="499">
        <v>0</v>
      </c>
      <c r="O1534" s="500">
        <v>26</v>
      </c>
      <c r="P1534" s="500">
        <v>33</v>
      </c>
      <c r="Q1534" s="500">
        <v>265.89618821229698</v>
      </c>
    </row>
    <row r="1535" spans="1:17" ht="12.75" x14ac:dyDescent="0.2">
      <c r="A1535" s="496" t="s">
        <v>1910</v>
      </c>
      <c r="B1535" s="497" t="s">
        <v>2263</v>
      </c>
      <c r="C1535" s="497">
        <v>4383.4155867442405</v>
      </c>
      <c r="D1535" s="497">
        <v>4383.4155867442405</v>
      </c>
      <c r="E1535" s="497">
        <v>3868.7269040384949</v>
      </c>
      <c r="F1535" s="498">
        <v>0</v>
      </c>
      <c r="G1535" s="499">
        <f t="shared" si="23"/>
        <v>0</v>
      </c>
      <c r="H1535" s="499" t="s">
        <v>2263</v>
      </c>
      <c r="I1535" s="499">
        <v>0</v>
      </c>
      <c r="J1535" s="499">
        <v>205</v>
      </c>
      <c r="K1535" s="499">
        <v>225</v>
      </c>
      <c r="L1535" s="499">
        <v>225</v>
      </c>
      <c r="M1535" s="499">
        <v>0</v>
      </c>
      <c r="N1535" s="499">
        <v>0</v>
      </c>
      <c r="O1535" s="500">
        <v>11</v>
      </c>
      <c r="P1535" s="500">
        <v>21</v>
      </c>
      <c r="Q1535" s="500">
        <v>265.89618821229698</v>
      </c>
    </row>
    <row r="1536" spans="1:17" ht="12.75" x14ac:dyDescent="0.2">
      <c r="A1536" s="496" t="s">
        <v>1911</v>
      </c>
      <c r="B1536" s="497" t="s">
        <v>2263</v>
      </c>
      <c r="C1536" s="497">
        <v>3193.2871695334543</v>
      </c>
      <c r="D1536" s="497">
        <v>3193.2871695334543</v>
      </c>
      <c r="E1536" s="497">
        <v>2609.6712416926212</v>
      </c>
      <c r="F1536" s="498">
        <v>0</v>
      </c>
      <c r="G1536" s="499">
        <f t="shared" si="23"/>
        <v>0</v>
      </c>
      <c r="H1536" s="499" t="s">
        <v>2263</v>
      </c>
      <c r="I1536" s="499">
        <v>0</v>
      </c>
      <c r="J1536" s="499">
        <v>449</v>
      </c>
      <c r="K1536" s="499">
        <v>249</v>
      </c>
      <c r="L1536" s="499">
        <v>249</v>
      </c>
      <c r="M1536" s="499">
        <v>0</v>
      </c>
      <c r="N1536" s="499">
        <v>0</v>
      </c>
      <c r="O1536" s="500">
        <v>7</v>
      </c>
      <c r="P1536" s="500">
        <v>12</v>
      </c>
      <c r="Q1536" s="500">
        <v>265.89618821229698</v>
      </c>
    </row>
    <row r="1537" spans="1:17" ht="12.75" x14ac:dyDescent="0.2">
      <c r="A1537" s="496" t="s">
        <v>1912</v>
      </c>
      <c r="B1537" s="497" t="s">
        <v>2263</v>
      </c>
      <c r="C1537" s="497">
        <v>8135.480095406775</v>
      </c>
      <c r="D1537" s="497">
        <v>8135.480095406775</v>
      </c>
      <c r="E1537" s="497">
        <v>7886.0531647241878</v>
      </c>
      <c r="F1537" s="498">
        <v>0</v>
      </c>
      <c r="G1537" s="499">
        <f t="shared" si="23"/>
        <v>0</v>
      </c>
      <c r="H1537" s="499" t="s">
        <v>2263</v>
      </c>
      <c r="I1537" s="499">
        <v>0</v>
      </c>
      <c r="J1537" s="499">
        <v>215</v>
      </c>
      <c r="K1537" s="499">
        <v>149</v>
      </c>
      <c r="L1537" s="499">
        <v>149</v>
      </c>
      <c r="M1537" s="499">
        <v>0</v>
      </c>
      <c r="N1537" s="499">
        <v>0</v>
      </c>
      <c r="O1537" s="500">
        <v>34</v>
      </c>
      <c r="P1537" s="500">
        <v>58</v>
      </c>
      <c r="Q1537" s="500">
        <v>265.89618821229698</v>
      </c>
    </row>
    <row r="1538" spans="1:17" ht="12.75" x14ac:dyDescent="0.2">
      <c r="A1538" s="496" t="s">
        <v>1913</v>
      </c>
      <c r="B1538" s="497" t="s">
        <v>2263</v>
      </c>
      <c r="C1538" s="497">
        <v>2550.8107688654832</v>
      </c>
      <c r="D1538" s="497">
        <v>2550.8107688654832</v>
      </c>
      <c r="E1538" s="497">
        <v>3142.9502677076489</v>
      </c>
      <c r="F1538" s="498">
        <v>0</v>
      </c>
      <c r="G1538" s="499">
        <f t="shared" si="23"/>
        <v>0</v>
      </c>
      <c r="H1538" s="499" t="s">
        <v>2263</v>
      </c>
      <c r="I1538" s="499">
        <v>0</v>
      </c>
      <c r="J1538" s="499">
        <v>526</v>
      </c>
      <c r="K1538" s="499">
        <v>268</v>
      </c>
      <c r="L1538" s="499">
        <v>268</v>
      </c>
      <c r="M1538" s="499">
        <v>0</v>
      </c>
      <c r="N1538" s="499">
        <v>0</v>
      </c>
      <c r="O1538" s="500">
        <v>7</v>
      </c>
      <c r="P1538" s="500">
        <v>11</v>
      </c>
      <c r="Q1538" s="500">
        <v>265.89618821229698</v>
      </c>
    </row>
    <row r="1539" spans="1:17" ht="12.75" x14ac:dyDescent="0.2">
      <c r="A1539" s="496" t="s">
        <v>1914</v>
      </c>
      <c r="B1539" s="497" t="s">
        <v>2263</v>
      </c>
      <c r="C1539" s="497">
        <v>2205.2271712617544</v>
      </c>
      <c r="D1539" s="497">
        <v>2205.2271712617544</v>
      </c>
      <c r="E1539" s="497">
        <v>1792.1309604852147</v>
      </c>
      <c r="F1539" s="498">
        <v>0</v>
      </c>
      <c r="G1539" s="499">
        <f t="shared" si="23"/>
        <v>0</v>
      </c>
      <c r="H1539" s="499" t="s">
        <v>2263</v>
      </c>
      <c r="I1539" s="499">
        <v>0</v>
      </c>
      <c r="J1539" s="499">
        <v>238</v>
      </c>
      <c r="K1539" s="499">
        <v>78</v>
      </c>
      <c r="L1539" s="499">
        <v>78</v>
      </c>
      <c r="M1539" s="499">
        <v>0</v>
      </c>
      <c r="N1539" s="499">
        <v>0</v>
      </c>
      <c r="O1539" s="500">
        <v>6</v>
      </c>
      <c r="P1539" s="500">
        <v>6</v>
      </c>
      <c r="Q1539" s="500">
        <v>265.89618821229698</v>
      </c>
    </row>
    <row r="1540" spans="1:17" ht="12.75" x14ac:dyDescent="0.2">
      <c r="A1540" s="496" t="s">
        <v>1915</v>
      </c>
      <c r="B1540" s="497" t="s">
        <v>2263</v>
      </c>
      <c r="C1540" s="497">
        <v>5157.9709596402117</v>
      </c>
      <c r="D1540" s="497">
        <v>5157.9709596402117</v>
      </c>
      <c r="E1540" s="497">
        <v>5917.0863066429019</v>
      </c>
      <c r="F1540" s="498">
        <v>0</v>
      </c>
      <c r="G1540" s="499">
        <f t="shared" si="23"/>
        <v>0</v>
      </c>
      <c r="H1540" s="499" t="s">
        <v>2263</v>
      </c>
      <c r="I1540" s="499">
        <v>0</v>
      </c>
      <c r="J1540" s="499">
        <v>435</v>
      </c>
      <c r="K1540" s="499">
        <v>218</v>
      </c>
      <c r="L1540" s="499">
        <v>218</v>
      </c>
      <c r="M1540" s="499">
        <v>0</v>
      </c>
      <c r="N1540" s="499">
        <v>0</v>
      </c>
      <c r="O1540" s="500">
        <v>13</v>
      </c>
      <c r="P1540" s="500">
        <v>26</v>
      </c>
      <c r="Q1540" s="500">
        <v>265.89618821229698</v>
      </c>
    </row>
    <row r="1541" spans="1:17" ht="12.75" x14ac:dyDescent="0.2">
      <c r="A1541" s="496" t="s">
        <v>1916</v>
      </c>
      <c r="B1541" s="497" t="s">
        <v>2263</v>
      </c>
      <c r="C1541" s="497">
        <v>2885.0325718113045</v>
      </c>
      <c r="D1541" s="497">
        <v>2885.0325718113045</v>
      </c>
      <c r="E1541" s="497">
        <v>2737.6833575856276</v>
      </c>
      <c r="F1541" s="498">
        <v>0</v>
      </c>
      <c r="G1541" s="499">
        <f t="shared" si="23"/>
        <v>0</v>
      </c>
      <c r="H1541" s="499" t="s">
        <v>2263</v>
      </c>
      <c r="I1541" s="499">
        <v>0</v>
      </c>
      <c r="J1541" s="499">
        <v>1829</v>
      </c>
      <c r="K1541" s="499">
        <v>383</v>
      </c>
      <c r="L1541" s="499">
        <v>383</v>
      </c>
      <c r="M1541" s="499">
        <v>0</v>
      </c>
      <c r="N1541" s="499">
        <v>0</v>
      </c>
      <c r="O1541" s="500">
        <v>7</v>
      </c>
      <c r="P1541" s="500">
        <v>10</v>
      </c>
      <c r="Q1541" s="500">
        <v>265.89618821229698</v>
      </c>
    </row>
    <row r="1542" spans="1:17" ht="12.75" x14ac:dyDescent="0.2">
      <c r="A1542" s="496" t="s">
        <v>1917</v>
      </c>
      <c r="B1542" s="497" t="s">
        <v>2263</v>
      </c>
      <c r="C1542" s="497">
        <v>2386.1915544651115</v>
      </c>
      <c r="D1542" s="497">
        <v>2386.1915544651115</v>
      </c>
      <c r="E1542" s="497">
        <v>1909.3600349399019</v>
      </c>
      <c r="F1542" s="498">
        <v>0</v>
      </c>
      <c r="G1542" s="499">
        <f t="shared" si="23"/>
        <v>0</v>
      </c>
      <c r="H1542" s="499" t="s">
        <v>2263</v>
      </c>
      <c r="I1542" s="499">
        <v>0</v>
      </c>
      <c r="J1542" s="499">
        <v>1100</v>
      </c>
      <c r="K1542" s="499">
        <v>184</v>
      </c>
      <c r="L1542" s="499">
        <v>184</v>
      </c>
      <c r="M1542" s="499">
        <v>0</v>
      </c>
      <c r="N1542" s="499">
        <v>0</v>
      </c>
      <c r="O1542" s="500">
        <v>7</v>
      </c>
      <c r="P1542" s="500">
        <v>9</v>
      </c>
      <c r="Q1542" s="500">
        <v>265.89618821229698</v>
      </c>
    </row>
    <row r="1543" spans="1:17" ht="12.75" x14ac:dyDescent="0.2">
      <c r="A1543" s="496" t="s">
        <v>1918</v>
      </c>
      <c r="B1543" s="497" t="s">
        <v>2263</v>
      </c>
      <c r="C1543" s="497">
        <v>624.6822851599843</v>
      </c>
      <c r="D1543" s="497">
        <v>624.6822851599843</v>
      </c>
      <c r="E1543" s="497">
        <v>708.60933392579102</v>
      </c>
      <c r="F1543" s="498">
        <v>0</v>
      </c>
      <c r="G1543" s="499">
        <f t="shared" ref="G1543:G1606" si="24">IFERROR(F1543*E1543,"")</f>
        <v>0</v>
      </c>
      <c r="H1543" s="499" t="s">
        <v>2263</v>
      </c>
      <c r="I1543" s="499">
        <v>7240</v>
      </c>
      <c r="J1543" s="499">
        <v>260</v>
      </c>
      <c r="K1543" s="499">
        <v>830</v>
      </c>
      <c r="L1543" s="499">
        <v>830</v>
      </c>
      <c r="M1543" s="499">
        <v>0</v>
      </c>
      <c r="N1543" s="499">
        <v>0</v>
      </c>
      <c r="O1543" s="500">
        <v>5</v>
      </c>
      <c r="P1543" s="500">
        <v>5</v>
      </c>
      <c r="Q1543" s="500">
        <v>265.89618821229698</v>
      </c>
    </row>
    <row r="1544" spans="1:17" ht="12.75" x14ac:dyDescent="0.2">
      <c r="A1544" s="496" t="s">
        <v>1919</v>
      </c>
      <c r="B1544" s="497" t="s">
        <v>2263</v>
      </c>
      <c r="C1544" s="497">
        <v>19310.552703318139</v>
      </c>
      <c r="D1544" s="497">
        <v>19310.552703318139</v>
      </c>
      <c r="E1544" s="497">
        <v>13350.540602619809</v>
      </c>
      <c r="F1544" s="498">
        <v>0</v>
      </c>
      <c r="G1544" s="499">
        <f t="shared" si="24"/>
        <v>0</v>
      </c>
      <c r="H1544" s="499" t="s">
        <v>2263</v>
      </c>
      <c r="I1544" s="499">
        <v>4</v>
      </c>
      <c r="J1544" s="499">
        <v>161</v>
      </c>
      <c r="K1544" s="499">
        <v>240</v>
      </c>
      <c r="L1544" s="499">
        <v>240</v>
      </c>
      <c r="M1544" s="499">
        <v>0</v>
      </c>
      <c r="N1544" s="499">
        <v>0</v>
      </c>
      <c r="O1544" s="500">
        <v>78</v>
      </c>
      <c r="P1544" s="500">
        <v>71</v>
      </c>
      <c r="Q1544" s="500">
        <v>265.89618821229698</v>
      </c>
    </row>
    <row r="1545" spans="1:17" ht="12.75" x14ac:dyDescent="0.2">
      <c r="A1545" s="496" t="s">
        <v>1920</v>
      </c>
      <c r="B1545" s="497" t="s">
        <v>2263</v>
      </c>
      <c r="C1545" s="497">
        <v>8226.925567849652</v>
      </c>
      <c r="D1545" s="497">
        <v>8226.925567849652</v>
      </c>
      <c r="E1545" s="497">
        <v>4537.9296676614103</v>
      </c>
      <c r="F1545" s="498">
        <v>0</v>
      </c>
      <c r="G1545" s="499">
        <f t="shared" si="24"/>
        <v>0</v>
      </c>
      <c r="H1545" s="499" t="s">
        <v>2263</v>
      </c>
      <c r="I1545" s="499">
        <v>10</v>
      </c>
      <c r="J1545" s="499">
        <v>145</v>
      </c>
      <c r="K1545" s="499">
        <v>340</v>
      </c>
      <c r="L1545" s="499">
        <v>340</v>
      </c>
      <c r="M1545" s="499">
        <v>0</v>
      </c>
      <c r="N1545" s="499">
        <v>0</v>
      </c>
      <c r="O1545" s="500">
        <v>41</v>
      </c>
      <c r="P1545" s="500">
        <v>16</v>
      </c>
      <c r="Q1545" s="500">
        <v>265.89618821229698</v>
      </c>
    </row>
    <row r="1546" spans="1:17" ht="12.75" x14ac:dyDescent="0.2">
      <c r="A1546" s="496" t="s">
        <v>1921</v>
      </c>
      <c r="B1546" s="497" t="s">
        <v>2263</v>
      </c>
      <c r="C1546" s="497">
        <v>4877.8392186541942</v>
      </c>
      <c r="D1546" s="497">
        <v>4877.8392186541942</v>
      </c>
      <c r="E1546" s="497">
        <v>2858.4304766013561</v>
      </c>
      <c r="F1546" s="498">
        <v>0</v>
      </c>
      <c r="G1546" s="499">
        <f t="shared" si="24"/>
        <v>0</v>
      </c>
      <c r="H1546" s="499" t="s">
        <v>2263</v>
      </c>
      <c r="I1546" s="499">
        <v>12</v>
      </c>
      <c r="J1546" s="499">
        <v>177</v>
      </c>
      <c r="K1546" s="499">
        <v>587</v>
      </c>
      <c r="L1546" s="499">
        <v>587</v>
      </c>
      <c r="M1546" s="499">
        <v>0</v>
      </c>
      <c r="N1546" s="499">
        <v>0</v>
      </c>
      <c r="O1546" s="500">
        <v>16</v>
      </c>
      <c r="P1546" s="500">
        <v>12</v>
      </c>
      <c r="Q1546" s="500">
        <v>265.89618821229698</v>
      </c>
    </row>
    <row r="1547" spans="1:17" ht="12.75" x14ac:dyDescent="0.2">
      <c r="A1547" s="496" t="s">
        <v>1922</v>
      </c>
      <c r="B1547" s="497" t="s">
        <v>2263</v>
      </c>
      <c r="C1547" s="497">
        <v>2957.9081764530461</v>
      </c>
      <c r="D1547" s="497">
        <v>2957.9081764530461</v>
      </c>
      <c r="E1547" s="497">
        <v>1993.6729119798379</v>
      </c>
      <c r="F1547" s="498">
        <v>0</v>
      </c>
      <c r="G1547" s="499">
        <f t="shared" si="24"/>
        <v>0</v>
      </c>
      <c r="H1547" s="499" t="s">
        <v>2263</v>
      </c>
      <c r="I1547" s="499">
        <v>18</v>
      </c>
      <c r="J1547" s="499">
        <v>179</v>
      </c>
      <c r="K1547" s="499">
        <v>679</v>
      </c>
      <c r="L1547" s="499">
        <v>679</v>
      </c>
      <c r="M1547" s="499">
        <v>0</v>
      </c>
      <c r="N1547" s="499">
        <v>0</v>
      </c>
      <c r="O1547" s="500">
        <v>10</v>
      </c>
      <c r="P1547" s="500">
        <v>7</v>
      </c>
      <c r="Q1547" s="500">
        <v>265.89618821229698</v>
      </c>
    </row>
    <row r="1548" spans="1:17" ht="12.75" x14ac:dyDescent="0.2">
      <c r="A1548" s="496" t="s">
        <v>1923</v>
      </c>
      <c r="B1548" s="497" t="s">
        <v>2263</v>
      </c>
      <c r="C1548" s="497">
        <v>470.56638882024879</v>
      </c>
      <c r="D1548" s="497">
        <v>470.56638882024879</v>
      </c>
      <c r="E1548" s="497">
        <v>736.24902406664376</v>
      </c>
      <c r="F1548" s="498">
        <v>0</v>
      </c>
      <c r="G1548" s="499">
        <f t="shared" si="24"/>
        <v>0</v>
      </c>
      <c r="H1548" s="499" t="s">
        <v>2263</v>
      </c>
      <c r="I1548" s="499">
        <v>713</v>
      </c>
      <c r="J1548" s="499">
        <v>111</v>
      </c>
      <c r="K1548" s="499">
        <v>118</v>
      </c>
      <c r="L1548" s="499">
        <v>118</v>
      </c>
      <c r="M1548" s="499">
        <v>0</v>
      </c>
      <c r="N1548" s="499">
        <v>0</v>
      </c>
      <c r="O1548" s="500">
        <v>5</v>
      </c>
      <c r="P1548" s="500">
        <v>5</v>
      </c>
      <c r="Q1548" s="500">
        <v>265.89618821229698</v>
      </c>
    </row>
    <row r="1549" spans="1:17" ht="12.75" x14ac:dyDescent="0.2">
      <c r="A1549" s="496" t="s">
        <v>1924</v>
      </c>
      <c r="B1549" s="497" t="s">
        <v>2263</v>
      </c>
      <c r="C1549" s="497">
        <v>446.0276762983886</v>
      </c>
      <c r="D1549" s="497">
        <v>446.0276762983886</v>
      </c>
      <c r="E1549" s="497">
        <v>499.66771319801148</v>
      </c>
      <c r="F1549" s="498">
        <v>0</v>
      </c>
      <c r="G1549" s="499">
        <f t="shared" si="24"/>
        <v>0</v>
      </c>
      <c r="H1549" s="499" t="s">
        <v>2263</v>
      </c>
      <c r="I1549" s="499">
        <v>2822</v>
      </c>
      <c r="J1549" s="499">
        <v>242</v>
      </c>
      <c r="K1549" s="499">
        <v>175</v>
      </c>
      <c r="L1549" s="499">
        <v>175</v>
      </c>
      <c r="M1549" s="499">
        <v>0</v>
      </c>
      <c r="N1549" s="499">
        <v>0</v>
      </c>
      <c r="O1549" s="500">
        <v>5</v>
      </c>
      <c r="P1549" s="500">
        <v>5</v>
      </c>
      <c r="Q1549" s="500">
        <v>265.89618821229698</v>
      </c>
    </row>
    <row r="1550" spans="1:17" ht="12.75" x14ac:dyDescent="0.2">
      <c r="A1550" s="496" t="s">
        <v>1925</v>
      </c>
      <c r="B1550" s="497" t="s">
        <v>2263</v>
      </c>
      <c r="C1550" s="497">
        <v>904.53454288722935</v>
      </c>
      <c r="D1550" s="497">
        <v>904.53454288722935</v>
      </c>
      <c r="E1550" s="497">
        <v>1989.935720289086</v>
      </c>
      <c r="F1550" s="498">
        <v>0</v>
      </c>
      <c r="G1550" s="499">
        <f t="shared" si="24"/>
        <v>0</v>
      </c>
      <c r="H1550" s="499" t="s">
        <v>2263</v>
      </c>
      <c r="I1550" s="499">
        <v>41</v>
      </c>
      <c r="J1550" s="499">
        <v>33</v>
      </c>
      <c r="K1550" s="499">
        <v>1124</v>
      </c>
      <c r="L1550" s="499">
        <v>1124</v>
      </c>
      <c r="M1550" s="499">
        <v>0</v>
      </c>
      <c r="N1550" s="499">
        <v>0</v>
      </c>
      <c r="O1550" s="500">
        <v>5</v>
      </c>
      <c r="P1550" s="500">
        <v>11</v>
      </c>
      <c r="Q1550" s="500">
        <v>265.89618821229698</v>
      </c>
    </row>
    <row r="1551" spans="1:17" ht="12.75" x14ac:dyDescent="0.2">
      <c r="A1551" s="496" t="s">
        <v>1926</v>
      </c>
      <c r="B1551" s="497" t="s">
        <v>2263</v>
      </c>
      <c r="C1551" s="497">
        <v>547.57435580440585</v>
      </c>
      <c r="D1551" s="497">
        <v>547.57435580440585</v>
      </c>
      <c r="E1551" s="497">
        <v>1205.9458879445833</v>
      </c>
      <c r="F1551" s="498">
        <v>0</v>
      </c>
      <c r="G1551" s="499">
        <f t="shared" si="24"/>
        <v>0</v>
      </c>
      <c r="H1551" s="499" t="s">
        <v>2263</v>
      </c>
      <c r="I1551" s="499">
        <v>35</v>
      </c>
      <c r="J1551" s="499">
        <v>9</v>
      </c>
      <c r="K1551" s="499">
        <v>1135</v>
      </c>
      <c r="L1551" s="499">
        <v>1135</v>
      </c>
      <c r="M1551" s="499">
        <v>0</v>
      </c>
      <c r="N1551" s="499">
        <v>0</v>
      </c>
      <c r="O1551" s="500">
        <v>5</v>
      </c>
      <c r="P1551" s="500">
        <v>6</v>
      </c>
      <c r="Q1551" s="500">
        <v>265.89618821229698</v>
      </c>
    </row>
    <row r="1552" spans="1:17" ht="12.75" x14ac:dyDescent="0.2">
      <c r="A1552" s="496" t="s">
        <v>1927</v>
      </c>
      <c r="B1552" s="497" t="s">
        <v>2263</v>
      </c>
      <c r="C1552" s="497">
        <v>3414.8474710259125</v>
      </c>
      <c r="D1552" s="497">
        <v>3414.8474710259125</v>
      </c>
      <c r="E1552" s="497">
        <v>3579.3016984647793</v>
      </c>
      <c r="F1552" s="498">
        <v>0</v>
      </c>
      <c r="G1552" s="499">
        <f t="shared" si="24"/>
        <v>0</v>
      </c>
      <c r="H1552" s="499" t="s">
        <v>2263</v>
      </c>
      <c r="I1552" s="499">
        <v>134</v>
      </c>
      <c r="J1552" s="499">
        <v>137</v>
      </c>
      <c r="K1552" s="499">
        <v>421</v>
      </c>
      <c r="L1552" s="499">
        <v>421</v>
      </c>
      <c r="M1552" s="499">
        <v>0</v>
      </c>
      <c r="N1552" s="499">
        <v>0</v>
      </c>
      <c r="O1552" s="500">
        <v>13</v>
      </c>
      <c r="P1552" s="500">
        <v>15</v>
      </c>
      <c r="Q1552" s="500">
        <v>265.89618821229698</v>
      </c>
    </row>
    <row r="1553" spans="1:17" ht="12.75" x14ac:dyDescent="0.2">
      <c r="A1553" s="496" t="s">
        <v>1928</v>
      </c>
      <c r="B1553" s="497" t="s">
        <v>2263</v>
      </c>
      <c r="C1553" s="497">
        <v>645.55083773422768</v>
      </c>
      <c r="D1553" s="497">
        <v>645.55083773422768</v>
      </c>
      <c r="E1553" s="497">
        <v>1411.975993193257</v>
      </c>
      <c r="F1553" s="498">
        <v>0</v>
      </c>
      <c r="G1553" s="499">
        <f t="shared" si="24"/>
        <v>0</v>
      </c>
      <c r="H1553" s="499" t="s">
        <v>2263</v>
      </c>
      <c r="I1553" s="499">
        <v>1245</v>
      </c>
      <c r="J1553" s="499">
        <v>354</v>
      </c>
      <c r="K1553" s="499">
        <v>1815</v>
      </c>
      <c r="L1553" s="499">
        <v>1815</v>
      </c>
      <c r="M1553" s="499">
        <v>0</v>
      </c>
      <c r="N1553" s="499">
        <v>0</v>
      </c>
      <c r="O1553" s="500">
        <v>5</v>
      </c>
      <c r="P1553" s="500">
        <v>6</v>
      </c>
      <c r="Q1553" s="500">
        <v>265.89618821229698</v>
      </c>
    </row>
    <row r="1554" spans="1:17" ht="12.75" x14ac:dyDescent="0.2">
      <c r="A1554" s="496" t="s">
        <v>1929</v>
      </c>
      <c r="B1554" s="497" t="s">
        <v>2263</v>
      </c>
      <c r="C1554" s="497">
        <v>496.34619864100688</v>
      </c>
      <c r="D1554" s="497">
        <v>496.34619864100688</v>
      </c>
      <c r="E1554" s="497">
        <v>778.32676122396538</v>
      </c>
      <c r="F1554" s="498">
        <v>0</v>
      </c>
      <c r="G1554" s="499">
        <f t="shared" si="24"/>
        <v>0</v>
      </c>
      <c r="H1554" s="499" t="s">
        <v>2263</v>
      </c>
      <c r="I1554" s="499">
        <v>832</v>
      </c>
      <c r="J1554" s="499">
        <v>109</v>
      </c>
      <c r="K1554" s="499">
        <v>714</v>
      </c>
      <c r="L1554" s="499">
        <v>714</v>
      </c>
      <c r="M1554" s="499">
        <v>0</v>
      </c>
      <c r="N1554" s="499">
        <v>0</v>
      </c>
      <c r="O1554" s="500">
        <v>5</v>
      </c>
      <c r="P1554" s="500">
        <v>5</v>
      </c>
      <c r="Q1554" s="500">
        <v>265.89618821229698</v>
      </c>
    </row>
    <row r="1555" spans="1:17" ht="12.75" x14ac:dyDescent="0.2">
      <c r="A1555" s="496" t="s">
        <v>1930</v>
      </c>
      <c r="B1555" s="497" t="s">
        <v>2263</v>
      </c>
      <c r="C1555" s="497">
        <v>531.73067224728015</v>
      </c>
      <c r="D1555" s="497">
        <v>531.73067224728015</v>
      </c>
      <c r="E1555" s="497">
        <v>730.41469322384989</v>
      </c>
      <c r="F1555" s="498">
        <v>0</v>
      </c>
      <c r="G1555" s="499">
        <f t="shared" si="24"/>
        <v>0</v>
      </c>
      <c r="H1555" s="499" t="s">
        <v>2263</v>
      </c>
      <c r="I1555" s="499">
        <v>337</v>
      </c>
      <c r="J1555" s="499">
        <v>71</v>
      </c>
      <c r="K1555" s="499">
        <v>1458</v>
      </c>
      <c r="L1555" s="499">
        <v>1458</v>
      </c>
      <c r="M1555" s="499">
        <v>0</v>
      </c>
      <c r="N1555" s="499">
        <v>0</v>
      </c>
      <c r="O1555" s="500">
        <v>5</v>
      </c>
      <c r="P1555" s="500">
        <v>5</v>
      </c>
      <c r="Q1555" s="500">
        <v>265.89618821229698</v>
      </c>
    </row>
    <row r="1556" spans="1:17" ht="12.75" x14ac:dyDescent="0.2">
      <c r="A1556" s="496" t="s">
        <v>1931</v>
      </c>
      <c r="B1556" s="497" t="s">
        <v>2263</v>
      </c>
      <c r="C1556" s="497">
        <v>531.73067224728015</v>
      </c>
      <c r="D1556" s="497">
        <v>531.73067224728015</v>
      </c>
      <c r="E1556" s="497">
        <v>510.75135694226168</v>
      </c>
      <c r="F1556" s="498">
        <v>0</v>
      </c>
      <c r="G1556" s="499">
        <f t="shared" si="24"/>
        <v>0</v>
      </c>
      <c r="H1556" s="499" t="s">
        <v>2263</v>
      </c>
      <c r="I1556" s="499">
        <v>577</v>
      </c>
      <c r="J1556" s="499">
        <v>82</v>
      </c>
      <c r="K1556" s="499">
        <v>1921</v>
      </c>
      <c r="L1556" s="499">
        <v>1921</v>
      </c>
      <c r="M1556" s="499">
        <v>0</v>
      </c>
      <c r="N1556" s="499">
        <v>0</v>
      </c>
      <c r="O1556" s="500">
        <v>5</v>
      </c>
      <c r="P1556" s="500">
        <v>5</v>
      </c>
      <c r="Q1556" s="500">
        <v>265.89618821229698</v>
      </c>
    </row>
    <row r="1557" spans="1:17" ht="12.75" x14ac:dyDescent="0.2">
      <c r="A1557" s="496" t="s">
        <v>1932</v>
      </c>
      <c r="B1557" s="497" t="s">
        <v>2263</v>
      </c>
      <c r="C1557" s="497">
        <v>671.80378263520072</v>
      </c>
      <c r="D1557" s="497">
        <v>671.80378263520072</v>
      </c>
      <c r="E1557" s="497">
        <v>1075.0189696251221</v>
      </c>
      <c r="F1557" s="498">
        <v>0</v>
      </c>
      <c r="G1557" s="499">
        <f t="shared" si="24"/>
        <v>0</v>
      </c>
      <c r="H1557" s="499" t="s">
        <v>2263</v>
      </c>
      <c r="I1557" s="499">
        <v>363</v>
      </c>
      <c r="J1557" s="499">
        <v>111</v>
      </c>
      <c r="K1557" s="499">
        <v>1027</v>
      </c>
      <c r="L1557" s="499">
        <v>1027</v>
      </c>
      <c r="M1557" s="499">
        <v>0</v>
      </c>
      <c r="N1557" s="499">
        <v>0</v>
      </c>
      <c r="O1557" s="500">
        <v>5</v>
      </c>
      <c r="P1557" s="500">
        <v>8</v>
      </c>
      <c r="Q1557" s="500">
        <v>265.89618821229698</v>
      </c>
    </row>
    <row r="1558" spans="1:17" ht="12.75" x14ac:dyDescent="0.2">
      <c r="A1558" s="496" t="s">
        <v>1933</v>
      </c>
      <c r="B1558" s="497" t="s">
        <v>2263</v>
      </c>
      <c r="C1558" s="497">
        <v>551.25296220398411</v>
      </c>
      <c r="D1558" s="497">
        <v>551.25296220398411</v>
      </c>
      <c r="E1558" s="497">
        <v>822.12668700666279</v>
      </c>
      <c r="F1558" s="498">
        <v>0</v>
      </c>
      <c r="G1558" s="499">
        <f t="shared" si="24"/>
        <v>0</v>
      </c>
      <c r="H1558" s="499" t="s">
        <v>2263</v>
      </c>
      <c r="I1558" s="499">
        <v>1082</v>
      </c>
      <c r="J1558" s="499">
        <v>186</v>
      </c>
      <c r="K1558" s="499">
        <v>4174</v>
      </c>
      <c r="L1558" s="499">
        <v>4174</v>
      </c>
      <c r="M1558" s="499">
        <v>0</v>
      </c>
      <c r="N1558" s="499">
        <v>0</v>
      </c>
      <c r="O1558" s="500">
        <v>5</v>
      </c>
      <c r="P1558" s="500">
        <v>5</v>
      </c>
      <c r="Q1558" s="500">
        <v>265.89618821229698</v>
      </c>
    </row>
    <row r="1559" spans="1:17" ht="12.75" x14ac:dyDescent="0.2">
      <c r="A1559" s="496" t="s">
        <v>1934</v>
      </c>
      <c r="B1559" s="497" t="s">
        <v>2263</v>
      </c>
      <c r="C1559" s="497">
        <v>1865.3357023504536</v>
      </c>
      <c r="D1559" s="497">
        <v>1865.3357023504536</v>
      </c>
      <c r="E1559" s="497">
        <v>7092.7444270916449</v>
      </c>
      <c r="F1559" s="498">
        <v>0</v>
      </c>
      <c r="G1559" s="499">
        <f t="shared" si="24"/>
        <v>0</v>
      </c>
      <c r="H1559" s="499" t="s">
        <v>2263</v>
      </c>
      <c r="I1559" s="499">
        <v>139</v>
      </c>
      <c r="J1559" s="499">
        <v>102</v>
      </c>
      <c r="K1559" s="499">
        <v>262</v>
      </c>
      <c r="L1559" s="499">
        <v>262</v>
      </c>
      <c r="M1559" s="499">
        <v>0</v>
      </c>
      <c r="N1559" s="499">
        <v>0</v>
      </c>
      <c r="O1559" s="500">
        <v>5</v>
      </c>
      <c r="P1559" s="500">
        <v>56</v>
      </c>
      <c r="Q1559" s="500">
        <v>265.89618821229698</v>
      </c>
    </row>
    <row r="1560" spans="1:17" ht="12.75" x14ac:dyDescent="0.2">
      <c r="A1560" s="496" t="s">
        <v>1935</v>
      </c>
      <c r="B1560" s="497" t="s">
        <v>2263</v>
      </c>
      <c r="C1560" s="497">
        <v>1319.0654689953017</v>
      </c>
      <c r="D1560" s="497">
        <v>1319.0654689953017</v>
      </c>
      <c r="E1560" s="497">
        <v>2705.1807844824625</v>
      </c>
      <c r="F1560" s="498">
        <v>0</v>
      </c>
      <c r="G1560" s="499">
        <f t="shared" si="24"/>
        <v>0</v>
      </c>
      <c r="H1560" s="499" t="s">
        <v>2263</v>
      </c>
      <c r="I1560" s="499">
        <v>446</v>
      </c>
      <c r="J1560" s="499">
        <v>193</v>
      </c>
      <c r="K1560" s="499">
        <v>510</v>
      </c>
      <c r="L1560" s="499">
        <v>510</v>
      </c>
      <c r="M1560" s="499">
        <v>0</v>
      </c>
      <c r="N1560" s="499">
        <v>0</v>
      </c>
      <c r="O1560" s="500">
        <v>5</v>
      </c>
      <c r="P1560" s="500">
        <v>11</v>
      </c>
      <c r="Q1560" s="500">
        <v>265.89618821229698</v>
      </c>
    </row>
    <row r="1561" spans="1:17" ht="12.75" x14ac:dyDescent="0.2">
      <c r="A1561" s="496" t="s">
        <v>1936</v>
      </c>
      <c r="B1561" s="497" t="s">
        <v>2263</v>
      </c>
      <c r="C1561" s="497">
        <v>904.31620829966403</v>
      </c>
      <c r="D1561" s="497">
        <v>904.31620829966403</v>
      </c>
      <c r="E1561" s="497">
        <v>1298.399612950278</v>
      </c>
      <c r="F1561" s="498">
        <v>0</v>
      </c>
      <c r="G1561" s="499">
        <f t="shared" si="24"/>
        <v>0</v>
      </c>
      <c r="H1561" s="499" t="s">
        <v>2263</v>
      </c>
      <c r="I1561" s="499">
        <v>1782</v>
      </c>
      <c r="J1561" s="499">
        <v>540</v>
      </c>
      <c r="K1561" s="499">
        <v>2098</v>
      </c>
      <c r="L1561" s="499">
        <v>2098</v>
      </c>
      <c r="M1561" s="499">
        <v>0</v>
      </c>
      <c r="N1561" s="499">
        <v>0</v>
      </c>
      <c r="O1561" s="500">
        <v>5</v>
      </c>
      <c r="P1561" s="500">
        <v>8</v>
      </c>
      <c r="Q1561" s="500">
        <v>265.89618821229698</v>
      </c>
    </row>
    <row r="1562" spans="1:17" ht="12.75" x14ac:dyDescent="0.2">
      <c r="A1562" s="496" t="s">
        <v>1937</v>
      </c>
      <c r="B1562" s="497" t="s">
        <v>2263</v>
      </c>
      <c r="C1562" s="497">
        <v>742.80560063924236</v>
      </c>
      <c r="D1562" s="497">
        <v>742.80560063924236</v>
      </c>
      <c r="E1562" s="497">
        <v>901.02349359067932</v>
      </c>
      <c r="F1562" s="498">
        <v>0</v>
      </c>
      <c r="G1562" s="499">
        <f t="shared" si="24"/>
        <v>0</v>
      </c>
      <c r="H1562" s="499" t="s">
        <v>2263</v>
      </c>
      <c r="I1562" s="499">
        <v>1393</v>
      </c>
      <c r="J1562" s="499">
        <v>263</v>
      </c>
      <c r="K1562" s="499">
        <v>1607</v>
      </c>
      <c r="L1562" s="499">
        <v>1607</v>
      </c>
      <c r="M1562" s="499">
        <v>0</v>
      </c>
      <c r="N1562" s="499">
        <v>0</v>
      </c>
      <c r="O1562" s="500">
        <v>5</v>
      </c>
      <c r="P1562" s="500">
        <v>5</v>
      </c>
      <c r="Q1562" s="500">
        <v>265.89618821229698</v>
      </c>
    </row>
    <row r="1563" spans="1:17" ht="12.75" x14ac:dyDescent="0.2">
      <c r="A1563" s="496" t="s">
        <v>1938</v>
      </c>
      <c r="B1563" s="497" t="s">
        <v>2263</v>
      </c>
      <c r="C1563" s="497">
        <v>675.17265000623752</v>
      </c>
      <c r="D1563" s="497">
        <v>675.17265000623752</v>
      </c>
      <c r="E1563" s="497">
        <v>631.62151825468925</v>
      </c>
      <c r="F1563" s="498">
        <v>0</v>
      </c>
      <c r="G1563" s="499">
        <f t="shared" si="24"/>
        <v>0</v>
      </c>
      <c r="H1563" s="499" t="s">
        <v>2263</v>
      </c>
      <c r="I1563" s="499">
        <v>2756</v>
      </c>
      <c r="J1563" s="499">
        <v>442</v>
      </c>
      <c r="K1563" s="499">
        <v>3614</v>
      </c>
      <c r="L1563" s="499">
        <v>3614</v>
      </c>
      <c r="M1563" s="499">
        <v>0</v>
      </c>
      <c r="N1563" s="499">
        <v>0</v>
      </c>
      <c r="O1563" s="500">
        <v>5</v>
      </c>
      <c r="P1563" s="500">
        <v>5</v>
      </c>
      <c r="Q1563" s="500">
        <v>265.89618821229698</v>
      </c>
    </row>
    <row r="1564" spans="1:17" ht="12.75" x14ac:dyDescent="0.2">
      <c r="A1564" s="496" t="s">
        <v>1939</v>
      </c>
      <c r="B1564" s="497" t="s">
        <v>2263</v>
      </c>
      <c r="C1564" s="497">
        <v>1573.396472535183</v>
      </c>
      <c r="D1564" s="497">
        <v>1573.396472535183</v>
      </c>
      <c r="E1564" s="497">
        <v>2219.4665033637684</v>
      </c>
      <c r="F1564" s="498">
        <v>0</v>
      </c>
      <c r="G1564" s="499">
        <f t="shared" si="24"/>
        <v>0</v>
      </c>
      <c r="H1564" s="499" t="s">
        <v>2263</v>
      </c>
      <c r="I1564" s="499">
        <v>64</v>
      </c>
      <c r="J1564" s="499">
        <v>48</v>
      </c>
      <c r="K1564" s="499">
        <v>898</v>
      </c>
      <c r="L1564" s="499">
        <v>898</v>
      </c>
      <c r="M1564" s="499">
        <v>0</v>
      </c>
      <c r="N1564" s="499">
        <v>0</v>
      </c>
      <c r="O1564" s="500">
        <v>5</v>
      </c>
      <c r="P1564" s="500">
        <v>11</v>
      </c>
      <c r="Q1564" s="500">
        <v>265.89618821229698</v>
      </c>
    </row>
    <row r="1565" spans="1:17" ht="12.75" x14ac:dyDescent="0.2">
      <c r="A1565" s="496" t="s">
        <v>1940</v>
      </c>
      <c r="B1565" s="497" t="s">
        <v>2263</v>
      </c>
      <c r="C1565" s="497">
        <v>954.98132717290036</v>
      </c>
      <c r="D1565" s="497">
        <v>954.98132717290036</v>
      </c>
      <c r="E1565" s="497">
        <v>919.9584266241967</v>
      </c>
      <c r="F1565" s="498">
        <v>0</v>
      </c>
      <c r="G1565" s="499">
        <f t="shared" si="24"/>
        <v>0</v>
      </c>
      <c r="H1565" s="499" t="s">
        <v>2263</v>
      </c>
      <c r="I1565" s="499">
        <v>911</v>
      </c>
      <c r="J1565" s="499">
        <v>380</v>
      </c>
      <c r="K1565" s="499">
        <v>5483</v>
      </c>
      <c r="L1565" s="499">
        <v>5483</v>
      </c>
      <c r="M1565" s="499">
        <v>0</v>
      </c>
      <c r="N1565" s="499">
        <v>0</v>
      </c>
      <c r="O1565" s="500">
        <v>5</v>
      </c>
      <c r="P1565" s="500">
        <v>5</v>
      </c>
      <c r="Q1565" s="500">
        <v>265.89618821229698</v>
      </c>
    </row>
    <row r="1566" spans="1:17" ht="12.75" x14ac:dyDescent="0.2">
      <c r="A1566" s="496" t="s">
        <v>1941</v>
      </c>
      <c r="B1566" s="497" t="s">
        <v>2263</v>
      </c>
      <c r="C1566" s="497">
        <v>659.47852530262321</v>
      </c>
      <c r="D1566" s="497">
        <v>659.47852530262321</v>
      </c>
      <c r="E1566" s="497">
        <v>699.8602375910458</v>
      </c>
      <c r="F1566" s="498">
        <v>0</v>
      </c>
      <c r="G1566" s="499">
        <f t="shared" si="24"/>
        <v>0</v>
      </c>
      <c r="H1566" s="499" t="s">
        <v>2263</v>
      </c>
      <c r="I1566" s="499">
        <v>737</v>
      </c>
      <c r="J1566" s="499">
        <v>156</v>
      </c>
      <c r="K1566" s="499">
        <v>3194</v>
      </c>
      <c r="L1566" s="499">
        <v>3194</v>
      </c>
      <c r="M1566" s="499">
        <v>0</v>
      </c>
      <c r="N1566" s="499">
        <v>0</v>
      </c>
      <c r="O1566" s="500">
        <v>5</v>
      </c>
      <c r="P1566" s="500">
        <v>5</v>
      </c>
      <c r="Q1566" s="500">
        <v>265.89618821229698</v>
      </c>
    </row>
    <row r="1567" spans="1:17" ht="12.75" x14ac:dyDescent="0.2">
      <c r="A1567" s="496" t="s">
        <v>1942</v>
      </c>
      <c r="B1567" s="497" t="s">
        <v>2263</v>
      </c>
      <c r="C1567" s="497">
        <v>1227.2882863241925</v>
      </c>
      <c r="D1567" s="497">
        <v>1227.2882863241925</v>
      </c>
      <c r="E1567" s="497">
        <v>958.17767251491352</v>
      </c>
      <c r="F1567" s="498">
        <v>0</v>
      </c>
      <c r="G1567" s="499">
        <f t="shared" si="24"/>
        <v>0</v>
      </c>
      <c r="H1567" s="499" t="s">
        <v>2263</v>
      </c>
      <c r="I1567" s="499">
        <v>36</v>
      </c>
      <c r="J1567" s="499">
        <v>28</v>
      </c>
      <c r="K1567" s="499">
        <v>1240</v>
      </c>
      <c r="L1567" s="499">
        <v>1240</v>
      </c>
      <c r="M1567" s="499">
        <v>0</v>
      </c>
      <c r="N1567" s="499">
        <v>0</v>
      </c>
      <c r="O1567" s="500">
        <v>5</v>
      </c>
      <c r="P1567" s="500">
        <v>5</v>
      </c>
      <c r="Q1567" s="500">
        <v>265.89618821229698</v>
      </c>
    </row>
    <row r="1568" spans="1:17" ht="12.75" x14ac:dyDescent="0.2">
      <c r="A1568" s="496" t="s">
        <v>1943</v>
      </c>
      <c r="B1568" s="497" t="s">
        <v>2263</v>
      </c>
      <c r="C1568" s="497">
        <v>657.19051680322741</v>
      </c>
      <c r="D1568" s="497">
        <v>657.19051680322741</v>
      </c>
      <c r="E1568" s="497">
        <v>627.28039233838797</v>
      </c>
      <c r="F1568" s="498">
        <v>0</v>
      </c>
      <c r="G1568" s="499">
        <f t="shared" si="24"/>
        <v>0</v>
      </c>
      <c r="H1568" s="499" t="s">
        <v>2263</v>
      </c>
      <c r="I1568" s="499">
        <v>386</v>
      </c>
      <c r="J1568" s="499">
        <v>91</v>
      </c>
      <c r="K1568" s="499">
        <v>7417</v>
      </c>
      <c r="L1568" s="499">
        <v>7417</v>
      </c>
      <c r="M1568" s="499">
        <v>0</v>
      </c>
      <c r="N1568" s="499">
        <v>0</v>
      </c>
      <c r="O1568" s="500">
        <v>5</v>
      </c>
      <c r="P1568" s="500">
        <v>5</v>
      </c>
      <c r="Q1568" s="500">
        <v>265.89618821229698</v>
      </c>
    </row>
    <row r="1569" spans="1:17" ht="12.75" x14ac:dyDescent="0.2">
      <c r="A1569" s="496" t="s">
        <v>1944</v>
      </c>
      <c r="B1569" s="497" t="s">
        <v>2263</v>
      </c>
      <c r="C1569" s="497">
        <v>533.74732204994064</v>
      </c>
      <c r="D1569" s="497">
        <v>533.74732204994064</v>
      </c>
      <c r="E1569" s="497">
        <v>537.82817000379248</v>
      </c>
      <c r="F1569" s="498">
        <v>0</v>
      </c>
      <c r="G1569" s="499">
        <f t="shared" si="24"/>
        <v>0</v>
      </c>
      <c r="H1569" s="499" t="s">
        <v>2263</v>
      </c>
      <c r="I1569" s="499">
        <v>659</v>
      </c>
      <c r="J1569" s="499">
        <v>115</v>
      </c>
      <c r="K1569" s="499">
        <v>7564</v>
      </c>
      <c r="L1569" s="499">
        <v>7564</v>
      </c>
      <c r="M1569" s="499">
        <v>0</v>
      </c>
      <c r="N1569" s="499">
        <v>0</v>
      </c>
      <c r="O1569" s="500">
        <v>5</v>
      </c>
      <c r="P1569" s="500">
        <v>5</v>
      </c>
      <c r="Q1569" s="500">
        <v>265.89618821229698</v>
      </c>
    </row>
    <row r="1570" spans="1:17" ht="12.75" x14ac:dyDescent="0.2">
      <c r="A1570" s="496" t="s">
        <v>1945</v>
      </c>
      <c r="B1570" s="497" t="s">
        <v>2263</v>
      </c>
      <c r="C1570" s="497">
        <v>1003.6786541206734</v>
      </c>
      <c r="D1570" s="497">
        <v>1003.6786541206734</v>
      </c>
      <c r="E1570" s="497">
        <v>898.53126027678059</v>
      </c>
      <c r="F1570" s="498">
        <v>0</v>
      </c>
      <c r="G1570" s="499">
        <f t="shared" si="24"/>
        <v>0</v>
      </c>
      <c r="H1570" s="499" t="s">
        <v>2263</v>
      </c>
      <c r="I1570" s="499">
        <v>49</v>
      </c>
      <c r="J1570" s="499">
        <v>28</v>
      </c>
      <c r="K1570" s="499">
        <v>949</v>
      </c>
      <c r="L1570" s="499">
        <v>949</v>
      </c>
      <c r="M1570" s="499">
        <v>0</v>
      </c>
      <c r="N1570" s="499">
        <v>0</v>
      </c>
      <c r="O1570" s="500">
        <v>5</v>
      </c>
      <c r="P1570" s="500">
        <v>5</v>
      </c>
      <c r="Q1570" s="500">
        <v>265.89618821229698</v>
      </c>
    </row>
    <row r="1571" spans="1:17" ht="12.75" x14ac:dyDescent="0.2">
      <c r="A1571" s="496" t="s">
        <v>1946</v>
      </c>
      <c r="B1571" s="497" t="s">
        <v>2263</v>
      </c>
      <c r="C1571" s="497">
        <v>628.43943446811875</v>
      </c>
      <c r="D1571" s="497">
        <v>628.43943446811875</v>
      </c>
      <c r="E1571" s="497">
        <v>587.39055690420741</v>
      </c>
      <c r="F1571" s="498">
        <v>0</v>
      </c>
      <c r="G1571" s="499">
        <f t="shared" si="24"/>
        <v>0</v>
      </c>
      <c r="H1571" s="499" t="s">
        <v>2263</v>
      </c>
      <c r="I1571" s="499">
        <v>319</v>
      </c>
      <c r="J1571" s="499">
        <v>101</v>
      </c>
      <c r="K1571" s="499">
        <v>4250</v>
      </c>
      <c r="L1571" s="499">
        <v>4250</v>
      </c>
      <c r="M1571" s="499">
        <v>0</v>
      </c>
      <c r="N1571" s="499">
        <v>0</v>
      </c>
      <c r="O1571" s="500">
        <v>5</v>
      </c>
      <c r="P1571" s="500">
        <v>5</v>
      </c>
      <c r="Q1571" s="500">
        <v>265.89618821229698</v>
      </c>
    </row>
    <row r="1572" spans="1:17" ht="12.75" x14ac:dyDescent="0.2">
      <c r="A1572" s="496" t="s">
        <v>1947</v>
      </c>
      <c r="B1572" s="497" t="s">
        <v>2263</v>
      </c>
      <c r="C1572" s="497">
        <v>567.3175035083533</v>
      </c>
      <c r="D1572" s="497">
        <v>567.3175035083533</v>
      </c>
      <c r="E1572" s="497">
        <v>489.88653400194698</v>
      </c>
      <c r="F1572" s="498">
        <v>0</v>
      </c>
      <c r="G1572" s="499">
        <f t="shared" si="24"/>
        <v>0</v>
      </c>
      <c r="H1572" s="499" t="s">
        <v>2263</v>
      </c>
      <c r="I1572" s="499">
        <v>242</v>
      </c>
      <c r="J1572" s="499">
        <v>64</v>
      </c>
      <c r="K1572" s="499">
        <v>2408</v>
      </c>
      <c r="L1572" s="499">
        <v>2408</v>
      </c>
      <c r="M1572" s="499">
        <v>0</v>
      </c>
      <c r="N1572" s="499">
        <v>0</v>
      </c>
      <c r="O1572" s="500">
        <v>5</v>
      </c>
      <c r="P1572" s="500">
        <v>5</v>
      </c>
      <c r="Q1572" s="500">
        <v>265.89618821229698</v>
      </c>
    </row>
    <row r="1573" spans="1:17" ht="12.75" x14ac:dyDescent="0.2">
      <c r="A1573" s="496" t="s">
        <v>1948</v>
      </c>
      <c r="B1573" s="497" t="s">
        <v>2263</v>
      </c>
      <c r="C1573" s="497">
        <v>1457.1112786935039</v>
      </c>
      <c r="D1573" s="497">
        <v>1457.1112786935039</v>
      </c>
      <c r="E1573" s="497">
        <v>2874.5249895828711</v>
      </c>
      <c r="F1573" s="498">
        <v>0</v>
      </c>
      <c r="G1573" s="499">
        <f t="shared" si="24"/>
        <v>0</v>
      </c>
      <c r="H1573" s="499" t="s">
        <v>2263</v>
      </c>
      <c r="I1573" s="499">
        <v>5</v>
      </c>
      <c r="J1573" s="499">
        <v>6</v>
      </c>
      <c r="K1573" s="499">
        <v>346</v>
      </c>
      <c r="L1573" s="499">
        <v>346</v>
      </c>
      <c r="M1573" s="499">
        <v>0</v>
      </c>
      <c r="N1573" s="499">
        <v>0</v>
      </c>
      <c r="O1573" s="500">
        <v>28</v>
      </c>
      <c r="P1573" s="500">
        <v>11</v>
      </c>
      <c r="Q1573" s="500">
        <v>265.89618821229698</v>
      </c>
    </row>
    <row r="1574" spans="1:17" ht="12.75" x14ac:dyDescent="0.2">
      <c r="A1574" s="496" t="s">
        <v>1949</v>
      </c>
      <c r="B1574" s="497" t="s">
        <v>2263</v>
      </c>
      <c r="C1574" s="497">
        <v>777.04483010326328</v>
      </c>
      <c r="D1574" s="497">
        <v>777.04483010326328</v>
      </c>
      <c r="E1574" s="497">
        <v>1171.9073516067135</v>
      </c>
      <c r="F1574" s="498">
        <v>0</v>
      </c>
      <c r="G1574" s="499">
        <f t="shared" si="24"/>
        <v>0</v>
      </c>
      <c r="H1574" s="499" t="s">
        <v>2263</v>
      </c>
      <c r="I1574" s="499">
        <v>9</v>
      </c>
      <c r="J1574" s="499">
        <v>5</v>
      </c>
      <c r="K1574" s="499">
        <v>344</v>
      </c>
      <c r="L1574" s="499">
        <v>344</v>
      </c>
      <c r="M1574" s="499">
        <v>0</v>
      </c>
      <c r="N1574" s="499">
        <v>0</v>
      </c>
      <c r="O1574" s="500">
        <v>5</v>
      </c>
      <c r="P1574" s="500">
        <v>6</v>
      </c>
      <c r="Q1574" s="500">
        <v>265.89618821229698</v>
      </c>
    </row>
    <row r="1575" spans="1:17" ht="12.75" x14ac:dyDescent="0.2">
      <c r="A1575" s="496" t="s">
        <v>1950</v>
      </c>
      <c r="B1575" s="497" t="s">
        <v>2263</v>
      </c>
      <c r="C1575" s="497">
        <v>642.1430183076518</v>
      </c>
      <c r="D1575" s="497">
        <v>642.1430183076518</v>
      </c>
      <c r="E1575" s="497">
        <v>923.30315149140631</v>
      </c>
      <c r="F1575" s="498">
        <v>0</v>
      </c>
      <c r="G1575" s="499">
        <f t="shared" si="24"/>
        <v>0</v>
      </c>
      <c r="H1575" s="499" t="s">
        <v>2263</v>
      </c>
      <c r="I1575" s="499">
        <v>10</v>
      </c>
      <c r="J1575" s="499">
        <v>1</v>
      </c>
      <c r="K1575" s="499">
        <v>164</v>
      </c>
      <c r="L1575" s="499">
        <v>164</v>
      </c>
      <c r="M1575" s="499">
        <v>0</v>
      </c>
      <c r="N1575" s="499">
        <v>0</v>
      </c>
      <c r="O1575" s="500">
        <v>5</v>
      </c>
      <c r="P1575" s="500">
        <v>5</v>
      </c>
      <c r="Q1575" s="500">
        <v>265.89618821229698</v>
      </c>
    </row>
    <row r="1576" spans="1:17" ht="12.75" x14ac:dyDescent="0.2">
      <c r="A1576" s="496" t="s">
        <v>1951</v>
      </c>
      <c r="B1576" s="497" t="s">
        <v>2263</v>
      </c>
      <c r="C1576" s="497">
        <v>706.81303899500006</v>
      </c>
      <c r="D1576" s="497">
        <v>706.81303899500006</v>
      </c>
      <c r="E1576" s="497">
        <v>525.26519410675928</v>
      </c>
      <c r="F1576" s="498">
        <v>0</v>
      </c>
      <c r="G1576" s="499">
        <f t="shared" si="24"/>
        <v>0</v>
      </c>
      <c r="H1576" s="499" t="s">
        <v>2263</v>
      </c>
      <c r="I1576" s="499">
        <v>8</v>
      </c>
      <c r="J1576" s="499">
        <v>11</v>
      </c>
      <c r="K1576" s="499">
        <v>5074</v>
      </c>
      <c r="L1576" s="499">
        <v>5074</v>
      </c>
      <c r="M1576" s="499">
        <v>0</v>
      </c>
      <c r="N1576" s="499">
        <v>0</v>
      </c>
      <c r="O1576" s="500">
        <v>5</v>
      </c>
      <c r="P1576" s="500">
        <v>5</v>
      </c>
      <c r="Q1576" s="500">
        <v>265.89618821229698</v>
      </c>
    </row>
    <row r="1577" spans="1:17" ht="12.75" x14ac:dyDescent="0.2">
      <c r="A1577" s="496" t="s">
        <v>1952</v>
      </c>
      <c r="B1577" s="497" t="s">
        <v>2263</v>
      </c>
      <c r="C1577" s="497">
        <v>537.12144824302095</v>
      </c>
      <c r="D1577" s="497">
        <v>537.12144824302095</v>
      </c>
      <c r="E1577" s="497">
        <v>457.76172675490687</v>
      </c>
      <c r="F1577" s="498">
        <v>0</v>
      </c>
      <c r="G1577" s="499">
        <f t="shared" si="24"/>
        <v>0</v>
      </c>
      <c r="H1577" s="499" t="s">
        <v>2263</v>
      </c>
      <c r="I1577" s="499">
        <v>26</v>
      </c>
      <c r="J1577" s="499">
        <v>16</v>
      </c>
      <c r="K1577" s="499">
        <v>5262</v>
      </c>
      <c r="L1577" s="499">
        <v>5262</v>
      </c>
      <c r="M1577" s="499">
        <v>0</v>
      </c>
      <c r="N1577" s="499">
        <v>0</v>
      </c>
      <c r="O1577" s="500">
        <v>5</v>
      </c>
      <c r="P1577" s="500">
        <v>5</v>
      </c>
      <c r="Q1577" s="500">
        <v>265.89618821229698</v>
      </c>
    </row>
    <row r="1578" spans="1:17" ht="12.75" x14ac:dyDescent="0.2">
      <c r="A1578" s="496" t="s">
        <v>1953</v>
      </c>
      <c r="B1578" s="497" t="s">
        <v>2263</v>
      </c>
      <c r="C1578" s="497">
        <v>743.11968707068604</v>
      </c>
      <c r="D1578" s="497">
        <v>743.11968707068604</v>
      </c>
      <c r="E1578" s="497">
        <v>953.71015042659258</v>
      </c>
      <c r="F1578" s="498">
        <v>0</v>
      </c>
      <c r="G1578" s="499">
        <f t="shared" si="24"/>
        <v>0</v>
      </c>
      <c r="H1578" s="499" t="s">
        <v>2263</v>
      </c>
      <c r="I1578" s="499">
        <v>8</v>
      </c>
      <c r="J1578" s="499">
        <v>13</v>
      </c>
      <c r="K1578" s="499">
        <v>914</v>
      </c>
      <c r="L1578" s="499">
        <v>914</v>
      </c>
      <c r="M1578" s="499">
        <v>0</v>
      </c>
      <c r="N1578" s="499">
        <v>0</v>
      </c>
      <c r="O1578" s="500">
        <v>5</v>
      </c>
      <c r="P1578" s="500">
        <v>5</v>
      </c>
      <c r="Q1578" s="500">
        <v>265.89618821229698</v>
      </c>
    </row>
    <row r="1579" spans="1:17" ht="12.75" x14ac:dyDescent="0.2">
      <c r="A1579" s="496" t="s">
        <v>1954</v>
      </c>
      <c r="B1579" s="497" t="s">
        <v>2263</v>
      </c>
      <c r="C1579" s="497">
        <v>743.11968707068604</v>
      </c>
      <c r="D1579" s="497">
        <v>743.11968707068604</v>
      </c>
      <c r="E1579" s="497">
        <v>769.98752150959649</v>
      </c>
      <c r="F1579" s="498">
        <v>0</v>
      </c>
      <c r="G1579" s="499">
        <f t="shared" si="24"/>
        <v>0</v>
      </c>
      <c r="H1579" s="499" t="s">
        <v>2263</v>
      </c>
      <c r="I1579" s="499">
        <v>17</v>
      </c>
      <c r="J1579" s="499">
        <v>33</v>
      </c>
      <c r="K1579" s="499">
        <v>2607</v>
      </c>
      <c r="L1579" s="499">
        <v>2607</v>
      </c>
      <c r="M1579" s="499">
        <v>0</v>
      </c>
      <c r="N1579" s="499">
        <v>0</v>
      </c>
      <c r="O1579" s="500">
        <v>5</v>
      </c>
      <c r="P1579" s="500">
        <v>5</v>
      </c>
      <c r="Q1579" s="500">
        <v>265.89618821229698</v>
      </c>
    </row>
    <row r="1580" spans="1:17" ht="12.75" x14ac:dyDescent="0.2">
      <c r="A1580" s="496" t="s">
        <v>1955</v>
      </c>
      <c r="B1580" s="497" t="s">
        <v>2263</v>
      </c>
      <c r="C1580" s="497">
        <v>1776.0127614746179</v>
      </c>
      <c r="D1580" s="497">
        <v>1776.0127614746179</v>
      </c>
      <c r="E1580" s="497">
        <v>3588.1553340171299</v>
      </c>
      <c r="F1580" s="498">
        <v>0</v>
      </c>
      <c r="G1580" s="499">
        <f t="shared" si="24"/>
        <v>0</v>
      </c>
      <c r="H1580" s="499" t="s">
        <v>2263</v>
      </c>
      <c r="I1580" s="499">
        <v>4</v>
      </c>
      <c r="J1580" s="499">
        <v>11</v>
      </c>
      <c r="K1580" s="499">
        <v>490</v>
      </c>
      <c r="L1580" s="499">
        <v>490</v>
      </c>
      <c r="M1580" s="499">
        <v>0</v>
      </c>
      <c r="N1580" s="499">
        <v>0</v>
      </c>
      <c r="O1580" s="500">
        <v>25</v>
      </c>
      <c r="P1580" s="500">
        <v>29</v>
      </c>
      <c r="Q1580" s="500">
        <v>265.89618821229698</v>
      </c>
    </row>
    <row r="1581" spans="1:17" ht="12.75" x14ac:dyDescent="0.2">
      <c r="A1581" s="496" t="s">
        <v>1956</v>
      </c>
      <c r="B1581" s="497" t="s">
        <v>2263</v>
      </c>
      <c r="C1581" s="497">
        <v>1064.7993136930686</v>
      </c>
      <c r="D1581" s="497">
        <v>1064.7993136930686</v>
      </c>
      <c r="E1581" s="497">
        <v>2888.8833296640728</v>
      </c>
      <c r="F1581" s="498">
        <v>0</v>
      </c>
      <c r="G1581" s="499">
        <f t="shared" si="24"/>
        <v>0</v>
      </c>
      <c r="H1581" s="499" t="s">
        <v>2263</v>
      </c>
      <c r="I1581" s="499">
        <v>7</v>
      </c>
      <c r="J1581" s="499">
        <v>7</v>
      </c>
      <c r="K1581" s="499">
        <v>1028</v>
      </c>
      <c r="L1581" s="499">
        <v>1028</v>
      </c>
      <c r="M1581" s="499">
        <v>0</v>
      </c>
      <c r="N1581" s="499">
        <v>0</v>
      </c>
      <c r="O1581" s="500">
        <v>5</v>
      </c>
      <c r="P1581" s="500">
        <v>21</v>
      </c>
      <c r="Q1581" s="500">
        <v>265.89618821229698</v>
      </c>
    </row>
    <row r="1582" spans="1:17" ht="12.75" x14ac:dyDescent="0.2">
      <c r="A1582" s="496" t="s">
        <v>1957</v>
      </c>
      <c r="B1582" s="497" t="s">
        <v>2263</v>
      </c>
      <c r="C1582" s="497">
        <v>1648.5389608259422</v>
      </c>
      <c r="D1582" s="497">
        <v>1648.5389608259422</v>
      </c>
      <c r="E1582" s="497">
        <v>840.63970796983085</v>
      </c>
      <c r="F1582" s="498">
        <v>0</v>
      </c>
      <c r="G1582" s="499">
        <f t="shared" si="24"/>
        <v>0</v>
      </c>
      <c r="H1582" s="499" t="s">
        <v>2263</v>
      </c>
      <c r="I1582" s="499">
        <v>12</v>
      </c>
      <c r="J1582" s="499">
        <v>15</v>
      </c>
      <c r="K1582" s="499">
        <v>1479</v>
      </c>
      <c r="L1582" s="499">
        <v>1479</v>
      </c>
      <c r="M1582" s="499">
        <v>0</v>
      </c>
      <c r="N1582" s="499">
        <v>0</v>
      </c>
      <c r="O1582" s="500">
        <v>5</v>
      </c>
      <c r="P1582" s="500">
        <v>5</v>
      </c>
      <c r="Q1582" s="500">
        <v>265.89618821229698</v>
      </c>
    </row>
    <row r="1583" spans="1:17" ht="12.75" x14ac:dyDescent="0.2">
      <c r="A1583" s="496" t="s">
        <v>1958</v>
      </c>
      <c r="B1583" s="497" t="s">
        <v>2263</v>
      </c>
      <c r="C1583" s="497">
        <v>629.67342607250316</v>
      </c>
      <c r="D1583" s="497">
        <v>629.67342607250316</v>
      </c>
      <c r="E1583" s="497">
        <v>647.01904438568613</v>
      </c>
      <c r="F1583" s="498">
        <v>0</v>
      </c>
      <c r="G1583" s="499">
        <f t="shared" si="24"/>
        <v>0</v>
      </c>
      <c r="H1583" s="499" t="s">
        <v>2263</v>
      </c>
      <c r="I1583" s="499">
        <v>99</v>
      </c>
      <c r="J1583" s="499">
        <v>84</v>
      </c>
      <c r="K1583" s="499">
        <v>7617</v>
      </c>
      <c r="L1583" s="499">
        <v>7617</v>
      </c>
      <c r="M1583" s="499">
        <v>0</v>
      </c>
      <c r="N1583" s="499">
        <v>0</v>
      </c>
      <c r="O1583" s="500">
        <v>5</v>
      </c>
      <c r="P1583" s="500">
        <v>5</v>
      </c>
      <c r="Q1583" s="500">
        <v>265.89618821229698</v>
      </c>
    </row>
    <row r="1584" spans="1:17" ht="12.75" x14ac:dyDescent="0.2">
      <c r="A1584" s="496" t="s">
        <v>1959</v>
      </c>
      <c r="B1584" s="497" t="s">
        <v>2263</v>
      </c>
      <c r="C1584" s="497">
        <v>629.67342607250316</v>
      </c>
      <c r="D1584" s="497">
        <v>629.67342607250316</v>
      </c>
      <c r="E1584" s="497">
        <v>559.87868130067704</v>
      </c>
      <c r="F1584" s="498">
        <v>0</v>
      </c>
      <c r="G1584" s="499">
        <f t="shared" si="24"/>
        <v>0</v>
      </c>
      <c r="H1584" s="499" t="s">
        <v>2263</v>
      </c>
      <c r="I1584" s="499">
        <v>321</v>
      </c>
      <c r="J1584" s="499">
        <v>329</v>
      </c>
      <c r="K1584" s="499">
        <v>20299</v>
      </c>
      <c r="L1584" s="499">
        <v>20299</v>
      </c>
      <c r="M1584" s="499">
        <v>0</v>
      </c>
      <c r="N1584" s="499">
        <v>0</v>
      </c>
      <c r="O1584" s="500">
        <v>5</v>
      </c>
      <c r="P1584" s="500">
        <v>5</v>
      </c>
      <c r="Q1584" s="500">
        <v>265.89618821229698</v>
      </c>
    </row>
    <row r="1585" spans="1:17" ht="12.75" x14ac:dyDescent="0.2">
      <c r="A1585" s="496" t="s">
        <v>1960</v>
      </c>
      <c r="B1585" s="497" t="s">
        <v>2263</v>
      </c>
      <c r="C1585" s="497">
        <v>10483.930769305094</v>
      </c>
      <c r="D1585" s="497">
        <v>10483.930769305094</v>
      </c>
      <c r="E1585" s="497">
        <v>6837.1153643785556</v>
      </c>
      <c r="F1585" s="498">
        <v>0</v>
      </c>
      <c r="G1585" s="499">
        <f t="shared" si="24"/>
        <v>0</v>
      </c>
      <c r="H1585" s="499" t="s">
        <v>2263</v>
      </c>
      <c r="I1585" s="499">
        <v>17</v>
      </c>
      <c r="J1585" s="499">
        <v>40</v>
      </c>
      <c r="K1585" s="499">
        <v>349</v>
      </c>
      <c r="L1585" s="499">
        <v>349</v>
      </c>
      <c r="M1585" s="499">
        <v>0</v>
      </c>
      <c r="N1585" s="499">
        <v>0</v>
      </c>
      <c r="O1585" s="500">
        <v>25</v>
      </c>
      <c r="P1585" s="500">
        <v>35</v>
      </c>
      <c r="Q1585" s="500">
        <v>265.89618821229698</v>
      </c>
    </row>
    <row r="1586" spans="1:17" ht="12.75" x14ac:dyDescent="0.2">
      <c r="A1586" s="496" t="s">
        <v>1961</v>
      </c>
      <c r="B1586" s="497" t="s">
        <v>2263</v>
      </c>
      <c r="C1586" s="497">
        <v>4163.6982641945706</v>
      </c>
      <c r="D1586" s="497">
        <v>4163.6982641945706</v>
      </c>
      <c r="E1586" s="497">
        <v>4229.8990122341829</v>
      </c>
      <c r="F1586" s="498">
        <v>0</v>
      </c>
      <c r="G1586" s="499">
        <f t="shared" si="24"/>
        <v>0</v>
      </c>
      <c r="H1586" s="499" t="s">
        <v>2263</v>
      </c>
      <c r="I1586" s="499">
        <v>29</v>
      </c>
      <c r="J1586" s="499">
        <v>37</v>
      </c>
      <c r="K1586" s="499">
        <v>363</v>
      </c>
      <c r="L1586" s="499">
        <v>363</v>
      </c>
      <c r="M1586" s="499">
        <v>0</v>
      </c>
      <c r="N1586" s="499">
        <v>0</v>
      </c>
      <c r="O1586" s="500">
        <v>13</v>
      </c>
      <c r="P1586" s="500">
        <v>23</v>
      </c>
      <c r="Q1586" s="500">
        <v>265.89618821229698</v>
      </c>
    </row>
    <row r="1587" spans="1:17" ht="12.75" x14ac:dyDescent="0.2">
      <c r="A1587" s="496" t="s">
        <v>1962</v>
      </c>
      <c r="B1587" s="497" t="s">
        <v>2263</v>
      </c>
      <c r="C1587" s="497">
        <v>1261.2693421674367</v>
      </c>
      <c r="D1587" s="497">
        <v>1261.2693421674367</v>
      </c>
      <c r="E1587" s="497">
        <v>2715.4331629879634</v>
      </c>
      <c r="F1587" s="498">
        <v>0</v>
      </c>
      <c r="G1587" s="499">
        <f t="shared" si="24"/>
        <v>0</v>
      </c>
      <c r="H1587" s="499" t="s">
        <v>2263</v>
      </c>
      <c r="I1587" s="499">
        <v>395</v>
      </c>
      <c r="J1587" s="499">
        <v>151</v>
      </c>
      <c r="K1587" s="499">
        <v>2201</v>
      </c>
      <c r="L1587" s="499">
        <v>2201</v>
      </c>
      <c r="M1587" s="499">
        <v>0</v>
      </c>
      <c r="N1587" s="499">
        <v>0</v>
      </c>
      <c r="O1587" s="500">
        <v>5</v>
      </c>
      <c r="P1587" s="500">
        <v>15</v>
      </c>
      <c r="Q1587" s="500">
        <v>265.89618821229698</v>
      </c>
    </row>
    <row r="1588" spans="1:17" ht="12.75" x14ac:dyDescent="0.2">
      <c r="A1588" s="496" t="s">
        <v>1963</v>
      </c>
      <c r="B1588" s="497" t="s">
        <v>2263</v>
      </c>
      <c r="C1588" s="497">
        <v>993.78047686099933</v>
      </c>
      <c r="D1588" s="497">
        <v>993.78047686099933</v>
      </c>
      <c r="E1588" s="497">
        <v>1970.1441857500959</v>
      </c>
      <c r="F1588" s="498">
        <v>0</v>
      </c>
      <c r="G1588" s="499">
        <f t="shared" si="24"/>
        <v>0</v>
      </c>
      <c r="H1588" s="499" t="s">
        <v>2263</v>
      </c>
      <c r="I1588" s="499">
        <v>362</v>
      </c>
      <c r="J1588" s="499">
        <v>100</v>
      </c>
      <c r="K1588" s="499">
        <v>2447</v>
      </c>
      <c r="L1588" s="499">
        <v>2447</v>
      </c>
      <c r="M1588" s="499">
        <v>0</v>
      </c>
      <c r="N1588" s="499">
        <v>0</v>
      </c>
      <c r="O1588" s="500">
        <v>5</v>
      </c>
      <c r="P1588" s="500">
        <v>10</v>
      </c>
      <c r="Q1588" s="500">
        <v>265.89618821229698</v>
      </c>
    </row>
    <row r="1589" spans="1:17" ht="12.75" x14ac:dyDescent="0.2">
      <c r="A1589" s="496" t="s">
        <v>1964</v>
      </c>
      <c r="B1589" s="497" t="s">
        <v>2263</v>
      </c>
      <c r="C1589" s="497">
        <v>478.59491493125023</v>
      </c>
      <c r="D1589" s="497">
        <v>478.59491493125023</v>
      </c>
      <c r="E1589" s="497">
        <v>1661.5277519180825</v>
      </c>
      <c r="F1589" s="498">
        <v>0</v>
      </c>
      <c r="G1589" s="499">
        <f t="shared" si="24"/>
        <v>0</v>
      </c>
      <c r="H1589" s="499" t="s">
        <v>2263</v>
      </c>
      <c r="I1589" s="499">
        <v>841</v>
      </c>
      <c r="J1589" s="499">
        <v>173</v>
      </c>
      <c r="K1589" s="499">
        <v>3862</v>
      </c>
      <c r="L1589" s="499">
        <v>3862</v>
      </c>
      <c r="M1589" s="499">
        <v>0</v>
      </c>
      <c r="N1589" s="499">
        <v>0</v>
      </c>
      <c r="O1589" s="500">
        <v>5</v>
      </c>
      <c r="P1589" s="500">
        <v>9</v>
      </c>
      <c r="Q1589" s="500">
        <v>265.89618821229698</v>
      </c>
    </row>
    <row r="1590" spans="1:17" ht="12.75" x14ac:dyDescent="0.2">
      <c r="A1590" s="496" t="s">
        <v>1965</v>
      </c>
      <c r="B1590" s="497" t="s">
        <v>2263</v>
      </c>
      <c r="C1590" s="497">
        <v>4139.5359692347956</v>
      </c>
      <c r="D1590" s="497">
        <v>4139.5359692347956</v>
      </c>
      <c r="E1590" s="497">
        <v>2744.415378386695</v>
      </c>
      <c r="F1590" s="498">
        <v>0</v>
      </c>
      <c r="G1590" s="499">
        <f t="shared" si="24"/>
        <v>0</v>
      </c>
      <c r="H1590" s="499" t="s">
        <v>2263</v>
      </c>
      <c r="I1590" s="499">
        <v>58</v>
      </c>
      <c r="J1590" s="499">
        <v>71</v>
      </c>
      <c r="K1590" s="499">
        <v>631</v>
      </c>
      <c r="L1590" s="499">
        <v>631</v>
      </c>
      <c r="M1590" s="499">
        <v>0</v>
      </c>
      <c r="N1590" s="499">
        <v>0</v>
      </c>
      <c r="O1590" s="500">
        <v>13</v>
      </c>
      <c r="P1590" s="500">
        <v>14</v>
      </c>
      <c r="Q1590" s="500">
        <v>265.89618821229698</v>
      </c>
    </row>
    <row r="1591" spans="1:17" ht="12.75" x14ac:dyDescent="0.2">
      <c r="A1591" s="496" t="s">
        <v>1966</v>
      </c>
      <c r="B1591" s="497" t="s">
        <v>2263</v>
      </c>
      <c r="C1591" s="497">
        <v>1551.2807077085879</v>
      </c>
      <c r="D1591" s="497">
        <v>1551.2807077085879</v>
      </c>
      <c r="E1591" s="497">
        <v>1549.4542987930752</v>
      </c>
      <c r="F1591" s="498">
        <v>0</v>
      </c>
      <c r="G1591" s="499">
        <f t="shared" si="24"/>
        <v>0</v>
      </c>
      <c r="H1591" s="499" t="s">
        <v>2263</v>
      </c>
      <c r="I1591" s="499">
        <v>162</v>
      </c>
      <c r="J1591" s="499">
        <v>122</v>
      </c>
      <c r="K1591" s="499">
        <v>2770</v>
      </c>
      <c r="L1591" s="499">
        <v>2770</v>
      </c>
      <c r="M1591" s="499">
        <v>0</v>
      </c>
      <c r="N1591" s="499">
        <v>0</v>
      </c>
      <c r="O1591" s="500">
        <v>5</v>
      </c>
      <c r="P1591" s="500">
        <v>9</v>
      </c>
      <c r="Q1591" s="500">
        <v>265.89618821229698</v>
      </c>
    </row>
    <row r="1592" spans="1:17" ht="12.75" x14ac:dyDescent="0.2">
      <c r="A1592" s="496" t="s">
        <v>1967</v>
      </c>
      <c r="B1592" s="497" t="s">
        <v>2263</v>
      </c>
      <c r="C1592" s="497">
        <v>687.2301188236579</v>
      </c>
      <c r="D1592" s="497">
        <v>687.2301188236579</v>
      </c>
      <c r="E1592" s="497">
        <v>1081.6455526246086</v>
      </c>
      <c r="F1592" s="498">
        <v>0</v>
      </c>
      <c r="G1592" s="499">
        <f t="shared" si="24"/>
        <v>0</v>
      </c>
      <c r="H1592" s="499" t="s">
        <v>2263</v>
      </c>
      <c r="I1592" s="499">
        <v>691</v>
      </c>
      <c r="J1592" s="499">
        <v>294</v>
      </c>
      <c r="K1592" s="499">
        <v>14528</v>
      </c>
      <c r="L1592" s="499">
        <v>14528</v>
      </c>
      <c r="M1592" s="499">
        <v>0</v>
      </c>
      <c r="N1592" s="499">
        <v>0</v>
      </c>
      <c r="O1592" s="500">
        <v>5</v>
      </c>
      <c r="P1592" s="500">
        <v>8</v>
      </c>
      <c r="Q1592" s="500">
        <v>265.89618821229698</v>
      </c>
    </row>
    <row r="1593" spans="1:17" ht="12.75" x14ac:dyDescent="0.2">
      <c r="A1593" s="496" t="s">
        <v>1968</v>
      </c>
      <c r="B1593" s="497" t="s">
        <v>2263</v>
      </c>
      <c r="C1593" s="497">
        <v>439.7922812216521</v>
      </c>
      <c r="D1593" s="497">
        <v>439.7922812216521</v>
      </c>
      <c r="E1593" s="497">
        <v>785.32179194081516</v>
      </c>
      <c r="F1593" s="498">
        <v>0</v>
      </c>
      <c r="G1593" s="499">
        <f t="shared" si="24"/>
        <v>0</v>
      </c>
      <c r="H1593" s="499" t="s">
        <v>2263</v>
      </c>
      <c r="I1593" s="499">
        <v>613</v>
      </c>
      <c r="J1593" s="499">
        <v>246</v>
      </c>
      <c r="K1593" s="499">
        <v>15500</v>
      </c>
      <c r="L1593" s="499">
        <v>15500</v>
      </c>
      <c r="M1593" s="499">
        <v>0</v>
      </c>
      <c r="N1593" s="499">
        <v>0</v>
      </c>
      <c r="O1593" s="500">
        <v>5</v>
      </c>
      <c r="P1593" s="500">
        <v>5</v>
      </c>
      <c r="Q1593" s="500">
        <v>265.89618821229698</v>
      </c>
    </row>
    <row r="1594" spans="1:17" ht="12.75" x14ac:dyDescent="0.2">
      <c r="A1594" s="496" t="s">
        <v>1969</v>
      </c>
      <c r="B1594" s="497" t="s">
        <v>2263</v>
      </c>
      <c r="C1594" s="497">
        <v>1106.140546147768</v>
      </c>
      <c r="D1594" s="497">
        <v>1106.140546147768</v>
      </c>
      <c r="E1594" s="497">
        <v>1069.333402848981</v>
      </c>
      <c r="F1594" s="498">
        <v>0</v>
      </c>
      <c r="G1594" s="499">
        <f t="shared" si="24"/>
        <v>0</v>
      </c>
      <c r="H1594" s="499" t="s">
        <v>2263</v>
      </c>
      <c r="I1594" s="499">
        <v>405</v>
      </c>
      <c r="J1594" s="499">
        <v>89</v>
      </c>
      <c r="K1594" s="499">
        <v>742</v>
      </c>
      <c r="L1594" s="499">
        <v>742</v>
      </c>
      <c r="M1594" s="499">
        <v>0</v>
      </c>
      <c r="N1594" s="499">
        <v>0</v>
      </c>
      <c r="O1594" s="500">
        <v>5</v>
      </c>
      <c r="P1594" s="500">
        <v>5</v>
      </c>
      <c r="Q1594" s="500">
        <v>265.89618821229698</v>
      </c>
    </row>
    <row r="1595" spans="1:17" ht="12.75" x14ac:dyDescent="0.2">
      <c r="A1595" s="496" t="s">
        <v>1970</v>
      </c>
      <c r="B1595" s="497" t="s">
        <v>2263</v>
      </c>
      <c r="C1595" s="497">
        <v>623.30874826860963</v>
      </c>
      <c r="D1595" s="497">
        <v>623.30874826860963</v>
      </c>
      <c r="E1595" s="497">
        <v>651.92056702318746</v>
      </c>
      <c r="F1595" s="498">
        <v>0</v>
      </c>
      <c r="G1595" s="499">
        <f t="shared" si="24"/>
        <v>0</v>
      </c>
      <c r="H1595" s="499" t="s">
        <v>2263</v>
      </c>
      <c r="I1595" s="499">
        <v>379</v>
      </c>
      <c r="J1595" s="499">
        <v>108</v>
      </c>
      <c r="K1595" s="499">
        <v>1223</v>
      </c>
      <c r="L1595" s="499">
        <v>1223</v>
      </c>
      <c r="M1595" s="499">
        <v>0</v>
      </c>
      <c r="N1595" s="499">
        <v>0</v>
      </c>
      <c r="O1595" s="500">
        <v>5</v>
      </c>
      <c r="P1595" s="500">
        <v>5</v>
      </c>
      <c r="Q1595" s="500">
        <v>265.89618821229698</v>
      </c>
    </row>
    <row r="1596" spans="1:17" ht="12.75" x14ac:dyDescent="0.2">
      <c r="A1596" s="496" t="s">
        <v>1971</v>
      </c>
      <c r="B1596" s="497" t="s">
        <v>2263</v>
      </c>
      <c r="C1596" s="497">
        <v>439.7922812216521</v>
      </c>
      <c r="D1596" s="497">
        <v>439.7922812216521</v>
      </c>
      <c r="E1596" s="497">
        <v>486.44298590296279</v>
      </c>
      <c r="F1596" s="498">
        <v>0</v>
      </c>
      <c r="G1596" s="499">
        <f t="shared" si="24"/>
        <v>0</v>
      </c>
      <c r="H1596" s="499" t="s">
        <v>2263</v>
      </c>
      <c r="I1596" s="499">
        <v>599</v>
      </c>
      <c r="J1596" s="499">
        <v>165</v>
      </c>
      <c r="K1596" s="499">
        <v>2977</v>
      </c>
      <c r="L1596" s="499">
        <v>2977</v>
      </c>
      <c r="M1596" s="499">
        <v>0</v>
      </c>
      <c r="N1596" s="499">
        <v>0</v>
      </c>
      <c r="O1596" s="500">
        <v>5</v>
      </c>
      <c r="P1596" s="500">
        <v>5</v>
      </c>
      <c r="Q1596" s="500">
        <v>265.89618821229698</v>
      </c>
    </row>
    <row r="1597" spans="1:17" ht="12.75" x14ac:dyDescent="0.2">
      <c r="A1597" s="496" t="s">
        <v>1972</v>
      </c>
      <c r="B1597" s="497" t="s">
        <v>2263</v>
      </c>
      <c r="C1597" s="497">
        <v>2019.4832439302415</v>
      </c>
      <c r="D1597" s="497">
        <v>2019.4832439302415</v>
      </c>
      <c r="E1597" s="497">
        <v>702.31824241473237</v>
      </c>
      <c r="F1597" s="498">
        <v>0</v>
      </c>
      <c r="G1597" s="499">
        <f t="shared" si="24"/>
        <v>0</v>
      </c>
      <c r="H1597" s="499" t="s">
        <v>2263</v>
      </c>
      <c r="I1597" s="499">
        <v>13</v>
      </c>
      <c r="J1597" s="499">
        <v>41</v>
      </c>
      <c r="K1597" s="499">
        <v>6109</v>
      </c>
      <c r="L1597" s="499">
        <v>6109</v>
      </c>
      <c r="M1597" s="499">
        <v>0</v>
      </c>
      <c r="N1597" s="499">
        <v>0</v>
      </c>
      <c r="O1597" s="500">
        <v>5</v>
      </c>
      <c r="P1597" s="500">
        <v>5</v>
      </c>
      <c r="Q1597" s="500">
        <v>265.89618821229698</v>
      </c>
    </row>
    <row r="1598" spans="1:17" ht="12.75" x14ac:dyDescent="0.2">
      <c r="A1598" s="496" t="s">
        <v>1973</v>
      </c>
      <c r="B1598" s="497" t="s">
        <v>2263</v>
      </c>
      <c r="C1598" s="497">
        <v>538.7561658384974</v>
      </c>
      <c r="D1598" s="497">
        <v>538.7561658384974</v>
      </c>
      <c r="E1598" s="497">
        <v>576.86891830530874</v>
      </c>
      <c r="F1598" s="498">
        <v>0</v>
      </c>
      <c r="G1598" s="499">
        <f t="shared" si="24"/>
        <v>0</v>
      </c>
      <c r="H1598" s="499" t="s">
        <v>2263</v>
      </c>
      <c r="I1598" s="499">
        <v>157</v>
      </c>
      <c r="J1598" s="499">
        <v>164</v>
      </c>
      <c r="K1598" s="499">
        <v>44772</v>
      </c>
      <c r="L1598" s="499">
        <v>44772</v>
      </c>
      <c r="M1598" s="499">
        <v>0</v>
      </c>
      <c r="N1598" s="499">
        <v>0</v>
      </c>
      <c r="O1598" s="500">
        <v>5</v>
      </c>
      <c r="P1598" s="500">
        <v>5</v>
      </c>
      <c r="Q1598" s="500">
        <v>265.89618821229698</v>
      </c>
    </row>
    <row r="1599" spans="1:17" ht="12.75" x14ac:dyDescent="0.2">
      <c r="A1599" s="496" t="s">
        <v>1974</v>
      </c>
      <c r="B1599" s="497" t="s">
        <v>2263</v>
      </c>
      <c r="C1599" s="497">
        <v>412.25652912624753</v>
      </c>
      <c r="D1599" s="497">
        <v>412.25652912624753</v>
      </c>
      <c r="E1599" s="497">
        <v>514.54774822398974</v>
      </c>
      <c r="F1599" s="498">
        <v>0</v>
      </c>
      <c r="G1599" s="499">
        <f t="shared" si="24"/>
        <v>0</v>
      </c>
      <c r="H1599" s="499" t="s">
        <v>2263</v>
      </c>
      <c r="I1599" s="499">
        <v>105</v>
      </c>
      <c r="J1599" s="499">
        <v>66</v>
      </c>
      <c r="K1599" s="499">
        <v>13942</v>
      </c>
      <c r="L1599" s="499">
        <v>13942</v>
      </c>
      <c r="M1599" s="499">
        <v>0</v>
      </c>
      <c r="N1599" s="499">
        <v>0</v>
      </c>
      <c r="O1599" s="500">
        <v>5</v>
      </c>
      <c r="P1599" s="500">
        <v>5</v>
      </c>
      <c r="Q1599" s="500">
        <v>265.89618821229698</v>
      </c>
    </row>
    <row r="1600" spans="1:17" ht="12.75" x14ac:dyDescent="0.2">
      <c r="A1600" s="496" t="s">
        <v>1975</v>
      </c>
      <c r="B1600" s="497" t="s">
        <v>2263</v>
      </c>
      <c r="C1600" s="497">
        <v>1480.7814498948167</v>
      </c>
      <c r="D1600" s="497">
        <v>1480.7814498948167</v>
      </c>
      <c r="E1600" s="497">
        <v>1161.3498127787577</v>
      </c>
      <c r="F1600" s="498">
        <v>0</v>
      </c>
      <c r="G1600" s="499">
        <f t="shared" si="24"/>
        <v>0</v>
      </c>
      <c r="H1600" s="499" t="s">
        <v>2263</v>
      </c>
      <c r="I1600" s="499">
        <v>75</v>
      </c>
      <c r="J1600" s="499">
        <v>76</v>
      </c>
      <c r="K1600" s="499">
        <v>1669</v>
      </c>
      <c r="L1600" s="499">
        <v>1669</v>
      </c>
      <c r="M1600" s="499">
        <v>0</v>
      </c>
      <c r="N1600" s="499">
        <v>0</v>
      </c>
      <c r="O1600" s="500">
        <v>5</v>
      </c>
      <c r="P1600" s="500">
        <v>8</v>
      </c>
      <c r="Q1600" s="500">
        <v>265.89618821229698</v>
      </c>
    </row>
    <row r="1601" spans="1:17" ht="12.75" x14ac:dyDescent="0.2">
      <c r="A1601" s="496" t="s">
        <v>1976</v>
      </c>
      <c r="B1601" s="497" t="s">
        <v>2263</v>
      </c>
      <c r="C1601" s="497">
        <v>547.99485752262217</v>
      </c>
      <c r="D1601" s="497">
        <v>547.99485752262217</v>
      </c>
      <c r="E1601" s="497">
        <v>712.48987287470368</v>
      </c>
      <c r="F1601" s="498">
        <v>0</v>
      </c>
      <c r="G1601" s="499">
        <f t="shared" si="24"/>
        <v>0</v>
      </c>
      <c r="H1601" s="499" t="s">
        <v>2263</v>
      </c>
      <c r="I1601" s="499">
        <v>337</v>
      </c>
      <c r="J1601" s="499">
        <v>177</v>
      </c>
      <c r="K1601" s="499">
        <v>6257</v>
      </c>
      <c r="L1601" s="499">
        <v>6257</v>
      </c>
      <c r="M1601" s="499">
        <v>0</v>
      </c>
      <c r="N1601" s="499">
        <v>0</v>
      </c>
      <c r="O1601" s="500">
        <v>5</v>
      </c>
      <c r="P1601" s="500">
        <v>5</v>
      </c>
      <c r="Q1601" s="500">
        <v>265.89618821229698</v>
      </c>
    </row>
    <row r="1602" spans="1:17" ht="12.75" x14ac:dyDescent="0.2">
      <c r="A1602" s="496" t="s">
        <v>1977</v>
      </c>
      <c r="B1602" s="497" t="s">
        <v>2263</v>
      </c>
      <c r="C1602" s="497">
        <v>334.09160811269447</v>
      </c>
      <c r="D1602" s="497">
        <v>334.09160811269447</v>
      </c>
      <c r="E1602" s="497">
        <v>495.25168502864949</v>
      </c>
      <c r="F1602" s="498">
        <v>0</v>
      </c>
      <c r="G1602" s="499">
        <f t="shared" si="24"/>
        <v>0</v>
      </c>
      <c r="H1602" s="499" t="s">
        <v>2263</v>
      </c>
      <c r="I1602" s="499">
        <v>172</v>
      </c>
      <c r="J1602" s="499">
        <v>40</v>
      </c>
      <c r="K1602" s="499">
        <v>4928</v>
      </c>
      <c r="L1602" s="499">
        <v>4928</v>
      </c>
      <c r="M1602" s="499">
        <v>0</v>
      </c>
      <c r="N1602" s="499">
        <v>0</v>
      </c>
      <c r="O1602" s="500">
        <v>5</v>
      </c>
      <c r="P1602" s="500">
        <v>5</v>
      </c>
      <c r="Q1602" s="500">
        <v>265.89618821229698</v>
      </c>
    </row>
    <row r="1603" spans="1:17" ht="12.75" x14ac:dyDescent="0.2">
      <c r="A1603" s="496" t="s">
        <v>1978</v>
      </c>
      <c r="B1603" s="497" t="s">
        <v>2263</v>
      </c>
      <c r="C1603" s="497">
        <v>835.19440024909159</v>
      </c>
      <c r="D1603" s="497">
        <v>835.19440024909159</v>
      </c>
      <c r="E1603" s="497">
        <v>454.18250296612729</v>
      </c>
      <c r="F1603" s="498">
        <v>0</v>
      </c>
      <c r="G1603" s="499">
        <f t="shared" si="24"/>
        <v>0</v>
      </c>
      <c r="H1603" s="499" t="s">
        <v>2263</v>
      </c>
      <c r="I1603" s="499">
        <v>136</v>
      </c>
      <c r="J1603" s="499">
        <v>30</v>
      </c>
      <c r="K1603" s="499">
        <v>2370</v>
      </c>
      <c r="L1603" s="499">
        <v>2370</v>
      </c>
      <c r="M1603" s="499">
        <v>0</v>
      </c>
      <c r="N1603" s="499">
        <v>0</v>
      </c>
      <c r="O1603" s="500">
        <v>5</v>
      </c>
      <c r="P1603" s="500">
        <v>5</v>
      </c>
      <c r="Q1603" s="500">
        <v>265.89618821229698</v>
      </c>
    </row>
    <row r="1604" spans="1:17" ht="12.75" x14ac:dyDescent="0.2">
      <c r="A1604" s="496" t="s">
        <v>1979</v>
      </c>
      <c r="B1604" s="497" t="s">
        <v>2263</v>
      </c>
      <c r="C1604" s="497">
        <v>559.58495494367139</v>
      </c>
      <c r="D1604" s="497">
        <v>559.58495494367139</v>
      </c>
      <c r="E1604" s="497">
        <v>382.38572431749867</v>
      </c>
      <c r="F1604" s="498">
        <v>0</v>
      </c>
      <c r="G1604" s="499">
        <f t="shared" si="24"/>
        <v>0</v>
      </c>
      <c r="H1604" s="499" t="s">
        <v>2263</v>
      </c>
      <c r="I1604" s="499">
        <v>64</v>
      </c>
      <c r="J1604" s="499">
        <v>6</v>
      </c>
      <c r="K1604" s="499">
        <v>1572</v>
      </c>
      <c r="L1604" s="499">
        <v>1572</v>
      </c>
      <c r="M1604" s="499">
        <v>0</v>
      </c>
      <c r="N1604" s="499">
        <v>0</v>
      </c>
      <c r="O1604" s="500">
        <v>5</v>
      </c>
      <c r="P1604" s="500">
        <v>5</v>
      </c>
      <c r="Q1604" s="500">
        <v>265.89618821229698</v>
      </c>
    </row>
    <row r="1605" spans="1:17" ht="12.75" x14ac:dyDescent="0.2">
      <c r="A1605" s="496" t="s">
        <v>1980</v>
      </c>
      <c r="B1605" s="497" t="s">
        <v>2263</v>
      </c>
      <c r="C1605" s="497">
        <v>1388.5073856076776</v>
      </c>
      <c r="D1605" s="497">
        <v>1388.5073856076776</v>
      </c>
      <c r="E1605" s="497">
        <v>856.37570220779412</v>
      </c>
      <c r="F1605" s="498">
        <v>0</v>
      </c>
      <c r="G1605" s="499">
        <f t="shared" si="24"/>
        <v>0</v>
      </c>
      <c r="H1605" s="499" t="s">
        <v>2263</v>
      </c>
      <c r="I1605" s="499">
        <v>42</v>
      </c>
      <c r="J1605" s="499">
        <v>57</v>
      </c>
      <c r="K1605" s="499">
        <v>2386</v>
      </c>
      <c r="L1605" s="499">
        <v>2386</v>
      </c>
      <c r="M1605" s="499">
        <v>0</v>
      </c>
      <c r="N1605" s="499">
        <v>0</v>
      </c>
      <c r="O1605" s="500">
        <v>8</v>
      </c>
      <c r="P1605" s="500">
        <v>5</v>
      </c>
      <c r="Q1605" s="500">
        <v>265.89618821229698</v>
      </c>
    </row>
    <row r="1606" spans="1:17" ht="12.75" x14ac:dyDescent="0.2">
      <c r="A1606" s="496" t="s">
        <v>1981</v>
      </c>
      <c r="B1606" s="497" t="s">
        <v>2263</v>
      </c>
      <c r="C1606" s="497">
        <v>537.92828598060566</v>
      </c>
      <c r="D1606" s="497">
        <v>537.92828598060566</v>
      </c>
      <c r="E1606" s="497">
        <v>614.07333525600882</v>
      </c>
      <c r="F1606" s="498">
        <v>0</v>
      </c>
      <c r="G1606" s="499">
        <f t="shared" si="24"/>
        <v>0</v>
      </c>
      <c r="H1606" s="499" t="s">
        <v>2263</v>
      </c>
      <c r="I1606" s="499">
        <v>209</v>
      </c>
      <c r="J1606" s="499">
        <v>112</v>
      </c>
      <c r="K1606" s="499">
        <v>12602</v>
      </c>
      <c r="L1606" s="499">
        <v>12602</v>
      </c>
      <c r="M1606" s="499">
        <v>0</v>
      </c>
      <c r="N1606" s="499">
        <v>0</v>
      </c>
      <c r="O1606" s="500">
        <v>5</v>
      </c>
      <c r="P1606" s="500">
        <v>5</v>
      </c>
      <c r="Q1606" s="500">
        <v>265.89618821229698</v>
      </c>
    </row>
    <row r="1607" spans="1:17" ht="12.75" x14ac:dyDescent="0.2">
      <c r="A1607" s="496" t="s">
        <v>1982</v>
      </c>
      <c r="B1607" s="497" t="s">
        <v>2263</v>
      </c>
      <c r="C1607" s="497">
        <v>407.77039641567109</v>
      </c>
      <c r="D1607" s="497">
        <v>407.77039641567109</v>
      </c>
      <c r="E1607" s="497">
        <v>519.69885791271383</v>
      </c>
      <c r="F1607" s="498">
        <v>0</v>
      </c>
      <c r="G1607" s="499">
        <f t="shared" ref="G1607:G1670" si="25">IFERROR(F1607*E1607,"")</f>
        <v>0</v>
      </c>
      <c r="H1607" s="499" t="s">
        <v>2263</v>
      </c>
      <c r="I1607" s="499">
        <v>270</v>
      </c>
      <c r="J1607" s="499">
        <v>124</v>
      </c>
      <c r="K1607" s="499">
        <v>18738</v>
      </c>
      <c r="L1607" s="499">
        <v>18738</v>
      </c>
      <c r="M1607" s="499">
        <v>0</v>
      </c>
      <c r="N1607" s="499">
        <v>0</v>
      </c>
      <c r="O1607" s="500">
        <v>5</v>
      </c>
      <c r="P1607" s="500">
        <v>5</v>
      </c>
      <c r="Q1607" s="500">
        <v>265.89618821229698</v>
      </c>
    </row>
    <row r="1608" spans="1:17" ht="12.75" x14ac:dyDescent="0.2">
      <c r="A1608" s="496" t="s">
        <v>1983</v>
      </c>
      <c r="B1608" s="497" t="s">
        <v>2263</v>
      </c>
      <c r="C1608" s="497">
        <v>1919.0027185825186</v>
      </c>
      <c r="D1608" s="497">
        <v>1919.0027185825186</v>
      </c>
      <c r="E1608" s="497">
        <v>2711.2050666525206</v>
      </c>
      <c r="F1608" s="498">
        <v>0</v>
      </c>
      <c r="G1608" s="499">
        <f t="shared" si="25"/>
        <v>0</v>
      </c>
      <c r="H1608" s="499" t="s">
        <v>2263</v>
      </c>
      <c r="I1608" s="499">
        <v>201</v>
      </c>
      <c r="J1608" s="499">
        <v>165</v>
      </c>
      <c r="K1608" s="499">
        <v>708</v>
      </c>
      <c r="L1608" s="499">
        <v>708</v>
      </c>
      <c r="M1608" s="499">
        <v>0</v>
      </c>
      <c r="N1608" s="499">
        <v>0</v>
      </c>
      <c r="O1608" s="500">
        <v>8</v>
      </c>
      <c r="P1608" s="500">
        <v>16</v>
      </c>
      <c r="Q1608" s="500">
        <v>265.89618821229698</v>
      </c>
    </row>
    <row r="1609" spans="1:17" ht="12.75" x14ac:dyDescent="0.2">
      <c r="A1609" s="496" t="s">
        <v>1984</v>
      </c>
      <c r="B1609" s="497" t="s">
        <v>2263</v>
      </c>
      <c r="C1609" s="497">
        <v>765.43996416674349</v>
      </c>
      <c r="D1609" s="497">
        <v>765.43996416674349</v>
      </c>
      <c r="E1609" s="497">
        <v>1117.3791649130944</v>
      </c>
      <c r="F1609" s="498">
        <v>0</v>
      </c>
      <c r="G1609" s="499">
        <f t="shared" si="25"/>
        <v>0</v>
      </c>
      <c r="H1609" s="499" t="s">
        <v>2263</v>
      </c>
      <c r="I1609" s="499">
        <v>260</v>
      </c>
      <c r="J1609" s="499">
        <v>102</v>
      </c>
      <c r="K1609" s="499">
        <v>765</v>
      </c>
      <c r="L1609" s="499">
        <v>765</v>
      </c>
      <c r="M1609" s="499">
        <v>0</v>
      </c>
      <c r="N1609" s="499">
        <v>0</v>
      </c>
      <c r="O1609" s="500">
        <v>5</v>
      </c>
      <c r="P1609" s="500">
        <v>8</v>
      </c>
      <c r="Q1609" s="500">
        <v>265.89618821229698</v>
      </c>
    </row>
    <row r="1610" spans="1:17" ht="12.75" x14ac:dyDescent="0.2">
      <c r="A1610" s="496" t="s">
        <v>1985</v>
      </c>
      <c r="B1610" s="497" t="s">
        <v>2263</v>
      </c>
      <c r="C1610" s="497">
        <v>656.29699109150556</v>
      </c>
      <c r="D1610" s="497">
        <v>656.29699109150556</v>
      </c>
      <c r="E1610" s="497">
        <v>719.65280434669103</v>
      </c>
      <c r="F1610" s="498">
        <v>0</v>
      </c>
      <c r="G1610" s="499">
        <f t="shared" si="25"/>
        <v>0</v>
      </c>
      <c r="H1610" s="499" t="s">
        <v>2263</v>
      </c>
      <c r="I1610" s="499">
        <v>658</v>
      </c>
      <c r="J1610" s="499">
        <v>138</v>
      </c>
      <c r="K1610" s="499">
        <v>1351</v>
      </c>
      <c r="L1610" s="499">
        <v>1351</v>
      </c>
      <c r="M1610" s="499">
        <v>0</v>
      </c>
      <c r="N1610" s="499">
        <v>0</v>
      </c>
      <c r="O1610" s="500">
        <v>5</v>
      </c>
      <c r="P1610" s="500">
        <v>5</v>
      </c>
      <c r="Q1610" s="500">
        <v>265.89618821229698</v>
      </c>
    </row>
    <row r="1611" spans="1:17" ht="12.75" x14ac:dyDescent="0.2">
      <c r="A1611" s="496" t="s">
        <v>1986</v>
      </c>
      <c r="B1611" s="497" t="s">
        <v>2263</v>
      </c>
      <c r="C1611" s="497">
        <v>902.68948605986009</v>
      </c>
      <c r="D1611" s="497">
        <v>902.68948605986009</v>
      </c>
      <c r="E1611" s="497">
        <v>722.12364683087469</v>
      </c>
      <c r="F1611" s="498">
        <v>0</v>
      </c>
      <c r="G1611" s="499">
        <f t="shared" si="25"/>
        <v>0</v>
      </c>
      <c r="H1611" s="499" t="s">
        <v>2263</v>
      </c>
      <c r="I1611" s="499">
        <v>2</v>
      </c>
      <c r="J1611" s="499">
        <v>6</v>
      </c>
      <c r="K1611" s="499">
        <v>4530</v>
      </c>
      <c r="L1611" s="499">
        <v>4530</v>
      </c>
      <c r="M1611" s="499">
        <v>0</v>
      </c>
      <c r="N1611" s="499">
        <v>0</v>
      </c>
      <c r="O1611" s="500">
        <v>7</v>
      </c>
      <c r="P1611" s="500">
        <v>5</v>
      </c>
      <c r="Q1611" s="500">
        <v>265.89618821229698</v>
      </c>
    </row>
    <row r="1612" spans="1:17" ht="12.75" x14ac:dyDescent="0.2">
      <c r="A1612" s="496" t="s">
        <v>1987</v>
      </c>
      <c r="B1612" s="497" t="s">
        <v>2263</v>
      </c>
      <c r="C1612" s="497">
        <v>730.34622929718125</v>
      </c>
      <c r="D1612" s="497">
        <v>730.34622929718125</v>
      </c>
      <c r="E1612" s="497">
        <v>582.03680240343863</v>
      </c>
      <c r="F1612" s="498">
        <v>0</v>
      </c>
      <c r="G1612" s="499">
        <f t="shared" si="25"/>
        <v>0</v>
      </c>
      <c r="H1612" s="499" t="s">
        <v>2263</v>
      </c>
      <c r="I1612" s="499">
        <v>65</v>
      </c>
      <c r="J1612" s="499">
        <v>46</v>
      </c>
      <c r="K1612" s="499">
        <v>16207</v>
      </c>
      <c r="L1612" s="499">
        <v>16207</v>
      </c>
      <c r="M1612" s="499">
        <v>0</v>
      </c>
      <c r="N1612" s="499">
        <v>0</v>
      </c>
      <c r="O1612" s="500">
        <v>5</v>
      </c>
      <c r="P1612" s="500">
        <v>5</v>
      </c>
      <c r="Q1612" s="500">
        <v>265.89618821229698</v>
      </c>
    </row>
    <row r="1613" spans="1:17" ht="12.75" x14ac:dyDescent="0.2">
      <c r="A1613" s="496" t="s">
        <v>1988</v>
      </c>
      <c r="B1613" s="497" t="s">
        <v>2263</v>
      </c>
      <c r="C1613" s="497">
        <v>446.62877287522906</v>
      </c>
      <c r="D1613" s="497">
        <v>446.62877287522906</v>
      </c>
      <c r="E1613" s="497">
        <v>433.12433191435525</v>
      </c>
      <c r="F1613" s="498">
        <v>0</v>
      </c>
      <c r="G1613" s="499">
        <f t="shared" si="25"/>
        <v>0</v>
      </c>
      <c r="H1613" s="499" t="s">
        <v>2263</v>
      </c>
      <c r="I1613" s="499">
        <v>377</v>
      </c>
      <c r="J1613" s="499">
        <v>57</v>
      </c>
      <c r="K1613" s="499">
        <v>11206</v>
      </c>
      <c r="L1613" s="499">
        <v>11206</v>
      </c>
      <c r="M1613" s="499">
        <v>0</v>
      </c>
      <c r="N1613" s="499">
        <v>0</v>
      </c>
      <c r="O1613" s="500">
        <v>5</v>
      </c>
      <c r="P1613" s="500">
        <v>5</v>
      </c>
      <c r="Q1613" s="500">
        <v>265.89618821229698</v>
      </c>
    </row>
    <row r="1614" spans="1:17" ht="12.75" x14ac:dyDescent="0.2">
      <c r="A1614" s="496" t="s">
        <v>1989</v>
      </c>
      <c r="B1614" s="497" t="s">
        <v>2263</v>
      </c>
      <c r="C1614" s="497">
        <v>461.0630132446671</v>
      </c>
      <c r="D1614" s="497">
        <v>461.0630132446671</v>
      </c>
      <c r="E1614" s="497">
        <v>797.03035131130514</v>
      </c>
      <c r="F1614" s="498">
        <v>0</v>
      </c>
      <c r="G1614" s="499">
        <f t="shared" si="25"/>
        <v>0</v>
      </c>
      <c r="H1614" s="499" t="s">
        <v>2263</v>
      </c>
      <c r="I1614" s="499">
        <v>23</v>
      </c>
      <c r="J1614" s="499">
        <v>10</v>
      </c>
      <c r="K1614" s="499">
        <v>620</v>
      </c>
      <c r="L1614" s="499">
        <v>620</v>
      </c>
      <c r="M1614" s="499">
        <v>0</v>
      </c>
      <c r="N1614" s="499">
        <v>0</v>
      </c>
      <c r="O1614" s="500">
        <v>5</v>
      </c>
      <c r="P1614" s="500">
        <v>5</v>
      </c>
      <c r="Q1614" s="500">
        <v>265.89618821229698</v>
      </c>
    </row>
    <row r="1615" spans="1:17" ht="12.75" x14ac:dyDescent="0.2">
      <c r="A1615" s="496" t="s">
        <v>1990</v>
      </c>
      <c r="B1615" s="497" t="s">
        <v>2263</v>
      </c>
      <c r="C1615" s="497">
        <v>445.65797757021164</v>
      </c>
      <c r="D1615" s="497">
        <v>445.65797757021164</v>
      </c>
      <c r="E1615" s="497">
        <v>676.38722608110947</v>
      </c>
      <c r="F1615" s="498">
        <v>0</v>
      </c>
      <c r="G1615" s="499">
        <f t="shared" si="25"/>
        <v>0</v>
      </c>
      <c r="H1615" s="499" t="s">
        <v>2263</v>
      </c>
      <c r="I1615" s="499">
        <v>36</v>
      </c>
      <c r="J1615" s="499">
        <v>28</v>
      </c>
      <c r="K1615" s="499">
        <v>2853</v>
      </c>
      <c r="L1615" s="499">
        <v>2853</v>
      </c>
      <c r="M1615" s="499">
        <v>0</v>
      </c>
      <c r="N1615" s="499">
        <v>0</v>
      </c>
      <c r="O1615" s="500">
        <v>5</v>
      </c>
      <c r="P1615" s="500">
        <v>5</v>
      </c>
      <c r="Q1615" s="500">
        <v>265.89618821229698</v>
      </c>
    </row>
    <row r="1616" spans="1:17" ht="12.75" x14ac:dyDescent="0.2">
      <c r="A1616" s="496" t="s">
        <v>1991</v>
      </c>
      <c r="B1616" s="497" t="s">
        <v>2263</v>
      </c>
      <c r="C1616" s="497">
        <v>1101.8048871406907</v>
      </c>
      <c r="D1616" s="497">
        <v>1101.8048871406907</v>
      </c>
      <c r="E1616" s="497">
        <v>1153.952924409057</v>
      </c>
      <c r="F1616" s="498">
        <v>0</v>
      </c>
      <c r="G1616" s="499">
        <f t="shared" si="25"/>
        <v>0</v>
      </c>
      <c r="H1616" s="499" t="s">
        <v>2263</v>
      </c>
      <c r="I1616" s="499">
        <v>0</v>
      </c>
      <c r="J1616" s="499">
        <v>19</v>
      </c>
      <c r="K1616" s="499">
        <v>4</v>
      </c>
      <c r="L1616" s="499">
        <v>4</v>
      </c>
      <c r="M1616" s="499">
        <v>0</v>
      </c>
      <c r="N1616" s="499">
        <v>0</v>
      </c>
      <c r="O1616" s="500">
        <v>5</v>
      </c>
      <c r="P1616" s="500">
        <v>7</v>
      </c>
      <c r="Q1616" s="500">
        <v>265.89618821229698</v>
      </c>
    </row>
    <row r="1617" spans="1:17" ht="12.75" x14ac:dyDescent="0.2">
      <c r="A1617" s="496" t="s">
        <v>1992</v>
      </c>
      <c r="B1617" s="497" t="s">
        <v>2263</v>
      </c>
      <c r="C1617" s="497">
        <v>1026.9468329924402</v>
      </c>
      <c r="D1617" s="497">
        <v>1026.9468329924402</v>
      </c>
      <c r="E1617" s="497">
        <v>692.56049562562146</v>
      </c>
      <c r="F1617" s="498">
        <v>0</v>
      </c>
      <c r="G1617" s="499">
        <f t="shared" si="25"/>
        <v>0</v>
      </c>
      <c r="H1617" s="499" t="s">
        <v>2263</v>
      </c>
      <c r="I1617" s="499">
        <v>199</v>
      </c>
      <c r="J1617" s="499">
        <v>121</v>
      </c>
      <c r="K1617" s="499">
        <v>2454</v>
      </c>
      <c r="L1617" s="499">
        <v>2454</v>
      </c>
      <c r="M1617" s="499">
        <v>0</v>
      </c>
      <c r="N1617" s="499">
        <v>0</v>
      </c>
      <c r="O1617" s="500">
        <v>5</v>
      </c>
      <c r="P1617" s="500">
        <v>5</v>
      </c>
      <c r="Q1617" s="500">
        <v>265.89618821229698</v>
      </c>
    </row>
    <row r="1618" spans="1:17" ht="12.75" x14ac:dyDescent="0.2">
      <c r="A1618" s="496" t="s">
        <v>1993</v>
      </c>
      <c r="B1618" s="497" t="s">
        <v>2263</v>
      </c>
      <c r="C1618" s="497">
        <v>569.33745702169767</v>
      </c>
      <c r="D1618" s="497">
        <v>569.33745702169767</v>
      </c>
      <c r="E1618" s="497">
        <v>447.04490995428557</v>
      </c>
      <c r="F1618" s="498">
        <v>0</v>
      </c>
      <c r="G1618" s="499">
        <f t="shared" si="25"/>
        <v>0</v>
      </c>
      <c r="H1618" s="499" t="s">
        <v>2263</v>
      </c>
      <c r="I1618" s="499">
        <v>219</v>
      </c>
      <c r="J1618" s="499">
        <v>80</v>
      </c>
      <c r="K1618" s="499">
        <v>2532</v>
      </c>
      <c r="L1618" s="499">
        <v>2532</v>
      </c>
      <c r="M1618" s="499">
        <v>0</v>
      </c>
      <c r="N1618" s="499">
        <v>0</v>
      </c>
      <c r="O1618" s="500">
        <v>5</v>
      </c>
      <c r="P1618" s="500">
        <v>5</v>
      </c>
      <c r="Q1618" s="500">
        <v>265.89618821229698</v>
      </c>
    </row>
    <row r="1619" spans="1:17" ht="12.75" x14ac:dyDescent="0.2">
      <c r="A1619" s="496" t="s">
        <v>1994</v>
      </c>
      <c r="B1619" s="497" t="s">
        <v>2263</v>
      </c>
      <c r="C1619" s="497">
        <v>897.83902963982541</v>
      </c>
      <c r="D1619" s="497">
        <v>897.83902963982541</v>
      </c>
      <c r="E1619" s="497">
        <v>1311.4877784613386</v>
      </c>
      <c r="F1619" s="498">
        <v>0</v>
      </c>
      <c r="G1619" s="499">
        <f t="shared" si="25"/>
        <v>0</v>
      </c>
      <c r="H1619" s="499" t="s">
        <v>2263</v>
      </c>
      <c r="I1619" s="499">
        <v>406</v>
      </c>
      <c r="J1619" s="499">
        <v>203</v>
      </c>
      <c r="K1619" s="499">
        <v>691</v>
      </c>
      <c r="L1619" s="499">
        <v>691</v>
      </c>
      <c r="M1619" s="499">
        <v>0</v>
      </c>
      <c r="N1619" s="499">
        <v>0</v>
      </c>
      <c r="O1619" s="500">
        <v>5</v>
      </c>
      <c r="P1619" s="500">
        <v>10</v>
      </c>
      <c r="Q1619" s="500">
        <v>265.89618821229698</v>
      </c>
    </row>
    <row r="1620" spans="1:17" ht="12.75" x14ac:dyDescent="0.2">
      <c r="A1620" s="496" t="s">
        <v>1995</v>
      </c>
      <c r="B1620" s="497" t="s">
        <v>2263</v>
      </c>
      <c r="C1620" s="497">
        <v>568.01422478842528</v>
      </c>
      <c r="D1620" s="497">
        <v>568.01422478842528</v>
      </c>
      <c r="E1620" s="497">
        <v>756.26309221669885</v>
      </c>
      <c r="F1620" s="498">
        <v>0</v>
      </c>
      <c r="G1620" s="499">
        <f t="shared" si="25"/>
        <v>0</v>
      </c>
      <c r="H1620" s="499" t="s">
        <v>2263</v>
      </c>
      <c r="I1620" s="499">
        <v>4296</v>
      </c>
      <c r="J1620" s="499">
        <v>758</v>
      </c>
      <c r="K1620" s="499">
        <v>9489</v>
      </c>
      <c r="L1620" s="499">
        <v>9489</v>
      </c>
      <c r="M1620" s="499">
        <v>1</v>
      </c>
      <c r="N1620" s="499">
        <v>0</v>
      </c>
      <c r="O1620" s="500">
        <v>5</v>
      </c>
      <c r="P1620" s="500">
        <v>8</v>
      </c>
      <c r="Q1620" s="500">
        <v>265.89618821229698</v>
      </c>
    </row>
    <row r="1621" spans="1:17" ht="12.75" x14ac:dyDescent="0.2">
      <c r="A1621" s="496" t="s">
        <v>1996</v>
      </c>
      <c r="B1621" s="497" t="s">
        <v>2263</v>
      </c>
      <c r="C1621" s="497">
        <v>459.325456279435</v>
      </c>
      <c r="D1621" s="497">
        <v>459.325456279435</v>
      </c>
      <c r="E1621" s="497">
        <v>503.30163564286994</v>
      </c>
      <c r="F1621" s="498">
        <v>0</v>
      </c>
      <c r="G1621" s="499">
        <f t="shared" si="25"/>
        <v>0</v>
      </c>
      <c r="H1621" s="499" t="s">
        <v>2263</v>
      </c>
      <c r="I1621" s="499">
        <v>13359</v>
      </c>
      <c r="J1621" s="499">
        <v>1300</v>
      </c>
      <c r="K1621" s="499">
        <v>21761</v>
      </c>
      <c r="L1621" s="499">
        <v>21761</v>
      </c>
      <c r="M1621" s="499">
        <v>0</v>
      </c>
      <c r="N1621" s="499">
        <v>0</v>
      </c>
      <c r="O1621" s="500">
        <v>5</v>
      </c>
      <c r="P1621" s="500">
        <v>5</v>
      </c>
      <c r="Q1621" s="500">
        <v>265.89618821229698</v>
      </c>
    </row>
    <row r="1622" spans="1:17" ht="12.75" x14ac:dyDescent="0.2">
      <c r="A1622" s="496" t="s">
        <v>1997</v>
      </c>
      <c r="B1622" s="497" t="s">
        <v>2263</v>
      </c>
      <c r="C1622" s="497">
        <v>2289.7263346692166</v>
      </c>
      <c r="D1622" s="497">
        <v>2289.7263346692166</v>
      </c>
      <c r="E1622" s="497">
        <v>8418.7089200164282</v>
      </c>
      <c r="F1622" s="498">
        <v>0</v>
      </c>
      <c r="G1622" s="499">
        <f t="shared" si="25"/>
        <v>0</v>
      </c>
      <c r="H1622" s="499" t="s">
        <v>2263</v>
      </c>
      <c r="I1622" s="499">
        <v>94</v>
      </c>
      <c r="J1622" s="499">
        <v>114</v>
      </c>
      <c r="K1622" s="499">
        <v>338</v>
      </c>
      <c r="L1622" s="499">
        <v>338</v>
      </c>
      <c r="M1622" s="499">
        <v>0</v>
      </c>
      <c r="N1622" s="499">
        <v>0</v>
      </c>
      <c r="O1622" s="500">
        <v>5</v>
      </c>
      <c r="P1622" s="500">
        <v>67</v>
      </c>
      <c r="Q1622" s="500">
        <v>265.89618821229698</v>
      </c>
    </row>
    <row r="1623" spans="1:17" ht="12.75" x14ac:dyDescent="0.2">
      <c r="A1623" s="496" t="s">
        <v>1998</v>
      </c>
      <c r="B1623" s="497">
        <v>174.60665448599835</v>
      </c>
      <c r="C1623" s="497">
        <v>1297.0014903855983</v>
      </c>
      <c r="D1623" s="497">
        <v>1297.0014903855983</v>
      </c>
      <c r="E1623" s="497">
        <v>2923.5527493720529</v>
      </c>
      <c r="F1623" s="498">
        <v>0</v>
      </c>
      <c r="G1623" s="499">
        <f t="shared" si="25"/>
        <v>0</v>
      </c>
      <c r="H1623" s="499">
        <v>7330</v>
      </c>
      <c r="I1623" s="499">
        <v>494</v>
      </c>
      <c r="J1623" s="499">
        <v>245</v>
      </c>
      <c r="K1623" s="499">
        <v>477</v>
      </c>
      <c r="L1623" s="499">
        <v>477</v>
      </c>
      <c r="M1623" s="499">
        <v>0</v>
      </c>
      <c r="N1623" s="499">
        <v>0</v>
      </c>
      <c r="O1623" s="500">
        <v>5</v>
      </c>
      <c r="P1623" s="500">
        <v>27</v>
      </c>
      <c r="Q1623" s="500">
        <v>265.89618821229698</v>
      </c>
    </row>
    <row r="1624" spans="1:17" ht="12.75" x14ac:dyDescent="0.2">
      <c r="A1624" s="496" t="s">
        <v>1999</v>
      </c>
      <c r="B1624" s="497" t="s">
        <v>2263</v>
      </c>
      <c r="C1624" s="497">
        <v>929.27834900092387</v>
      </c>
      <c r="D1624" s="497">
        <v>929.27834900092387</v>
      </c>
      <c r="E1624" s="497">
        <v>1530.7194333697885</v>
      </c>
      <c r="F1624" s="498">
        <v>0</v>
      </c>
      <c r="G1624" s="499">
        <f t="shared" si="25"/>
        <v>0</v>
      </c>
      <c r="H1624" s="499" t="s">
        <v>2263</v>
      </c>
      <c r="I1624" s="499">
        <v>961</v>
      </c>
      <c r="J1624" s="499">
        <v>295</v>
      </c>
      <c r="K1624" s="499">
        <v>725</v>
      </c>
      <c r="L1624" s="499">
        <v>725</v>
      </c>
      <c r="M1624" s="499">
        <v>0</v>
      </c>
      <c r="N1624" s="499">
        <v>0</v>
      </c>
      <c r="O1624" s="500">
        <v>5</v>
      </c>
      <c r="P1624" s="500">
        <v>11</v>
      </c>
      <c r="Q1624" s="500">
        <v>265.89618821229698</v>
      </c>
    </row>
    <row r="1625" spans="1:17" ht="12.75" x14ac:dyDescent="0.2">
      <c r="A1625" s="496" t="s">
        <v>2000</v>
      </c>
      <c r="B1625" s="497" t="s">
        <v>2263</v>
      </c>
      <c r="C1625" s="497">
        <v>719.7042346726962</v>
      </c>
      <c r="D1625" s="497">
        <v>719.7042346726962</v>
      </c>
      <c r="E1625" s="497">
        <v>826.52700395199076</v>
      </c>
      <c r="F1625" s="498">
        <v>0</v>
      </c>
      <c r="G1625" s="499">
        <f t="shared" si="25"/>
        <v>0</v>
      </c>
      <c r="H1625" s="499" t="s">
        <v>2263</v>
      </c>
      <c r="I1625" s="499">
        <v>1122</v>
      </c>
      <c r="J1625" s="499">
        <v>254</v>
      </c>
      <c r="K1625" s="499">
        <v>648</v>
      </c>
      <c r="L1625" s="499">
        <v>648</v>
      </c>
      <c r="M1625" s="499">
        <v>0</v>
      </c>
      <c r="N1625" s="499">
        <v>0</v>
      </c>
      <c r="O1625" s="500">
        <v>5</v>
      </c>
      <c r="P1625" s="500">
        <v>5</v>
      </c>
      <c r="Q1625" s="500">
        <v>265.89618821229698</v>
      </c>
    </row>
    <row r="1626" spans="1:17" ht="12.75" x14ac:dyDescent="0.2">
      <c r="A1626" s="496" t="s">
        <v>2001</v>
      </c>
      <c r="B1626" s="497" t="s">
        <v>2263</v>
      </c>
      <c r="C1626" s="497">
        <v>1420.7670252877008</v>
      </c>
      <c r="D1626" s="497">
        <v>1420.7670252877008</v>
      </c>
      <c r="E1626" s="497">
        <v>2677.268189300105</v>
      </c>
      <c r="F1626" s="498">
        <v>0</v>
      </c>
      <c r="G1626" s="499">
        <f t="shared" si="25"/>
        <v>0</v>
      </c>
      <c r="H1626" s="499" t="s">
        <v>2263</v>
      </c>
      <c r="I1626" s="499">
        <v>349</v>
      </c>
      <c r="J1626" s="499">
        <v>155</v>
      </c>
      <c r="K1626" s="499">
        <v>376</v>
      </c>
      <c r="L1626" s="499">
        <v>376</v>
      </c>
      <c r="M1626" s="499">
        <v>0</v>
      </c>
      <c r="N1626" s="499">
        <v>0</v>
      </c>
      <c r="O1626" s="500">
        <v>5</v>
      </c>
      <c r="P1626" s="500">
        <v>20</v>
      </c>
      <c r="Q1626" s="500">
        <v>265.89618821229698</v>
      </c>
    </row>
    <row r="1627" spans="1:17" ht="12.75" x14ac:dyDescent="0.2">
      <c r="A1627" s="496" t="s">
        <v>2002</v>
      </c>
      <c r="B1627" s="497" t="s">
        <v>2263</v>
      </c>
      <c r="C1627" s="497">
        <v>895.28460195662717</v>
      </c>
      <c r="D1627" s="497">
        <v>895.28460195662717</v>
      </c>
      <c r="E1627" s="497">
        <v>821.83999613720857</v>
      </c>
      <c r="F1627" s="498">
        <v>0</v>
      </c>
      <c r="G1627" s="499">
        <f t="shared" si="25"/>
        <v>0</v>
      </c>
      <c r="H1627" s="499" t="s">
        <v>2263</v>
      </c>
      <c r="I1627" s="499">
        <v>866</v>
      </c>
      <c r="J1627" s="499">
        <v>260</v>
      </c>
      <c r="K1627" s="499">
        <v>1701</v>
      </c>
      <c r="L1627" s="499">
        <v>1701</v>
      </c>
      <c r="M1627" s="499">
        <v>0</v>
      </c>
      <c r="N1627" s="499">
        <v>0</v>
      </c>
      <c r="O1627" s="500">
        <v>5</v>
      </c>
      <c r="P1627" s="500">
        <v>6</v>
      </c>
      <c r="Q1627" s="500">
        <v>265.89618821229698</v>
      </c>
    </row>
    <row r="1628" spans="1:17" ht="12.75" x14ac:dyDescent="0.2">
      <c r="A1628" s="496" t="s">
        <v>2003</v>
      </c>
      <c r="B1628" s="497" t="s">
        <v>2263</v>
      </c>
      <c r="C1628" s="497">
        <v>641.88946539258109</v>
      </c>
      <c r="D1628" s="497">
        <v>641.88946539258109</v>
      </c>
      <c r="E1628" s="497">
        <v>566.21333606066003</v>
      </c>
      <c r="F1628" s="498">
        <v>0</v>
      </c>
      <c r="G1628" s="499">
        <f t="shared" si="25"/>
        <v>0</v>
      </c>
      <c r="H1628" s="499" t="s">
        <v>2263</v>
      </c>
      <c r="I1628" s="499">
        <v>1992</v>
      </c>
      <c r="J1628" s="499">
        <v>578</v>
      </c>
      <c r="K1628" s="499">
        <v>4058</v>
      </c>
      <c r="L1628" s="499">
        <v>4058</v>
      </c>
      <c r="M1628" s="499">
        <v>0</v>
      </c>
      <c r="N1628" s="499">
        <v>0</v>
      </c>
      <c r="O1628" s="500">
        <v>5</v>
      </c>
      <c r="P1628" s="500">
        <v>5</v>
      </c>
      <c r="Q1628" s="500">
        <v>265.89618821229698</v>
      </c>
    </row>
    <row r="1629" spans="1:17" ht="12.75" x14ac:dyDescent="0.2">
      <c r="A1629" s="496" t="s">
        <v>2004</v>
      </c>
      <c r="B1629" s="497" t="s">
        <v>2263</v>
      </c>
      <c r="C1629" s="497">
        <v>3342.1060538899296</v>
      </c>
      <c r="D1629" s="497">
        <v>3342.1060538899296</v>
      </c>
      <c r="E1629" s="497">
        <v>4952.8851834192474</v>
      </c>
      <c r="F1629" s="498">
        <v>0.30000000000000004</v>
      </c>
      <c r="G1629" s="499">
        <f t="shared" si="25"/>
        <v>1485.8655550257745</v>
      </c>
      <c r="H1629" s="499" t="s">
        <v>2263</v>
      </c>
      <c r="I1629" s="499">
        <v>17</v>
      </c>
      <c r="J1629" s="499">
        <v>30</v>
      </c>
      <c r="K1629" s="499">
        <v>527</v>
      </c>
      <c r="L1629" s="499">
        <v>485</v>
      </c>
      <c r="M1629" s="499">
        <v>42</v>
      </c>
      <c r="N1629" s="499">
        <v>1</v>
      </c>
      <c r="O1629" s="500">
        <v>25</v>
      </c>
      <c r="P1629" s="500">
        <v>45</v>
      </c>
      <c r="Q1629" s="500">
        <v>219.24171507003715</v>
      </c>
    </row>
    <row r="1630" spans="1:17" ht="12.75" x14ac:dyDescent="0.2">
      <c r="A1630" s="496" t="s">
        <v>2005</v>
      </c>
      <c r="B1630" s="497" t="s">
        <v>2263</v>
      </c>
      <c r="C1630" s="497">
        <v>1260.8493864092175</v>
      </c>
      <c r="D1630" s="497">
        <v>1260.8493864092175</v>
      </c>
      <c r="E1630" s="497">
        <v>2962.4396031770261</v>
      </c>
      <c r="F1630" s="498">
        <v>0.30000000000000004</v>
      </c>
      <c r="G1630" s="499">
        <f t="shared" si="25"/>
        <v>888.73188095310798</v>
      </c>
      <c r="H1630" s="499" t="s">
        <v>2263</v>
      </c>
      <c r="I1630" s="499">
        <v>78</v>
      </c>
      <c r="J1630" s="499">
        <v>38</v>
      </c>
      <c r="K1630" s="499">
        <v>414</v>
      </c>
      <c r="L1630" s="499">
        <v>335</v>
      </c>
      <c r="M1630" s="499">
        <v>79</v>
      </c>
      <c r="N1630" s="499">
        <v>1</v>
      </c>
      <c r="O1630" s="500">
        <v>9</v>
      </c>
      <c r="P1630" s="500">
        <v>18</v>
      </c>
      <c r="Q1630" s="500">
        <v>219.24171507003715</v>
      </c>
    </row>
    <row r="1631" spans="1:17" ht="12.75" x14ac:dyDescent="0.2">
      <c r="A1631" s="496" t="s">
        <v>2006</v>
      </c>
      <c r="B1631" s="497" t="s">
        <v>2263</v>
      </c>
      <c r="C1631" s="497">
        <v>736.23964087838385</v>
      </c>
      <c r="D1631" s="497">
        <v>736.23964087838385</v>
      </c>
      <c r="E1631" s="497">
        <v>1840.7473584035054</v>
      </c>
      <c r="F1631" s="498">
        <v>0.4</v>
      </c>
      <c r="G1631" s="499">
        <f t="shared" si="25"/>
        <v>736.29894336140217</v>
      </c>
      <c r="H1631" s="499" t="s">
        <v>2263</v>
      </c>
      <c r="I1631" s="499">
        <v>396</v>
      </c>
      <c r="J1631" s="499">
        <v>66</v>
      </c>
      <c r="K1631" s="499">
        <v>507</v>
      </c>
      <c r="L1631" s="499">
        <v>344</v>
      </c>
      <c r="M1631" s="499">
        <v>163</v>
      </c>
      <c r="N1631" s="499">
        <v>1</v>
      </c>
      <c r="O1631" s="500">
        <v>5</v>
      </c>
      <c r="P1631" s="500">
        <v>14</v>
      </c>
      <c r="Q1631" s="500">
        <v>219.24171507003715</v>
      </c>
    </row>
    <row r="1632" spans="1:17" ht="12.75" x14ac:dyDescent="0.2">
      <c r="A1632" s="496" t="s">
        <v>2007</v>
      </c>
      <c r="B1632" s="497" t="s">
        <v>2263</v>
      </c>
      <c r="C1632" s="497">
        <v>346.49739359958159</v>
      </c>
      <c r="D1632" s="497">
        <v>346.49739359958159</v>
      </c>
      <c r="E1632" s="497">
        <v>1546.7083387528069</v>
      </c>
      <c r="F1632" s="498">
        <v>0.4</v>
      </c>
      <c r="G1632" s="499">
        <f t="shared" si="25"/>
        <v>618.68333550112277</v>
      </c>
      <c r="H1632" s="499" t="s">
        <v>2263</v>
      </c>
      <c r="I1632" s="499">
        <v>1143</v>
      </c>
      <c r="J1632" s="499">
        <v>67</v>
      </c>
      <c r="K1632" s="499">
        <v>250</v>
      </c>
      <c r="L1632" s="499">
        <v>144</v>
      </c>
      <c r="M1632" s="499">
        <v>106</v>
      </c>
      <c r="N1632" s="499">
        <v>1</v>
      </c>
      <c r="O1632" s="500">
        <v>5</v>
      </c>
      <c r="P1632" s="500">
        <v>9</v>
      </c>
      <c r="Q1632" s="500">
        <v>219.24171507003715</v>
      </c>
    </row>
    <row r="1633" spans="1:17" ht="12.75" x14ac:dyDescent="0.2">
      <c r="A1633" s="496" t="s">
        <v>2008</v>
      </c>
      <c r="B1633" s="497" t="s">
        <v>2263</v>
      </c>
      <c r="C1633" s="497">
        <v>286.87199716128288</v>
      </c>
      <c r="D1633" s="497">
        <v>286.87199716128288</v>
      </c>
      <c r="E1633" s="497">
        <v>4660.7530317729497</v>
      </c>
      <c r="F1633" s="498">
        <v>0.30000000000000004</v>
      </c>
      <c r="G1633" s="499">
        <f t="shared" si="25"/>
        <v>1398.2259095318852</v>
      </c>
      <c r="H1633" s="499" t="s">
        <v>2263</v>
      </c>
      <c r="I1633" s="499">
        <v>180</v>
      </c>
      <c r="J1633" s="499">
        <v>15</v>
      </c>
      <c r="K1633" s="499">
        <v>428</v>
      </c>
      <c r="L1633" s="499">
        <v>292</v>
      </c>
      <c r="M1633" s="499">
        <v>136</v>
      </c>
      <c r="N1633" s="499">
        <v>1</v>
      </c>
      <c r="O1633" s="500">
        <v>5</v>
      </c>
      <c r="P1633" s="500">
        <v>29</v>
      </c>
      <c r="Q1633" s="500">
        <v>219.24171507003715</v>
      </c>
    </row>
    <row r="1634" spans="1:17" ht="12.75" x14ac:dyDescent="0.2">
      <c r="A1634" s="496" t="s">
        <v>2009</v>
      </c>
      <c r="B1634" s="497" t="s">
        <v>2263</v>
      </c>
      <c r="C1634" s="497">
        <v>489.02612567218011</v>
      </c>
      <c r="D1634" s="497">
        <v>489.02612567218011</v>
      </c>
      <c r="E1634" s="497">
        <v>1974.0113740954234</v>
      </c>
      <c r="F1634" s="498">
        <v>0.4</v>
      </c>
      <c r="G1634" s="499">
        <f t="shared" si="25"/>
        <v>789.60454963816937</v>
      </c>
      <c r="H1634" s="499" t="s">
        <v>2263</v>
      </c>
      <c r="I1634" s="499">
        <v>346</v>
      </c>
      <c r="J1634" s="499">
        <v>33</v>
      </c>
      <c r="K1634" s="499">
        <v>371</v>
      </c>
      <c r="L1634" s="499">
        <v>159</v>
      </c>
      <c r="M1634" s="499">
        <v>212</v>
      </c>
      <c r="N1634" s="499">
        <v>1</v>
      </c>
      <c r="O1634" s="500">
        <v>5</v>
      </c>
      <c r="P1634" s="500">
        <v>10</v>
      </c>
      <c r="Q1634" s="500">
        <v>219.24171507003715</v>
      </c>
    </row>
    <row r="1635" spans="1:17" ht="12.75" x14ac:dyDescent="0.2">
      <c r="A1635" s="496" t="s">
        <v>2010</v>
      </c>
      <c r="B1635" s="497" t="s">
        <v>2263</v>
      </c>
      <c r="C1635" s="497">
        <v>600.48919705908338</v>
      </c>
      <c r="D1635" s="497">
        <v>600.48919705908338</v>
      </c>
      <c r="E1635" s="497">
        <v>982.80048623884693</v>
      </c>
      <c r="F1635" s="498">
        <v>1</v>
      </c>
      <c r="G1635" s="499">
        <f t="shared" si="25"/>
        <v>982.80048623884693</v>
      </c>
      <c r="H1635" s="499" t="s">
        <v>2263</v>
      </c>
      <c r="I1635" s="499">
        <v>1445</v>
      </c>
      <c r="J1635" s="499">
        <v>32</v>
      </c>
      <c r="K1635" s="499">
        <v>591</v>
      </c>
      <c r="L1635" s="499">
        <v>86</v>
      </c>
      <c r="M1635" s="499">
        <v>505</v>
      </c>
      <c r="N1635" s="499">
        <v>1</v>
      </c>
      <c r="O1635" s="500">
        <v>5</v>
      </c>
      <c r="P1635" s="500">
        <v>5</v>
      </c>
      <c r="Q1635" s="500">
        <v>219.24171507003715</v>
      </c>
    </row>
    <row r="1636" spans="1:17" ht="12.75" x14ac:dyDescent="0.2">
      <c r="A1636" s="496" t="s">
        <v>2011</v>
      </c>
      <c r="B1636" s="497" t="s">
        <v>2263</v>
      </c>
      <c r="C1636" s="497">
        <v>496.22729784152824</v>
      </c>
      <c r="D1636" s="497">
        <v>496.22729784152824</v>
      </c>
      <c r="E1636" s="497">
        <v>3039.777511550295</v>
      </c>
      <c r="F1636" s="498">
        <v>0</v>
      </c>
      <c r="G1636" s="499">
        <f t="shared" si="25"/>
        <v>0</v>
      </c>
      <c r="H1636" s="499" t="s">
        <v>2263</v>
      </c>
      <c r="I1636" s="499">
        <v>328</v>
      </c>
      <c r="J1636" s="499">
        <v>46</v>
      </c>
      <c r="K1636" s="499">
        <v>489</v>
      </c>
      <c r="L1636" s="499">
        <v>489</v>
      </c>
      <c r="M1636" s="499">
        <v>72</v>
      </c>
      <c r="N1636" s="499">
        <v>0</v>
      </c>
      <c r="O1636" s="500">
        <v>5</v>
      </c>
      <c r="P1636" s="500">
        <v>23</v>
      </c>
      <c r="Q1636" s="500">
        <v>219.24171507003715</v>
      </c>
    </row>
    <row r="1637" spans="1:17" ht="12.75" x14ac:dyDescent="0.2">
      <c r="A1637" s="496" t="s">
        <v>2012</v>
      </c>
      <c r="B1637" s="497" t="s">
        <v>2263</v>
      </c>
      <c r="C1637" s="497">
        <v>321.79091360402782</v>
      </c>
      <c r="D1637" s="497">
        <v>321.79091360402782</v>
      </c>
      <c r="E1637" s="497">
        <v>1396.4066477735228</v>
      </c>
      <c r="F1637" s="498">
        <v>0</v>
      </c>
      <c r="G1637" s="499">
        <f t="shared" si="25"/>
        <v>0</v>
      </c>
      <c r="H1637" s="499" t="s">
        <v>2263</v>
      </c>
      <c r="I1637" s="499">
        <v>1133</v>
      </c>
      <c r="J1637" s="499">
        <v>59</v>
      </c>
      <c r="K1637" s="499">
        <v>245</v>
      </c>
      <c r="L1637" s="499">
        <v>245</v>
      </c>
      <c r="M1637" s="499">
        <v>75</v>
      </c>
      <c r="N1637" s="499">
        <v>0</v>
      </c>
      <c r="O1637" s="500">
        <v>5</v>
      </c>
      <c r="P1637" s="500">
        <v>10</v>
      </c>
      <c r="Q1637" s="500">
        <v>219.24171507003715</v>
      </c>
    </row>
    <row r="1638" spans="1:17" ht="12.75" x14ac:dyDescent="0.2">
      <c r="A1638" s="496" t="s">
        <v>2013</v>
      </c>
      <c r="B1638" s="497" t="s">
        <v>2263</v>
      </c>
      <c r="C1638" s="497">
        <v>4930.4791729547069</v>
      </c>
      <c r="D1638" s="497">
        <v>4930.4791729547069</v>
      </c>
      <c r="E1638" s="497">
        <v>5460.6600220221408</v>
      </c>
      <c r="F1638" s="498">
        <v>0</v>
      </c>
      <c r="G1638" s="499">
        <f t="shared" si="25"/>
        <v>0</v>
      </c>
      <c r="H1638" s="499" t="s">
        <v>2263</v>
      </c>
      <c r="I1638" s="499">
        <v>4</v>
      </c>
      <c r="J1638" s="499">
        <v>20</v>
      </c>
      <c r="K1638" s="499">
        <v>935</v>
      </c>
      <c r="L1638" s="499">
        <v>935</v>
      </c>
      <c r="M1638" s="499">
        <v>22</v>
      </c>
      <c r="N1638" s="499">
        <v>0</v>
      </c>
      <c r="O1638" s="500">
        <v>34</v>
      </c>
      <c r="P1638" s="500">
        <v>56</v>
      </c>
      <c r="Q1638" s="500">
        <v>219.24171507003715</v>
      </c>
    </row>
    <row r="1639" spans="1:17" ht="12.75" x14ac:dyDescent="0.2">
      <c r="A1639" s="496" t="s">
        <v>2014</v>
      </c>
      <c r="B1639" s="497" t="s">
        <v>2263</v>
      </c>
      <c r="C1639" s="497">
        <v>987.88040174820162</v>
      </c>
      <c r="D1639" s="497">
        <v>987.88040174820162</v>
      </c>
      <c r="E1639" s="497">
        <v>3030.1161993369333</v>
      </c>
      <c r="F1639" s="498">
        <v>0</v>
      </c>
      <c r="G1639" s="499">
        <f t="shared" si="25"/>
        <v>0</v>
      </c>
      <c r="H1639" s="499" t="s">
        <v>2263</v>
      </c>
      <c r="I1639" s="499">
        <v>109</v>
      </c>
      <c r="J1639" s="499">
        <v>94</v>
      </c>
      <c r="K1639" s="499">
        <v>1329</v>
      </c>
      <c r="L1639" s="499">
        <v>1329</v>
      </c>
      <c r="M1639" s="499">
        <v>120</v>
      </c>
      <c r="N1639" s="499">
        <v>0</v>
      </c>
      <c r="O1639" s="500">
        <v>8</v>
      </c>
      <c r="P1639" s="500">
        <v>31</v>
      </c>
      <c r="Q1639" s="500">
        <v>219.24171507003715</v>
      </c>
    </row>
    <row r="1640" spans="1:17" ht="12.75" x14ac:dyDescent="0.2">
      <c r="A1640" s="496" t="s">
        <v>2015</v>
      </c>
      <c r="B1640" s="497" t="s">
        <v>2263</v>
      </c>
      <c r="C1640" s="497">
        <v>447.73282349648792</v>
      </c>
      <c r="D1640" s="497">
        <v>447.73282349648792</v>
      </c>
      <c r="E1640" s="497">
        <v>1762.60297221729</v>
      </c>
      <c r="F1640" s="498">
        <v>0</v>
      </c>
      <c r="G1640" s="499">
        <f t="shared" si="25"/>
        <v>0</v>
      </c>
      <c r="H1640" s="499" t="s">
        <v>2263</v>
      </c>
      <c r="I1640" s="499">
        <v>1169</v>
      </c>
      <c r="J1640" s="499">
        <v>307</v>
      </c>
      <c r="K1640" s="499">
        <v>2860</v>
      </c>
      <c r="L1640" s="499">
        <v>2860</v>
      </c>
      <c r="M1640" s="499">
        <v>658</v>
      </c>
      <c r="N1640" s="499">
        <v>0</v>
      </c>
      <c r="O1640" s="500">
        <v>5</v>
      </c>
      <c r="P1640" s="500">
        <v>17</v>
      </c>
      <c r="Q1640" s="500">
        <v>219.24171507003715</v>
      </c>
    </row>
    <row r="1641" spans="1:17" ht="12.75" x14ac:dyDescent="0.2">
      <c r="A1641" s="496" t="s">
        <v>2016</v>
      </c>
      <c r="B1641" s="497" t="s">
        <v>2263</v>
      </c>
      <c r="C1641" s="497">
        <v>317.97414011997921</v>
      </c>
      <c r="D1641" s="497">
        <v>317.97414011997921</v>
      </c>
      <c r="E1641" s="497">
        <v>948.80769311132894</v>
      </c>
      <c r="F1641" s="498">
        <v>0</v>
      </c>
      <c r="G1641" s="499">
        <f t="shared" si="25"/>
        <v>0</v>
      </c>
      <c r="H1641" s="499" t="s">
        <v>2263</v>
      </c>
      <c r="I1641" s="499">
        <v>5743</v>
      </c>
      <c r="J1641" s="499">
        <v>571</v>
      </c>
      <c r="K1641" s="499">
        <v>4698</v>
      </c>
      <c r="L1641" s="499">
        <v>4698</v>
      </c>
      <c r="M1641" s="499">
        <v>2334</v>
      </c>
      <c r="N1641" s="499">
        <v>0</v>
      </c>
      <c r="O1641" s="500">
        <v>5</v>
      </c>
      <c r="P1641" s="500">
        <v>6</v>
      </c>
      <c r="Q1641" s="500">
        <v>219.24171507003715</v>
      </c>
    </row>
    <row r="1642" spans="1:17" ht="12.75" x14ac:dyDescent="0.2">
      <c r="A1642" s="496" t="s">
        <v>2017</v>
      </c>
      <c r="B1642" s="497" t="s">
        <v>2263</v>
      </c>
      <c r="C1642" s="497">
        <v>302.09235482499622</v>
      </c>
      <c r="D1642" s="497">
        <v>302.09235482499622</v>
      </c>
      <c r="E1642" s="497">
        <v>631.96942515005571</v>
      </c>
      <c r="F1642" s="498">
        <v>0</v>
      </c>
      <c r="G1642" s="499">
        <f t="shared" si="25"/>
        <v>0</v>
      </c>
      <c r="H1642" s="499" t="s">
        <v>2263</v>
      </c>
      <c r="I1642" s="499">
        <v>12341</v>
      </c>
      <c r="J1642" s="499">
        <v>485</v>
      </c>
      <c r="K1642" s="499">
        <v>2546</v>
      </c>
      <c r="L1642" s="499">
        <v>2546</v>
      </c>
      <c r="M1642" s="499">
        <v>1834</v>
      </c>
      <c r="N1642" s="499">
        <v>0</v>
      </c>
      <c r="O1642" s="500">
        <v>5</v>
      </c>
      <c r="P1642" s="500">
        <v>5</v>
      </c>
      <c r="Q1642" s="500">
        <v>219.24171507003715</v>
      </c>
    </row>
    <row r="1643" spans="1:17" ht="12.75" x14ac:dyDescent="0.2">
      <c r="A1643" s="496" t="s">
        <v>2018</v>
      </c>
      <c r="B1643" s="497" t="s">
        <v>2263</v>
      </c>
      <c r="C1643" s="497">
        <v>363.47801696451728</v>
      </c>
      <c r="D1643" s="497">
        <v>363.47801696451728</v>
      </c>
      <c r="E1643" s="497">
        <v>3246.7756374123469</v>
      </c>
      <c r="F1643" s="498">
        <v>0</v>
      </c>
      <c r="G1643" s="499">
        <f t="shared" si="25"/>
        <v>0</v>
      </c>
      <c r="H1643" s="499" t="s">
        <v>2263</v>
      </c>
      <c r="I1643" s="499">
        <v>9</v>
      </c>
      <c r="J1643" s="499">
        <v>4</v>
      </c>
      <c r="K1643" s="499">
        <v>330</v>
      </c>
      <c r="L1643" s="499">
        <v>330</v>
      </c>
      <c r="M1643" s="499">
        <v>30</v>
      </c>
      <c r="N1643" s="499">
        <v>0</v>
      </c>
      <c r="O1643" s="500">
        <v>5</v>
      </c>
      <c r="P1643" s="500">
        <v>39</v>
      </c>
      <c r="Q1643" s="500">
        <v>219.24171507003715</v>
      </c>
    </row>
    <row r="1644" spans="1:17" ht="12.75" x14ac:dyDescent="0.2">
      <c r="A1644" s="496" t="s">
        <v>2019</v>
      </c>
      <c r="B1644" s="497" t="s">
        <v>2263</v>
      </c>
      <c r="C1644" s="497">
        <v>363.47801696451728</v>
      </c>
      <c r="D1644" s="497">
        <v>363.47801696451728</v>
      </c>
      <c r="E1644" s="497">
        <v>1611.9278648259442</v>
      </c>
      <c r="F1644" s="498">
        <v>0</v>
      </c>
      <c r="G1644" s="499">
        <f t="shared" si="25"/>
        <v>0</v>
      </c>
      <c r="H1644" s="499" t="s">
        <v>2263</v>
      </c>
      <c r="I1644" s="499">
        <v>25</v>
      </c>
      <c r="J1644" s="499">
        <v>11</v>
      </c>
      <c r="K1644" s="499">
        <v>316</v>
      </c>
      <c r="L1644" s="499">
        <v>316</v>
      </c>
      <c r="M1644" s="499">
        <v>84</v>
      </c>
      <c r="N1644" s="499">
        <v>0</v>
      </c>
      <c r="O1644" s="500">
        <v>5</v>
      </c>
      <c r="P1644" s="500">
        <v>16</v>
      </c>
      <c r="Q1644" s="500">
        <v>219.24171507003715</v>
      </c>
    </row>
    <row r="1645" spans="1:17" ht="12.75" x14ac:dyDescent="0.2">
      <c r="A1645" s="496" t="s">
        <v>2020</v>
      </c>
      <c r="B1645" s="497" t="s">
        <v>2263</v>
      </c>
      <c r="C1645" s="497">
        <v>363.47801696451728</v>
      </c>
      <c r="D1645" s="497">
        <v>363.47801696451728</v>
      </c>
      <c r="E1645" s="497">
        <v>926.05978842807303</v>
      </c>
      <c r="F1645" s="498">
        <v>0</v>
      </c>
      <c r="G1645" s="499">
        <f t="shared" si="25"/>
        <v>0</v>
      </c>
      <c r="H1645" s="499" t="s">
        <v>2263</v>
      </c>
      <c r="I1645" s="499">
        <v>183</v>
      </c>
      <c r="J1645" s="499">
        <v>11</v>
      </c>
      <c r="K1645" s="499">
        <v>326</v>
      </c>
      <c r="L1645" s="499">
        <v>326</v>
      </c>
      <c r="M1645" s="499">
        <v>157</v>
      </c>
      <c r="N1645" s="499">
        <v>0</v>
      </c>
      <c r="O1645" s="500">
        <v>5</v>
      </c>
      <c r="P1645" s="500">
        <v>6</v>
      </c>
      <c r="Q1645" s="500">
        <v>219.24171507003715</v>
      </c>
    </row>
    <row r="1646" spans="1:17" ht="12.75" x14ac:dyDescent="0.2">
      <c r="A1646" s="496" t="s">
        <v>2021</v>
      </c>
      <c r="B1646" s="497" t="s">
        <v>2263</v>
      </c>
      <c r="C1646" s="497">
        <v>4505.5012356269945</v>
      </c>
      <c r="D1646" s="497">
        <v>4505.5012356269945</v>
      </c>
      <c r="E1646" s="497">
        <v>4954.00242879506</v>
      </c>
      <c r="F1646" s="498">
        <v>0.30000000000000004</v>
      </c>
      <c r="G1646" s="499">
        <f t="shared" si="25"/>
        <v>1486.2007286385183</v>
      </c>
      <c r="H1646" s="499" t="s">
        <v>2263</v>
      </c>
      <c r="I1646" s="499">
        <v>89</v>
      </c>
      <c r="J1646" s="499">
        <v>110</v>
      </c>
      <c r="K1646" s="499">
        <v>544</v>
      </c>
      <c r="L1646" s="499">
        <v>496</v>
      </c>
      <c r="M1646" s="499">
        <v>48</v>
      </c>
      <c r="N1646" s="499">
        <v>1</v>
      </c>
      <c r="O1646" s="500">
        <v>38</v>
      </c>
      <c r="P1646" s="500">
        <v>43</v>
      </c>
      <c r="Q1646" s="500">
        <v>219.24171507003715</v>
      </c>
    </row>
    <row r="1647" spans="1:17" ht="12.75" x14ac:dyDescent="0.2">
      <c r="A1647" s="496" t="s">
        <v>2022</v>
      </c>
      <c r="B1647" s="497" t="s">
        <v>2263</v>
      </c>
      <c r="C1647" s="497">
        <v>600.82824270804542</v>
      </c>
      <c r="D1647" s="497">
        <v>600.82824270804542</v>
      </c>
      <c r="E1647" s="497">
        <v>2773.3000679286579</v>
      </c>
      <c r="F1647" s="498">
        <v>0.30000000000000004</v>
      </c>
      <c r="G1647" s="499">
        <f t="shared" si="25"/>
        <v>831.99002037859748</v>
      </c>
      <c r="H1647" s="499" t="s">
        <v>2263</v>
      </c>
      <c r="I1647" s="499">
        <v>544</v>
      </c>
      <c r="J1647" s="499">
        <v>77</v>
      </c>
      <c r="K1647" s="499">
        <v>408</v>
      </c>
      <c r="L1647" s="499">
        <v>311</v>
      </c>
      <c r="M1647" s="499">
        <v>97</v>
      </c>
      <c r="N1647" s="499">
        <v>1</v>
      </c>
      <c r="O1647" s="500">
        <v>5</v>
      </c>
      <c r="P1647" s="500">
        <v>20</v>
      </c>
      <c r="Q1647" s="500">
        <v>219.24171507003715</v>
      </c>
    </row>
    <row r="1648" spans="1:17" ht="12.75" x14ac:dyDescent="0.2">
      <c r="A1648" s="496" t="s">
        <v>2023</v>
      </c>
      <c r="B1648" s="497" t="s">
        <v>2263</v>
      </c>
      <c r="C1648" s="497">
        <v>353.49494411056651</v>
      </c>
      <c r="D1648" s="497">
        <v>353.49494411056651</v>
      </c>
      <c r="E1648" s="497">
        <v>1858.585491793463</v>
      </c>
      <c r="F1648" s="498">
        <v>0.4</v>
      </c>
      <c r="G1648" s="499">
        <f t="shared" si="25"/>
        <v>743.43419671738525</v>
      </c>
      <c r="H1648" s="499" t="s">
        <v>2263</v>
      </c>
      <c r="I1648" s="499">
        <v>2932</v>
      </c>
      <c r="J1648" s="499">
        <v>211</v>
      </c>
      <c r="K1648" s="499">
        <v>503</v>
      </c>
      <c r="L1648" s="499">
        <v>284</v>
      </c>
      <c r="M1648" s="499">
        <v>219</v>
      </c>
      <c r="N1648" s="499">
        <v>1</v>
      </c>
      <c r="O1648" s="500">
        <v>5</v>
      </c>
      <c r="P1648" s="500">
        <v>11</v>
      </c>
      <c r="Q1648" s="500">
        <v>219.24171507003715</v>
      </c>
    </row>
    <row r="1649" spans="1:17" ht="12.75" x14ac:dyDescent="0.2">
      <c r="A1649" s="496" t="s">
        <v>2024</v>
      </c>
      <c r="B1649" s="497" t="s">
        <v>2263</v>
      </c>
      <c r="C1649" s="497">
        <v>270.56805026777704</v>
      </c>
      <c r="D1649" s="497">
        <v>270.56805026777704</v>
      </c>
      <c r="E1649" s="497">
        <v>1292.5045879801492</v>
      </c>
      <c r="F1649" s="498">
        <v>0.65</v>
      </c>
      <c r="G1649" s="499">
        <f t="shared" si="25"/>
        <v>840.12798218709702</v>
      </c>
      <c r="H1649" s="499" t="s">
        <v>2263</v>
      </c>
      <c r="I1649" s="499">
        <v>5013</v>
      </c>
      <c r="J1649" s="499">
        <v>221</v>
      </c>
      <c r="K1649" s="499">
        <v>212</v>
      </c>
      <c r="L1649" s="499">
        <v>76</v>
      </c>
      <c r="M1649" s="499">
        <v>136</v>
      </c>
      <c r="N1649" s="499">
        <v>1</v>
      </c>
      <c r="O1649" s="500">
        <v>5</v>
      </c>
      <c r="P1649" s="500">
        <v>8</v>
      </c>
      <c r="Q1649" s="500">
        <v>219.24171507003715</v>
      </c>
    </row>
    <row r="1650" spans="1:17" ht="12.75" x14ac:dyDescent="0.2">
      <c r="A1650" s="496" t="s">
        <v>2025</v>
      </c>
      <c r="B1650" s="497" t="s">
        <v>2263</v>
      </c>
      <c r="C1650" s="497">
        <v>925.06405977479619</v>
      </c>
      <c r="D1650" s="497">
        <v>925.06405977479619</v>
      </c>
      <c r="E1650" s="497">
        <v>4262.5911016361433</v>
      </c>
      <c r="F1650" s="498">
        <v>0.30000000000000004</v>
      </c>
      <c r="G1650" s="499">
        <f t="shared" si="25"/>
        <v>1278.7773304908433</v>
      </c>
      <c r="H1650" s="499" t="s">
        <v>2263</v>
      </c>
      <c r="I1650" s="499">
        <v>175</v>
      </c>
      <c r="J1650" s="499">
        <v>46</v>
      </c>
      <c r="K1650" s="499">
        <v>244</v>
      </c>
      <c r="L1650" s="499">
        <v>216</v>
      </c>
      <c r="M1650" s="499">
        <v>28</v>
      </c>
      <c r="N1650" s="499">
        <v>1</v>
      </c>
      <c r="O1650" s="500">
        <v>5</v>
      </c>
      <c r="P1650" s="500">
        <v>37</v>
      </c>
      <c r="Q1650" s="500">
        <v>219.24171507003715</v>
      </c>
    </row>
    <row r="1651" spans="1:17" ht="12.75" x14ac:dyDescent="0.2">
      <c r="A1651" s="496" t="s">
        <v>2026</v>
      </c>
      <c r="B1651" s="497" t="s">
        <v>2263</v>
      </c>
      <c r="C1651" s="497">
        <v>292.58667324306941</v>
      </c>
      <c r="D1651" s="497">
        <v>292.58667324306941</v>
      </c>
      <c r="E1651" s="497">
        <v>3074.2558859380479</v>
      </c>
      <c r="F1651" s="498">
        <v>0.30000000000000004</v>
      </c>
      <c r="G1651" s="499">
        <f t="shared" si="25"/>
        <v>922.2767657814145</v>
      </c>
      <c r="H1651" s="499" t="s">
        <v>2263</v>
      </c>
      <c r="I1651" s="499">
        <v>1675</v>
      </c>
      <c r="J1651" s="499">
        <v>85</v>
      </c>
      <c r="K1651" s="499">
        <v>217</v>
      </c>
      <c r="L1651" s="499">
        <v>149</v>
      </c>
      <c r="M1651" s="499">
        <v>68</v>
      </c>
      <c r="N1651" s="499">
        <v>1</v>
      </c>
      <c r="O1651" s="500">
        <v>5</v>
      </c>
      <c r="P1651" s="500">
        <v>19</v>
      </c>
      <c r="Q1651" s="500">
        <v>219.24171507003715</v>
      </c>
    </row>
    <row r="1652" spans="1:17" ht="12.75" x14ac:dyDescent="0.2">
      <c r="A1652" s="496" t="s">
        <v>2027</v>
      </c>
      <c r="B1652" s="497" t="s">
        <v>2263</v>
      </c>
      <c r="C1652" s="497">
        <v>245.77410861789335</v>
      </c>
      <c r="D1652" s="497">
        <v>245.77410861789335</v>
      </c>
      <c r="E1652" s="497">
        <v>983.93935826550319</v>
      </c>
      <c r="F1652" s="498">
        <v>0.65</v>
      </c>
      <c r="G1652" s="499">
        <f t="shared" si="25"/>
        <v>639.56058287257713</v>
      </c>
      <c r="H1652" s="499" t="s">
        <v>2263</v>
      </c>
      <c r="I1652" s="499">
        <v>21705</v>
      </c>
      <c r="J1652" s="499">
        <v>1291</v>
      </c>
      <c r="K1652" s="499">
        <v>662</v>
      </c>
      <c r="L1652" s="499">
        <v>183</v>
      </c>
      <c r="M1652" s="499">
        <v>479</v>
      </c>
      <c r="N1652" s="499">
        <v>1</v>
      </c>
      <c r="O1652" s="500">
        <v>5</v>
      </c>
      <c r="P1652" s="500">
        <v>5</v>
      </c>
      <c r="Q1652" s="500">
        <v>219.24171507003715</v>
      </c>
    </row>
    <row r="1653" spans="1:17" ht="12.75" x14ac:dyDescent="0.2">
      <c r="A1653" s="496" t="s">
        <v>2028</v>
      </c>
      <c r="B1653" s="497" t="s">
        <v>2263</v>
      </c>
      <c r="C1653" s="497">
        <v>622.73030841042532</v>
      </c>
      <c r="D1653" s="497">
        <v>622.73030841042532</v>
      </c>
      <c r="E1653" s="497">
        <v>3287.0078316155655</v>
      </c>
      <c r="F1653" s="498">
        <v>0.30000000000000004</v>
      </c>
      <c r="G1653" s="499">
        <f t="shared" si="25"/>
        <v>986.10234948466973</v>
      </c>
      <c r="H1653" s="499" t="s">
        <v>2263</v>
      </c>
      <c r="I1653" s="499">
        <v>114</v>
      </c>
      <c r="J1653" s="499">
        <v>33</v>
      </c>
      <c r="K1653" s="499">
        <v>468</v>
      </c>
      <c r="L1653" s="499">
        <v>397</v>
      </c>
      <c r="M1653" s="499">
        <v>71</v>
      </c>
      <c r="N1653" s="499">
        <v>1</v>
      </c>
      <c r="O1653" s="500">
        <v>5</v>
      </c>
      <c r="P1653" s="500">
        <v>31</v>
      </c>
      <c r="Q1653" s="500">
        <v>219.24171507003715</v>
      </c>
    </row>
    <row r="1654" spans="1:17" ht="12.75" x14ac:dyDescent="0.2">
      <c r="A1654" s="496" t="s">
        <v>2029</v>
      </c>
      <c r="B1654" s="497" t="s">
        <v>2263</v>
      </c>
      <c r="C1654" s="497">
        <v>436.45756135778629</v>
      </c>
      <c r="D1654" s="497">
        <v>436.45756135778629</v>
      </c>
      <c r="E1654" s="497">
        <v>1748.5581370682833</v>
      </c>
      <c r="F1654" s="498">
        <v>0.4</v>
      </c>
      <c r="G1654" s="499">
        <f t="shared" si="25"/>
        <v>699.42325482731337</v>
      </c>
      <c r="H1654" s="499" t="s">
        <v>2263</v>
      </c>
      <c r="I1654" s="499">
        <v>308</v>
      </c>
      <c r="J1654" s="499">
        <v>63</v>
      </c>
      <c r="K1654" s="499">
        <v>527</v>
      </c>
      <c r="L1654" s="499">
        <v>316</v>
      </c>
      <c r="M1654" s="499">
        <v>211</v>
      </c>
      <c r="N1654" s="499">
        <v>1</v>
      </c>
      <c r="O1654" s="500">
        <v>5</v>
      </c>
      <c r="P1654" s="500">
        <v>14</v>
      </c>
      <c r="Q1654" s="500">
        <v>219.24171507003715</v>
      </c>
    </row>
    <row r="1655" spans="1:17" ht="12.75" x14ac:dyDescent="0.2">
      <c r="A1655" s="496" t="s">
        <v>2030</v>
      </c>
      <c r="B1655" s="497" t="s">
        <v>2263</v>
      </c>
      <c r="C1655" s="497">
        <v>323.42714020882431</v>
      </c>
      <c r="D1655" s="497">
        <v>323.42714020882431</v>
      </c>
      <c r="E1655" s="497">
        <v>905.96209211778262</v>
      </c>
      <c r="F1655" s="498">
        <v>0.65</v>
      </c>
      <c r="G1655" s="499">
        <f t="shared" si="25"/>
        <v>588.87535987655872</v>
      </c>
      <c r="H1655" s="499" t="s">
        <v>2263</v>
      </c>
      <c r="I1655" s="499">
        <v>1346</v>
      </c>
      <c r="J1655" s="499">
        <v>121</v>
      </c>
      <c r="K1655" s="499">
        <v>1160</v>
      </c>
      <c r="L1655" s="499">
        <v>447</v>
      </c>
      <c r="M1655" s="499">
        <v>713</v>
      </c>
      <c r="N1655" s="499">
        <v>1</v>
      </c>
      <c r="O1655" s="500">
        <v>5</v>
      </c>
      <c r="P1655" s="500">
        <v>5</v>
      </c>
      <c r="Q1655" s="500">
        <v>219.24171507003715</v>
      </c>
    </row>
    <row r="1656" spans="1:17" ht="12.75" x14ac:dyDescent="0.2">
      <c r="A1656" s="496" t="s">
        <v>2031</v>
      </c>
      <c r="B1656" s="497" t="s">
        <v>2263</v>
      </c>
      <c r="C1656" s="497">
        <v>4723.8524493681361</v>
      </c>
      <c r="D1656" s="497">
        <v>4723.8524493681361</v>
      </c>
      <c r="E1656" s="497">
        <v>5130.1358472126722</v>
      </c>
      <c r="F1656" s="498">
        <v>0.30000000000000004</v>
      </c>
      <c r="G1656" s="499">
        <f t="shared" si="25"/>
        <v>1539.0407541638019</v>
      </c>
      <c r="H1656" s="499" t="s">
        <v>2263</v>
      </c>
      <c r="I1656" s="499">
        <v>10</v>
      </c>
      <c r="J1656" s="499">
        <v>30</v>
      </c>
      <c r="K1656" s="499">
        <v>1081</v>
      </c>
      <c r="L1656" s="499">
        <v>1045</v>
      </c>
      <c r="M1656" s="499">
        <v>36</v>
      </c>
      <c r="N1656" s="499">
        <v>1</v>
      </c>
      <c r="O1656" s="500">
        <v>43</v>
      </c>
      <c r="P1656" s="500">
        <v>55</v>
      </c>
      <c r="Q1656" s="500">
        <v>219.24171507003715</v>
      </c>
    </row>
    <row r="1657" spans="1:17" ht="12.75" x14ac:dyDescent="0.2">
      <c r="A1657" s="496" t="s">
        <v>2032</v>
      </c>
      <c r="B1657" s="497" t="s">
        <v>2263</v>
      </c>
      <c r="C1657" s="497">
        <v>467.98279378450155</v>
      </c>
      <c r="D1657" s="497">
        <v>467.98279378450155</v>
      </c>
      <c r="E1657" s="497">
        <v>2805.1879830768776</v>
      </c>
      <c r="F1657" s="498">
        <v>0.30000000000000004</v>
      </c>
      <c r="G1657" s="499">
        <f t="shared" si="25"/>
        <v>841.55639492306341</v>
      </c>
      <c r="H1657" s="499" t="s">
        <v>2263</v>
      </c>
      <c r="I1657" s="499">
        <v>253</v>
      </c>
      <c r="J1657" s="499">
        <v>88</v>
      </c>
      <c r="K1657" s="499">
        <v>1694</v>
      </c>
      <c r="L1657" s="499">
        <v>1444</v>
      </c>
      <c r="M1657" s="499">
        <v>250</v>
      </c>
      <c r="N1657" s="499">
        <v>1</v>
      </c>
      <c r="O1657" s="500">
        <v>5</v>
      </c>
      <c r="P1657" s="500">
        <v>26</v>
      </c>
      <c r="Q1657" s="500">
        <v>219.24171507003715</v>
      </c>
    </row>
    <row r="1658" spans="1:17" ht="12.75" x14ac:dyDescent="0.2">
      <c r="A1658" s="496" t="s">
        <v>2033</v>
      </c>
      <c r="B1658" s="497" t="s">
        <v>2263</v>
      </c>
      <c r="C1658" s="497">
        <v>327.22534711987862</v>
      </c>
      <c r="D1658" s="497">
        <v>327.22534711987862</v>
      </c>
      <c r="E1658" s="497">
        <v>1940.4414887476992</v>
      </c>
      <c r="F1658" s="498">
        <v>0.30000000000000004</v>
      </c>
      <c r="G1658" s="499">
        <f t="shared" si="25"/>
        <v>582.13244662430986</v>
      </c>
      <c r="H1658" s="499" t="s">
        <v>2263</v>
      </c>
      <c r="I1658" s="499">
        <v>2228</v>
      </c>
      <c r="J1658" s="499">
        <v>294</v>
      </c>
      <c r="K1658" s="499">
        <v>3698</v>
      </c>
      <c r="L1658" s="499">
        <v>2608</v>
      </c>
      <c r="M1658" s="499">
        <v>1090</v>
      </c>
      <c r="N1658" s="499">
        <v>1</v>
      </c>
      <c r="O1658" s="500">
        <v>5</v>
      </c>
      <c r="P1658" s="500">
        <v>14</v>
      </c>
      <c r="Q1658" s="500">
        <v>219.24171507003715</v>
      </c>
    </row>
    <row r="1659" spans="1:17" ht="12.75" x14ac:dyDescent="0.2">
      <c r="A1659" s="496" t="s">
        <v>2034</v>
      </c>
      <c r="B1659" s="497" t="s">
        <v>2263</v>
      </c>
      <c r="C1659" s="497">
        <v>331.42708737583871</v>
      </c>
      <c r="D1659" s="497">
        <v>331.42708737583871</v>
      </c>
      <c r="E1659" s="497">
        <v>1274.5193759694409</v>
      </c>
      <c r="F1659" s="498">
        <v>0.4</v>
      </c>
      <c r="G1659" s="499">
        <f t="shared" si="25"/>
        <v>509.80775038777642</v>
      </c>
      <c r="H1659" s="499" t="s">
        <v>2263</v>
      </c>
      <c r="I1659" s="499">
        <v>5570</v>
      </c>
      <c r="J1659" s="499">
        <v>489</v>
      </c>
      <c r="K1659" s="499">
        <v>5343</v>
      </c>
      <c r="L1659" s="499">
        <v>2654</v>
      </c>
      <c r="M1659" s="499">
        <v>2689</v>
      </c>
      <c r="N1659" s="499">
        <v>1</v>
      </c>
      <c r="O1659" s="500">
        <v>5</v>
      </c>
      <c r="P1659" s="500">
        <v>6</v>
      </c>
      <c r="Q1659" s="500">
        <v>219.24171507003715</v>
      </c>
    </row>
    <row r="1660" spans="1:17" ht="12.75" x14ac:dyDescent="0.2">
      <c r="A1660" s="496" t="s">
        <v>2035</v>
      </c>
      <c r="B1660" s="497" t="s">
        <v>2263</v>
      </c>
      <c r="C1660" s="497">
        <v>324.14937257847703</v>
      </c>
      <c r="D1660" s="497">
        <v>324.14937257847703</v>
      </c>
      <c r="E1660" s="497">
        <v>645.7910663444062</v>
      </c>
      <c r="F1660" s="498">
        <v>1</v>
      </c>
      <c r="G1660" s="499">
        <f t="shared" si="25"/>
        <v>645.7910663444062</v>
      </c>
      <c r="H1660" s="499" t="s">
        <v>2263</v>
      </c>
      <c r="I1660" s="499">
        <v>5349</v>
      </c>
      <c r="J1660" s="499">
        <v>270</v>
      </c>
      <c r="K1660" s="499">
        <v>1806</v>
      </c>
      <c r="L1660" s="499">
        <v>541</v>
      </c>
      <c r="M1660" s="499">
        <v>1265</v>
      </c>
      <c r="N1660" s="499">
        <v>1</v>
      </c>
      <c r="O1660" s="500">
        <v>5</v>
      </c>
      <c r="P1660" s="500">
        <v>5</v>
      </c>
      <c r="Q1660" s="500">
        <v>219.24171507003715</v>
      </c>
    </row>
    <row r="1661" spans="1:17" ht="12.75" x14ac:dyDescent="0.2">
      <c r="A1661" s="496" t="s">
        <v>2036</v>
      </c>
      <c r="B1661" s="497" t="s">
        <v>2263</v>
      </c>
      <c r="C1661" s="497">
        <v>472.71046178496334</v>
      </c>
      <c r="D1661" s="497">
        <v>472.71046178496334</v>
      </c>
      <c r="E1661" s="497">
        <v>763.2048177286099</v>
      </c>
      <c r="F1661" s="498">
        <v>0</v>
      </c>
      <c r="G1661" s="499">
        <f t="shared" si="25"/>
        <v>0</v>
      </c>
      <c r="H1661" s="499" t="s">
        <v>2263</v>
      </c>
      <c r="I1661" s="499">
        <v>7106</v>
      </c>
      <c r="J1661" s="499">
        <v>252</v>
      </c>
      <c r="K1661" s="499">
        <v>96</v>
      </c>
      <c r="L1661" s="499">
        <v>96</v>
      </c>
      <c r="M1661" s="499">
        <v>72</v>
      </c>
      <c r="N1661" s="499">
        <v>0</v>
      </c>
      <c r="O1661" s="500">
        <v>5</v>
      </c>
      <c r="P1661" s="500">
        <v>5</v>
      </c>
      <c r="Q1661" s="500">
        <v>219.24171507003715</v>
      </c>
    </row>
    <row r="1662" spans="1:17" ht="12.75" x14ac:dyDescent="0.2">
      <c r="A1662" s="496" t="s">
        <v>2037</v>
      </c>
      <c r="B1662" s="497" t="s">
        <v>2263</v>
      </c>
      <c r="C1662" s="497">
        <v>1040.1856916302129</v>
      </c>
      <c r="D1662" s="497">
        <v>1040.1856916302129</v>
      </c>
      <c r="E1662" s="497">
        <v>3482.2445326232919</v>
      </c>
      <c r="F1662" s="498">
        <v>0.30000000000000004</v>
      </c>
      <c r="G1662" s="499">
        <f t="shared" si="25"/>
        <v>1044.6733597869877</v>
      </c>
      <c r="H1662" s="499" t="s">
        <v>2263</v>
      </c>
      <c r="I1662" s="499">
        <v>69</v>
      </c>
      <c r="J1662" s="499">
        <v>21</v>
      </c>
      <c r="K1662" s="499">
        <v>326</v>
      </c>
      <c r="L1662" s="499">
        <v>290</v>
      </c>
      <c r="M1662" s="499">
        <v>36</v>
      </c>
      <c r="N1662" s="499">
        <v>1</v>
      </c>
      <c r="O1662" s="500">
        <v>5</v>
      </c>
      <c r="P1662" s="500">
        <v>31</v>
      </c>
      <c r="Q1662" s="500">
        <v>219.24171507003715</v>
      </c>
    </row>
    <row r="1663" spans="1:17" ht="12.75" x14ac:dyDescent="0.2">
      <c r="A1663" s="496" t="s">
        <v>2038</v>
      </c>
      <c r="B1663" s="497" t="s">
        <v>2263</v>
      </c>
      <c r="C1663" s="497">
        <v>314.6249668898302</v>
      </c>
      <c r="D1663" s="497">
        <v>314.6249668898302</v>
      </c>
      <c r="E1663" s="497">
        <v>2467.2733062445714</v>
      </c>
      <c r="F1663" s="498">
        <v>0.30000000000000004</v>
      </c>
      <c r="G1663" s="499">
        <f t="shared" si="25"/>
        <v>740.18199187337154</v>
      </c>
      <c r="H1663" s="499" t="s">
        <v>2263</v>
      </c>
      <c r="I1663" s="499">
        <v>422</v>
      </c>
      <c r="J1663" s="499">
        <v>37</v>
      </c>
      <c r="K1663" s="499">
        <v>443</v>
      </c>
      <c r="L1663" s="499">
        <v>328</v>
      </c>
      <c r="M1663" s="499">
        <v>115</v>
      </c>
      <c r="N1663" s="499">
        <v>1</v>
      </c>
      <c r="O1663" s="500">
        <v>5</v>
      </c>
      <c r="P1663" s="500">
        <v>16</v>
      </c>
      <c r="Q1663" s="500">
        <v>219.24171507003715</v>
      </c>
    </row>
    <row r="1664" spans="1:17" ht="12.75" x14ac:dyDescent="0.2">
      <c r="A1664" s="496" t="s">
        <v>2039</v>
      </c>
      <c r="B1664" s="497" t="s">
        <v>2263</v>
      </c>
      <c r="C1664" s="497">
        <v>305.53439576824599</v>
      </c>
      <c r="D1664" s="497">
        <v>305.53439576824599</v>
      </c>
      <c r="E1664" s="497">
        <v>1641.3649673954048</v>
      </c>
      <c r="F1664" s="498">
        <v>0.4</v>
      </c>
      <c r="G1664" s="499">
        <f t="shared" si="25"/>
        <v>656.54598695816196</v>
      </c>
      <c r="H1664" s="499" t="s">
        <v>2263</v>
      </c>
      <c r="I1664" s="499">
        <v>2468</v>
      </c>
      <c r="J1664" s="499">
        <v>166</v>
      </c>
      <c r="K1664" s="499">
        <v>761</v>
      </c>
      <c r="L1664" s="499">
        <v>462</v>
      </c>
      <c r="M1664" s="499">
        <v>299</v>
      </c>
      <c r="N1664" s="499">
        <v>1</v>
      </c>
      <c r="O1664" s="500">
        <v>5</v>
      </c>
      <c r="P1664" s="500">
        <v>9</v>
      </c>
      <c r="Q1664" s="500">
        <v>219.24171507003715</v>
      </c>
    </row>
    <row r="1665" spans="1:17" ht="12.75" x14ac:dyDescent="0.2">
      <c r="A1665" s="496" t="s">
        <v>2040</v>
      </c>
      <c r="B1665" s="497" t="s">
        <v>2263</v>
      </c>
      <c r="C1665" s="497">
        <v>253.47716044046584</v>
      </c>
      <c r="D1665" s="497">
        <v>253.47716044046584</v>
      </c>
      <c r="E1665" s="497">
        <v>1172.6704973850135</v>
      </c>
      <c r="F1665" s="498">
        <v>0.65</v>
      </c>
      <c r="G1665" s="499">
        <f t="shared" si="25"/>
        <v>762.23582330025886</v>
      </c>
      <c r="H1665" s="499" t="s">
        <v>2263</v>
      </c>
      <c r="I1665" s="499">
        <v>6805</v>
      </c>
      <c r="J1665" s="499">
        <v>359</v>
      </c>
      <c r="K1665" s="499">
        <v>723</v>
      </c>
      <c r="L1665" s="499">
        <v>334</v>
      </c>
      <c r="M1665" s="499">
        <v>389</v>
      </c>
      <c r="N1665" s="499">
        <v>1</v>
      </c>
      <c r="O1665" s="500">
        <v>5</v>
      </c>
      <c r="P1665" s="500">
        <v>8</v>
      </c>
      <c r="Q1665" s="500">
        <v>219.24171507003715</v>
      </c>
    </row>
    <row r="1666" spans="1:17" ht="12.75" x14ac:dyDescent="0.2">
      <c r="A1666" s="496" t="s">
        <v>2041</v>
      </c>
      <c r="B1666" s="497">
        <v>132.12908732899476</v>
      </c>
      <c r="C1666" s="497">
        <v>411.36661017678432</v>
      </c>
      <c r="D1666" s="497">
        <v>411.36661017678432</v>
      </c>
      <c r="E1666" s="497">
        <v>578.2235321786103</v>
      </c>
      <c r="F1666" s="498">
        <v>0</v>
      </c>
      <c r="G1666" s="499">
        <f t="shared" si="25"/>
        <v>0</v>
      </c>
      <c r="H1666" s="499">
        <v>29287</v>
      </c>
      <c r="I1666" s="499">
        <v>120356</v>
      </c>
      <c r="J1666" s="499">
        <v>6351</v>
      </c>
      <c r="K1666" s="499">
        <v>14806</v>
      </c>
      <c r="L1666" s="499">
        <v>14806</v>
      </c>
      <c r="M1666" s="499">
        <v>8370</v>
      </c>
      <c r="N1666" s="499">
        <v>0</v>
      </c>
      <c r="O1666" s="500">
        <v>5</v>
      </c>
      <c r="P1666" s="500">
        <v>5</v>
      </c>
      <c r="Q1666" s="500">
        <v>219.24171507003715</v>
      </c>
    </row>
    <row r="1667" spans="1:17" ht="12.75" x14ac:dyDescent="0.2">
      <c r="A1667" s="496" t="s">
        <v>2042</v>
      </c>
      <c r="B1667" s="497">
        <v>151.38735037588074</v>
      </c>
      <c r="C1667" s="497">
        <v>543.40681681191904</v>
      </c>
      <c r="D1667" s="497">
        <v>543.40681681191904</v>
      </c>
      <c r="E1667" s="497">
        <v>555.7761202523269</v>
      </c>
      <c r="F1667" s="498">
        <v>0</v>
      </c>
      <c r="G1667" s="499">
        <f t="shared" si="25"/>
        <v>0</v>
      </c>
      <c r="H1667" s="499">
        <v>1182</v>
      </c>
      <c r="I1667" s="499">
        <v>7231</v>
      </c>
      <c r="J1667" s="499">
        <v>833</v>
      </c>
      <c r="K1667" s="499">
        <v>1804</v>
      </c>
      <c r="L1667" s="499">
        <v>1804</v>
      </c>
      <c r="M1667" s="499">
        <v>0</v>
      </c>
      <c r="N1667" s="499">
        <v>0</v>
      </c>
      <c r="O1667" s="500">
        <v>5</v>
      </c>
      <c r="P1667" s="500">
        <v>5</v>
      </c>
      <c r="Q1667" s="500">
        <v>219.24171507003715</v>
      </c>
    </row>
    <row r="1668" spans="1:17" ht="12.75" x14ac:dyDescent="0.2">
      <c r="A1668" s="496" t="s">
        <v>2043</v>
      </c>
      <c r="B1668" s="497" t="s">
        <v>2263</v>
      </c>
      <c r="C1668" s="497">
        <v>3422.0671143332493</v>
      </c>
      <c r="D1668" s="497">
        <v>3422.0671143332493</v>
      </c>
      <c r="E1668" s="497">
        <v>9086.1830116526507</v>
      </c>
      <c r="F1668" s="498">
        <v>0</v>
      </c>
      <c r="G1668" s="499">
        <f t="shared" si="25"/>
        <v>0</v>
      </c>
      <c r="H1668" s="499" t="s">
        <v>2263</v>
      </c>
      <c r="I1668" s="499">
        <v>60</v>
      </c>
      <c r="J1668" s="499">
        <v>259</v>
      </c>
      <c r="K1668" s="499">
        <v>534</v>
      </c>
      <c r="L1668" s="499">
        <v>534</v>
      </c>
      <c r="M1668" s="499">
        <v>10</v>
      </c>
      <c r="N1668" s="499">
        <v>0</v>
      </c>
      <c r="O1668" s="500">
        <v>16</v>
      </c>
      <c r="P1668" s="500">
        <v>62</v>
      </c>
      <c r="Q1668" s="500">
        <v>219.24171507003715</v>
      </c>
    </row>
    <row r="1669" spans="1:17" ht="12.75" x14ac:dyDescent="0.2">
      <c r="A1669" s="496" t="s">
        <v>2044</v>
      </c>
      <c r="B1669" s="497" t="s">
        <v>2263</v>
      </c>
      <c r="C1669" s="497">
        <v>2202.2028838770784</v>
      </c>
      <c r="D1669" s="497">
        <v>2202.2028838770784</v>
      </c>
      <c r="E1669" s="497">
        <v>13929.210060690462</v>
      </c>
      <c r="F1669" s="498">
        <v>0</v>
      </c>
      <c r="G1669" s="499">
        <f t="shared" si="25"/>
        <v>0</v>
      </c>
      <c r="H1669" s="499" t="s">
        <v>2263</v>
      </c>
      <c r="I1669" s="499">
        <v>23</v>
      </c>
      <c r="J1669" s="499">
        <v>9</v>
      </c>
      <c r="K1669" s="499">
        <v>71</v>
      </c>
      <c r="L1669" s="499">
        <v>71</v>
      </c>
      <c r="M1669" s="499">
        <v>3</v>
      </c>
      <c r="N1669" s="499">
        <v>0</v>
      </c>
      <c r="O1669" s="500">
        <v>5</v>
      </c>
      <c r="P1669" s="500">
        <v>58</v>
      </c>
      <c r="Q1669" s="500">
        <v>219.24171507003715</v>
      </c>
    </row>
    <row r="1670" spans="1:17" ht="12.75" x14ac:dyDescent="0.2">
      <c r="A1670" s="496" t="s">
        <v>2045</v>
      </c>
      <c r="B1670" s="497" t="s">
        <v>2263</v>
      </c>
      <c r="C1670" s="497">
        <v>7319.7801196291412</v>
      </c>
      <c r="D1670" s="497">
        <v>7319.7801196291412</v>
      </c>
      <c r="E1670" s="497">
        <v>13708.940362210005</v>
      </c>
      <c r="F1670" s="498">
        <v>0</v>
      </c>
      <c r="G1670" s="499">
        <f t="shared" si="25"/>
        <v>0</v>
      </c>
      <c r="H1670" s="499" t="s">
        <v>2263</v>
      </c>
      <c r="I1670" s="499">
        <v>3</v>
      </c>
      <c r="J1670" s="499">
        <v>4</v>
      </c>
      <c r="K1670" s="499">
        <v>36</v>
      </c>
      <c r="L1670" s="499">
        <v>36</v>
      </c>
      <c r="M1670" s="499">
        <v>0</v>
      </c>
      <c r="N1670" s="499">
        <v>0</v>
      </c>
      <c r="O1670" s="500">
        <v>28</v>
      </c>
      <c r="P1670" s="500">
        <v>106</v>
      </c>
      <c r="Q1670" s="500">
        <v>219.24171507003715</v>
      </c>
    </row>
    <row r="1671" spans="1:17" ht="12.75" x14ac:dyDescent="0.2">
      <c r="A1671" s="496" t="s">
        <v>2046</v>
      </c>
      <c r="B1671" s="497" t="s">
        <v>2263</v>
      </c>
      <c r="C1671" s="497">
        <v>738.7460430458483</v>
      </c>
      <c r="D1671" s="497">
        <v>738.7460430458483</v>
      </c>
      <c r="E1671" s="497">
        <v>4393.6678803965269</v>
      </c>
      <c r="F1671" s="498">
        <v>0.30000000000000004</v>
      </c>
      <c r="G1671" s="499">
        <f t="shared" ref="G1671:G1734" si="26">IFERROR(F1671*E1671,"")</f>
        <v>1318.1003641189582</v>
      </c>
      <c r="H1671" s="499" t="s">
        <v>2263</v>
      </c>
      <c r="I1671" s="499">
        <v>412</v>
      </c>
      <c r="J1671" s="499">
        <v>135</v>
      </c>
      <c r="K1671" s="499">
        <v>334</v>
      </c>
      <c r="L1671" s="499">
        <v>272</v>
      </c>
      <c r="M1671" s="499">
        <v>62</v>
      </c>
      <c r="N1671" s="499">
        <v>1</v>
      </c>
      <c r="O1671" s="500">
        <v>5</v>
      </c>
      <c r="P1671" s="500">
        <v>35</v>
      </c>
      <c r="Q1671" s="500">
        <v>219.24171507003715</v>
      </c>
    </row>
    <row r="1672" spans="1:17" ht="12.75" x14ac:dyDescent="0.2">
      <c r="A1672" s="496" t="s">
        <v>2047</v>
      </c>
      <c r="B1672" s="497" t="s">
        <v>2263</v>
      </c>
      <c r="C1672" s="497">
        <v>361.77341898498611</v>
      </c>
      <c r="D1672" s="497">
        <v>361.77341898498611</v>
      </c>
      <c r="E1672" s="497">
        <v>522.05921481603355</v>
      </c>
      <c r="F1672" s="498">
        <v>1</v>
      </c>
      <c r="G1672" s="499">
        <f t="shared" si="26"/>
        <v>522.05921481603355</v>
      </c>
      <c r="H1672" s="499" t="s">
        <v>2263</v>
      </c>
      <c r="I1672" s="499">
        <v>1539</v>
      </c>
      <c r="J1672" s="499">
        <v>159</v>
      </c>
      <c r="K1672" s="499">
        <v>250</v>
      </c>
      <c r="L1672" s="499">
        <v>45</v>
      </c>
      <c r="M1672" s="499">
        <v>205</v>
      </c>
      <c r="N1672" s="499">
        <v>1</v>
      </c>
      <c r="O1672" s="500">
        <v>5</v>
      </c>
      <c r="P1672" s="500">
        <v>5</v>
      </c>
      <c r="Q1672" s="500">
        <v>219.24171507003715</v>
      </c>
    </row>
    <row r="1673" spans="1:17" ht="12.75" x14ac:dyDescent="0.2">
      <c r="A1673" s="496" t="s">
        <v>2048</v>
      </c>
      <c r="B1673" s="497" t="s">
        <v>2263</v>
      </c>
      <c r="C1673" s="497">
        <v>1380.4932514530269</v>
      </c>
      <c r="D1673" s="497">
        <v>1380.4932514530269</v>
      </c>
      <c r="E1673" s="497">
        <v>1712.6716717024437</v>
      </c>
      <c r="F1673" s="498">
        <v>0</v>
      </c>
      <c r="G1673" s="499">
        <f t="shared" si="26"/>
        <v>0</v>
      </c>
      <c r="H1673" s="499" t="s">
        <v>2263</v>
      </c>
      <c r="I1673" s="499">
        <v>88</v>
      </c>
      <c r="J1673" s="499">
        <v>77</v>
      </c>
      <c r="K1673" s="499">
        <v>16</v>
      </c>
      <c r="L1673" s="499">
        <v>16</v>
      </c>
      <c r="M1673" s="499">
        <v>4</v>
      </c>
      <c r="N1673" s="499">
        <v>0</v>
      </c>
      <c r="O1673" s="500">
        <v>5</v>
      </c>
      <c r="P1673" s="500">
        <v>15</v>
      </c>
      <c r="Q1673" s="500">
        <v>219.24171507003715</v>
      </c>
    </row>
    <row r="1674" spans="1:17" ht="12.75" x14ac:dyDescent="0.2">
      <c r="A1674" s="496" t="s">
        <v>2049</v>
      </c>
      <c r="B1674" s="497" t="s">
        <v>2263</v>
      </c>
      <c r="C1674" s="497">
        <v>6951.4272518053085</v>
      </c>
      <c r="D1674" s="497">
        <v>6951.4272518053085</v>
      </c>
      <c r="E1674" s="497">
        <v>8966.2259987781617</v>
      </c>
      <c r="F1674" s="498">
        <v>0.30000000000000004</v>
      </c>
      <c r="G1674" s="499">
        <f t="shared" si="26"/>
        <v>2689.8677996334491</v>
      </c>
      <c r="H1674" s="499" t="s">
        <v>2263</v>
      </c>
      <c r="I1674" s="499">
        <v>85</v>
      </c>
      <c r="J1674" s="499">
        <v>167</v>
      </c>
      <c r="K1674" s="499">
        <v>308</v>
      </c>
      <c r="L1674" s="499">
        <v>287</v>
      </c>
      <c r="M1674" s="499">
        <v>21</v>
      </c>
      <c r="N1674" s="499">
        <v>1</v>
      </c>
      <c r="O1674" s="500">
        <v>63</v>
      </c>
      <c r="P1674" s="500">
        <v>75</v>
      </c>
      <c r="Q1674" s="500">
        <v>219.24171507003715</v>
      </c>
    </row>
    <row r="1675" spans="1:17" ht="12.75" x14ac:dyDescent="0.2">
      <c r="A1675" s="496" t="s">
        <v>2050</v>
      </c>
      <c r="B1675" s="497" t="s">
        <v>2263</v>
      </c>
      <c r="C1675" s="497">
        <v>1377.8463745072088</v>
      </c>
      <c r="D1675" s="497">
        <v>1377.8463745072088</v>
      </c>
      <c r="E1675" s="497">
        <v>5773.548715392908</v>
      </c>
      <c r="F1675" s="498">
        <v>0.30000000000000004</v>
      </c>
      <c r="G1675" s="499">
        <f t="shared" si="26"/>
        <v>1732.0646146178726</v>
      </c>
      <c r="H1675" s="499" t="s">
        <v>2263</v>
      </c>
      <c r="I1675" s="499">
        <v>426</v>
      </c>
      <c r="J1675" s="499">
        <v>204</v>
      </c>
      <c r="K1675" s="499">
        <v>238</v>
      </c>
      <c r="L1675" s="499">
        <v>174</v>
      </c>
      <c r="M1675" s="499">
        <v>64</v>
      </c>
      <c r="N1675" s="499">
        <v>1</v>
      </c>
      <c r="O1675" s="500">
        <v>8</v>
      </c>
      <c r="P1675" s="500">
        <v>32</v>
      </c>
      <c r="Q1675" s="500">
        <v>219.24171507003715</v>
      </c>
    </row>
    <row r="1676" spans="1:17" ht="12.75" x14ac:dyDescent="0.2">
      <c r="A1676" s="496" t="s">
        <v>2051</v>
      </c>
      <c r="B1676" s="497" t="s">
        <v>2263</v>
      </c>
      <c r="C1676" s="497">
        <v>531.61527270541762</v>
      </c>
      <c r="D1676" s="497">
        <v>531.61527270541762</v>
      </c>
      <c r="E1676" s="497">
        <v>3272.7252754998367</v>
      </c>
      <c r="F1676" s="498">
        <v>0.30000000000000004</v>
      </c>
      <c r="G1676" s="499">
        <f t="shared" si="26"/>
        <v>981.81758264995119</v>
      </c>
      <c r="H1676" s="499" t="s">
        <v>2263</v>
      </c>
      <c r="I1676" s="499">
        <v>1521</v>
      </c>
      <c r="J1676" s="499">
        <v>340</v>
      </c>
      <c r="K1676" s="499">
        <v>187</v>
      </c>
      <c r="L1676" s="499">
        <v>98</v>
      </c>
      <c r="M1676" s="499">
        <v>89</v>
      </c>
      <c r="N1676" s="499">
        <v>1</v>
      </c>
      <c r="O1676" s="500">
        <v>5</v>
      </c>
      <c r="P1676" s="500">
        <v>15</v>
      </c>
      <c r="Q1676" s="500">
        <v>219.24171507003715</v>
      </c>
    </row>
    <row r="1677" spans="1:17" ht="12.75" x14ac:dyDescent="0.2">
      <c r="A1677" s="496" t="s">
        <v>2052</v>
      </c>
      <c r="B1677" s="497" t="s">
        <v>2263</v>
      </c>
      <c r="C1677" s="497">
        <v>15424.250022318858</v>
      </c>
      <c r="D1677" s="497">
        <v>15424.250022318858</v>
      </c>
      <c r="E1677" s="497">
        <v>12014.90139057357</v>
      </c>
      <c r="F1677" s="498">
        <v>0.30000000000000004</v>
      </c>
      <c r="G1677" s="499">
        <f t="shared" si="26"/>
        <v>3604.4704171720714</v>
      </c>
      <c r="H1677" s="499" t="s">
        <v>2263</v>
      </c>
      <c r="I1677" s="499">
        <v>5</v>
      </c>
      <c r="J1677" s="499">
        <v>212</v>
      </c>
      <c r="K1677" s="499">
        <v>542</v>
      </c>
      <c r="L1677" s="499">
        <v>531</v>
      </c>
      <c r="M1677" s="499">
        <v>11</v>
      </c>
      <c r="N1677" s="499">
        <v>1</v>
      </c>
      <c r="O1677" s="500">
        <v>63</v>
      </c>
      <c r="P1677" s="500">
        <v>75</v>
      </c>
      <c r="Q1677" s="500">
        <v>219.24171507003715</v>
      </c>
    </row>
    <row r="1678" spans="1:17" ht="12.75" x14ac:dyDescent="0.2">
      <c r="A1678" s="496" t="s">
        <v>2053</v>
      </c>
      <c r="B1678" s="497" t="s">
        <v>2263</v>
      </c>
      <c r="C1678" s="497">
        <v>10403.139386135041</v>
      </c>
      <c r="D1678" s="497">
        <v>10403.139386135041</v>
      </c>
      <c r="E1678" s="497">
        <v>8314.7300965705581</v>
      </c>
      <c r="F1678" s="498">
        <v>0.30000000000000004</v>
      </c>
      <c r="G1678" s="499">
        <f t="shared" si="26"/>
        <v>2494.4190289711678</v>
      </c>
      <c r="H1678" s="499" t="s">
        <v>2263</v>
      </c>
      <c r="I1678" s="499">
        <v>13</v>
      </c>
      <c r="J1678" s="499">
        <v>209</v>
      </c>
      <c r="K1678" s="499">
        <v>414</v>
      </c>
      <c r="L1678" s="499">
        <v>400</v>
      </c>
      <c r="M1678" s="499">
        <v>14</v>
      </c>
      <c r="N1678" s="499">
        <v>1</v>
      </c>
      <c r="O1678" s="500">
        <v>57</v>
      </c>
      <c r="P1678" s="500">
        <v>60</v>
      </c>
      <c r="Q1678" s="500">
        <v>219.24171507003715</v>
      </c>
    </row>
    <row r="1679" spans="1:17" ht="12.75" x14ac:dyDescent="0.2">
      <c r="A1679" s="496" t="s">
        <v>2054</v>
      </c>
      <c r="B1679" s="497" t="s">
        <v>2263</v>
      </c>
      <c r="C1679" s="497">
        <v>7377.0120972424329</v>
      </c>
      <c r="D1679" s="497">
        <v>7377.0120972424329</v>
      </c>
      <c r="E1679" s="497">
        <v>7299.449473855876</v>
      </c>
      <c r="F1679" s="498">
        <v>0.30000000000000004</v>
      </c>
      <c r="G1679" s="499">
        <f t="shared" si="26"/>
        <v>2189.834842156763</v>
      </c>
      <c r="H1679" s="499" t="s">
        <v>2263</v>
      </c>
      <c r="I1679" s="499">
        <v>140</v>
      </c>
      <c r="J1679" s="499">
        <v>418</v>
      </c>
      <c r="K1679" s="499">
        <v>651</v>
      </c>
      <c r="L1679" s="499">
        <v>592</v>
      </c>
      <c r="M1679" s="499">
        <v>59</v>
      </c>
      <c r="N1679" s="499">
        <v>1</v>
      </c>
      <c r="O1679" s="500">
        <v>73</v>
      </c>
      <c r="P1679" s="500">
        <v>62</v>
      </c>
      <c r="Q1679" s="500">
        <v>219.24171507003715</v>
      </c>
    </row>
    <row r="1680" spans="1:17" ht="12.75" x14ac:dyDescent="0.2">
      <c r="A1680" s="496" t="s">
        <v>2055</v>
      </c>
      <c r="B1680" s="497" t="s">
        <v>2263</v>
      </c>
      <c r="C1680" s="497">
        <v>3489.0773837733977</v>
      </c>
      <c r="D1680" s="497">
        <v>3489.0773837733977</v>
      </c>
      <c r="E1680" s="497">
        <v>5478.8922101855496</v>
      </c>
      <c r="F1680" s="498">
        <v>0.30000000000000004</v>
      </c>
      <c r="G1680" s="499">
        <f t="shared" si="26"/>
        <v>1643.6676630556651</v>
      </c>
      <c r="H1680" s="499" t="s">
        <v>2263</v>
      </c>
      <c r="I1680" s="499">
        <v>489</v>
      </c>
      <c r="J1680" s="499">
        <v>402</v>
      </c>
      <c r="K1680" s="499">
        <v>553</v>
      </c>
      <c r="L1680" s="499">
        <v>464</v>
      </c>
      <c r="M1680" s="499">
        <v>89</v>
      </c>
      <c r="N1680" s="499">
        <v>1</v>
      </c>
      <c r="O1680" s="500">
        <v>35</v>
      </c>
      <c r="P1680" s="500">
        <v>46</v>
      </c>
      <c r="Q1680" s="500">
        <v>219.24171507003715</v>
      </c>
    </row>
    <row r="1681" spans="1:17" ht="12.75" x14ac:dyDescent="0.2">
      <c r="A1681" s="496" t="s">
        <v>2056</v>
      </c>
      <c r="B1681" s="497" t="s">
        <v>2263</v>
      </c>
      <c r="C1681" s="497">
        <v>1416.8910352022763</v>
      </c>
      <c r="D1681" s="497">
        <v>1416.8910352022763</v>
      </c>
      <c r="E1681" s="497">
        <v>4992.5359621679045</v>
      </c>
      <c r="F1681" s="498">
        <v>0.30000000000000004</v>
      </c>
      <c r="G1681" s="499">
        <f t="shared" si="26"/>
        <v>1497.7607886503715</v>
      </c>
      <c r="H1681" s="499" t="s">
        <v>2263</v>
      </c>
      <c r="I1681" s="499">
        <v>1288</v>
      </c>
      <c r="J1681" s="499">
        <v>541</v>
      </c>
      <c r="K1681" s="499">
        <v>580</v>
      </c>
      <c r="L1681" s="499">
        <v>406</v>
      </c>
      <c r="M1681" s="499">
        <v>174</v>
      </c>
      <c r="N1681" s="499">
        <v>1</v>
      </c>
      <c r="O1681" s="500">
        <v>8</v>
      </c>
      <c r="P1681" s="500">
        <v>34</v>
      </c>
      <c r="Q1681" s="500">
        <v>219.24171507003715</v>
      </c>
    </row>
    <row r="1682" spans="1:17" ht="12.75" x14ac:dyDescent="0.2">
      <c r="A1682" s="496" t="s">
        <v>2057</v>
      </c>
      <c r="B1682" s="497" t="s">
        <v>2263</v>
      </c>
      <c r="C1682" s="497">
        <v>362.124590735097</v>
      </c>
      <c r="D1682" s="497">
        <v>362.124590735097</v>
      </c>
      <c r="E1682" s="497">
        <v>2810.578579063143</v>
      </c>
      <c r="F1682" s="498">
        <v>0.30000000000000004</v>
      </c>
      <c r="G1682" s="499">
        <f t="shared" si="26"/>
        <v>843.17357371894298</v>
      </c>
      <c r="H1682" s="499" t="s">
        <v>2263</v>
      </c>
      <c r="I1682" s="499">
        <v>5111</v>
      </c>
      <c r="J1682" s="499">
        <v>697</v>
      </c>
      <c r="K1682" s="499">
        <v>553</v>
      </c>
      <c r="L1682" s="499">
        <v>240</v>
      </c>
      <c r="M1682" s="499">
        <v>313</v>
      </c>
      <c r="N1682" s="499">
        <v>1</v>
      </c>
      <c r="O1682" s="500">
        <v>5</v>
      </c>
      <c r="P1682" s="500">
        <v>13</v>
      </c>
      <c r="Q1682" s="500">
        <v>219.24171507003715</v>
      </c>
    </row>
    <row r="1683" spans="1:17" ht="12.75" x14ac:dyDescent="0.2">
      <c r="A1683" s="496" t="s">
        <v>2058</v>
      </c>
      <c r="B1683" s="497" t="s">
        <v>2263</v>
      </c>
      <c r="C1683" s="497">
        <v>5458.273694293378</v>
      </c>
      <c r="D1683" s="497">
        <v>5458.273694293378</v>
      </c>
      <c r="E1683" s="497">
        <v>7284.0252672962624</v>
      </c>
      <c r="F1683" s="498">
        <v>0.30000000000000004</v>
      </c>
      <c r="G1683" s="499">
        <f t="shared" si="26"/>
        <v>2185.2075801888791</v>
      </c>
      <c r="H1683" s="499" t="s">
        <v>2263</v>
      </c>
      <c r="I1683" s="499">
        <v>56</v>
      </c>
      <c r="J1683" s="499">
        <v>101</v>
      </c>
      <c r="K1683" s="499">
        <v>794</v>
      </c>
      <c r="L1683" s="499">
        <v>775</v>
      </c>
      <c r="M1683" s="499">
        <v>19</v>
      </c>
      <c r="N1683" s="499">
        <v>1</v>
      </c>
      <c r="O1683" s="500">
        <v>53</v>
      </c>
      <c r="P1683" s="500">
        <v>65</v>
      </c>
      <c r="Q1683" s="500">
        <v>219.24171507003715</v>
      </c>
    </row>
    <row r="1684" spans="1:17" ht="12.75" x14ac:dyDescent="0.2">
      <c r="A1684" s="496" t="s">
        <v>2059</v>
      </c>
      <c r="B1684" s="497" t="s">
        <v>2263</v>
      </c>
      <c r="C1684" s="497">
        <v>751.33650127616249</v>
      </c>
      <c r="D1684" s="497">
        <v>751.33650127616249</v>
      </c>
      <c r="E1684" s="497">
        <v>4353.3486952681551</v>
      </c>
      <c r="F1684" s="498">
        <v>0.30000000000000004</v>
      </c>
      <c r="G1684" s="499">
        <f t="shared" si="26"/>
        <v>1306.0046085804468</v>
      </c>
      <c r="H1684" s="499" t="s">
        <v>2263</v>
      </c>
      <c r="I1684" s="499">
        <v>507</v>
      </c>
      <c r="J1684" s="499">
        <v>112</v>
      </c>
      <c r="K1684" s="499">
        <v>558</v>
      </c>
      <c r="L1684" s="499">
        <v>526</v>
      </c>
      <c r="M1684" s="499">
        <v>32</v>
      </c>
      <c r="N1684" s="499">
        <v>1</v>
      </c>
      <c r="O1684" s="500">
        <v>5</v>
      </c>
      <c r="P1684" s="500">
        <v>36</v>
      </c>
      <c r="Q1684" s="500">
        <v>219.24171507003715</v>
      </c>
    </row>
    <row r="1685" spans="1:17" ht="12.75" x14ac:dyDescent="0.2">
      <c r="A1685" s="496" t="s">
        <v>2060</v>
      </c>
      <c r="B1685" s="497" t="s">
        <v>2263</v>
      </c>
      <c r="C1685" s="497">
        <v>396.31543119615651</v>
      </c>
      <c r="D1685" s="497">
        <v>396.31543119615651</v>
      </c>
      <c r="E1685" s="497">
        <v>3415.1655505890485</v>
      </c>
      <c r="F1685" s="498">
        <v>0.30000000000000004</v>
      </c>
      <c r="G1685" s="499">
        <f t="shared" si="26"/>
        <v>1024.5496651767146</v>
      </c>
      <c r="H1685" s="499" t="s">
        <v>2263</v>
      </c>
      <c r="I1685" s="499">
        <v>2808</v>
      </c>
      <c r="J1685" s="499">
        <v>224</v>
      </c>
      <c r="K1685" s="499">
        <v>831</v>
      </c>
      <c r="L1685" s="499">
        <v>677</v>
      </c>
      <c r="M1685" s="499">
        <v>154</v>
      </c>
      <c r="N1685" s="499">
        <v>1</v>
      </c>
      <c r="O1685" s="500">
        <v>5</v>
      </c>
      <c r="P1685" s="500">
        <v>25</v>
      </c>
      <c r="Q1685" s="500">
        <v>219.24171507003715</v>
      </c>
    </row>
    <row r="1686" spans="1:17" ht="12.75" x14ac:dyDescent="0.2">
      <c r="A1686" s="496" t="s">
        <v>2061</v>
      </c>
      <c r="B1686" s="497" t="s">
        <v>2263</v>
      </c>
      <c r="C1686" s="497">
        <v>313.68524262746837</v>
      </c>
      <c r="D1686" s="497">
        <v>313.68524262746837</v>
      </c>
      <c r="E1686" s="497">
        <v>2675.5445484890611</v>
      </c>
      <c r="F1686" s="498">
        <v>0.30000000000000004</v>
      </c>
      <c r="G1686" s="499">
        <f t="shared" si="26"/>
        <v>802.66336454671841</v>
      </c>
      <c r="H1686" s="499" t="s">
        <v>2263</v>
      </c>
      <c r="I1686" s="499">
        <v>13519</v>
      </c>
      <c r="J1686" s="499">
        <v>551</v>
      </c>
      <c r="K1686" s="499">
        <v>1097</v>
      </c>
      <c r="L1686" s="499">
        <v>669</v>
      </c>
      <c r="M1686" s="499">
        <v>428</v>
      </c>
      <c r="N1686" s="499">
        <v>1</v>
      </c>
      <c r="O1686" s="500">
        <v>5</v>
      </c>
      <c r="P1686" s="500">
        <v>18</v>
      </c>
      <c r="Q1686" s="500">
        <v>219.24171507003715</v>
      </c>
    </row>
    <row r="1687" spans="1:17" ht="12.75" x14ac:dyDescent="0.2">
      <c r="A1687" s="496" t="s">
        <v>2062</v>
      </c>
      <c r="B1687" s="497" t="s">
        <v>2263</v>
      </c>
      <c r="C1687" s="497">
        <v>280.36190273510056</v>
      </c>
      <c r="D1687" s="497">
        <v>280.36190273510056</v>
      </c>
      <c r="E1687" s="497">
        <v>1041.2138494320454</v>
      </c>
      <c r="F1687" s="498">
        <v>0.65</v>
      </c>
      <c r="G1687" s="499">
        <f t="shared" si="26"/>
        <v>676.78900213082954</v>
      </c>
      <c r="H1687" s="499" t="s">
        <v>2263</v>
      </c>
      <c r="I1687" s="499">
        <v>32334</v>
      </c>
      <c r="J1687" s="499">
        <v>1573</v>
      </c>
      <c r="K1687" s="499">
        <v>658</v>
      </c>
      <c r="L1687" s="499">
        <v>206</v>
      </c>
      <c r="M1687" s="499">
        <v>452</v>
      </c>
      <c r="N1687" s="499">
        <v>1</v>
      </c>
      <c r="O1687" s="500">
        <v>5</v>
      </c>
      <c r="P1687" s="500">
        <v>5</v>
      </c>
      <c r="Q1687" s="500">
        <v>219.24171507003715</v>
      </c>
    </row>
    <row r="1688" spans="1:17" ht="12.75" x14ac:dyDescent="0.2">
      <c r="A1688" s="496" t="s">
        <v>2063</v>
      </c>
      <c r="B1688" s="497" t="s">
        <v>2263</v>
      </c>
      <c r="C1688" s="497">
        <v>13605.445391407744</v>
      </c>
      <c r="D1688" s="497">
        <v>13605.445391407744</v>
      </c>
      <c r="E1688" s="497">
        <v>9975.7681934985358</v>
      </c>
      <c r="F1688" s="498">
        <v>0.30000000000000004</v>
      </c>
      <c r="G1688" s="499">
        <f t="shared" si="26"/>
        <v>2992.7304580495611</v>
      </c>
      <c r="H1688" s="499" t="s">
        <v>2263</v>
      </c>
      <c r="I1688" s="499">
        <v>1</v>
      </c>
      <c r="J1688" s="499">
        <v>79</v>
      </c>
      <c r="K1688" s="499">
        <v>557</v>
      </c>
      <c r="L1688" s="499">
        <v>555</v>
      </c>
      <c r="M1688" s="499">
        <v>2</v>
      </c>
      <c r="N1688" s="499">
        <v>1</v>
      </c>
      <c r="O1688" s="500">
        <v>102</v>
      </c>
      <c r="P1688" s="500">
        <v>77</v>
      </c>
      <c r="Q1688" s="500">
        <v>219.24171507003715</v>
      </c>
    </row>
    <row r="1689" spans="1:17" ht="12.75" x14ac:dyDescent="0.2">
      <c r="A1689" s="496" t="s">
        <v>2064</v>
      </c>
      <c r="B1689" s="497" t="s">
        <v>2263</v>
      </c>
      <c r="C1689" s="497">
        <v>6616.9577230513987</v>
      </c>
      <c r="D1689" s="497">
        <v>6616.9577230513987</v>
      </c>
      <c r="E1689" s="497">
        <v>5844.4247679521222</v>
      </c>
      <c r="F1689" s="498">
        <v>0.30000000000000004</v>
      </c>
      <c r="G1689" s="499">
        <f t="shared" si="26"/>
        <v>1753.3274303856369</v>
      </c>
      <c r="H1689" s="499" t="s">
        <v>2263</v>
      </c>
      <c r="I1689" s="499">
        <v>25</v>
      </c>
      <c r="J1689" s="499">
        <v>217</v>
      </c>
      <c r="K1689" s="499">
        <v>798</v>
      </c>
      <c r="L1689" s="499">
        <v>775</v>
      </c>
      <c r="M1689" s="499">
        <v>23</v>
      </c>
      <c r="N1689" s="499">
        <v>1</v>
      </c>
      <c r="O1689" s="500">
        <v>49</v>
      </c>
      <c r="P1689" s="500">
        <v>50</v>
      </c>
      <c r="Q1689" s="500">
        <v>219.24171507003715</v>
      </c>
    </row>
    <row r="1690" spans="1:17" ht="12.75" x14ac:dyDescent="0.2">
      <c r="A1690" s="496" t="s">
        <v>2065</v>
      </c>
      <c r="B1690" s="497" t="s">
        <v>2263</v>
      </c>
      <c r="C1690" s="497">
        <v>2805.6851477707819</v>
      </c>
      <c r="D1690" s="497">
        <v>2805.6851477707819</v>
      </c>
      <c r="E1690" s="497">
        <v>4340.2883723350078</v>
      </c>
      <c r="F1690" s="498">
        <v>0.30000000000000004</v>
      </c>
      <c r="G1690" s="499">
        <f t="shared" si="26"/>
        <v>1302.0865117005026</v>
      </c>
      <c r="H1690" s="499" t="s">
        <v>2263</v>
      </c>
      <c r="I1690" s="499">
        <v>374</v>
      </c>
      <c r="J1690" s="499">
        <v>602</v>
      </c>
      <c r="K1690" s="499">
        <v>1460</v>
      </c>
      <c r="L1690" s="499">
        <v>1356</v>
      </c>
      <c r="M1690" s="499">
        <v>104</v>
      </c>
      <c r="N1690" s="499">
        <v>1</v>
      </c>
      <c r="O1690" s="500">
        <v>23</v>
      </c>
      <c r="P1690" s="500">
        <v>35</v>
      </c>
      <c r="Q1690" s="500">
        <v>219.24171507003715</v>
      </c>
    </row>
    <row r="1691" spans="1:17" ht="12.75" x14ac:dyDescent="0.2">
      <c r="A1691" s="496" t="s">
        <v>2066</v>
      </c>
      <c r="B1691" s="497" t="s">
        <v>2263</v>
      </c>
      <c r="C1691" s="497">
        <v>1331.3964008850232</v>
      </c>
      <c r="D1691" s="497">
        <v>1331.3964008850232</v>
      </c>
      <c r="E1691" s="497">
        <v>3474.0227984299595</v>
      </c>
      <c r="F1691" s="498">
        <v>0.30000000000000004</v>
      </c>
      <c r="G1691" s="499">
        <f t="shared" si="26"/>
        <v>1042.206839528988</v>
      </c>
      <c r="H1691" s="499" t="s">
        <v>2263</v>
      </c>
      <c r="I1691" s="499">
        <v>1143</v>
      </c>
      <c r="J1691" s="499">
        <v>856</v>
      </c>
      <c r="K1691" s="499">
        <v>1099</v>
      </c>
      <c r="L1691" s="499">
        <v>904</v>
      </c>
      <c r="M1691" s="499">
        <v>195</v>
      </c>
      <c r="N1691" s="499">
        <v>1</v>
      </c>
      <c r="O1691" s="500">
        <v>10</v>
      </c>
      <c r="P1691" s="500">
        <v>25</v>
      </c>
      <c r="Q1691" s="500">
        <v>219.24171507003715</v>
      </c>
    </row>
    <row r="1692" spans="1:17" ht="12.75" x14ac:dyDescent="0.2">
      <c r="A1692" s="496" t="s">
        <v>2067</v>
      </c>
      <c r="B1692" s="497" t="s">
        <v>2263</v>
      </c>
      <c r="C1692" s="497">
        <v>916.76328380670805</v>
      </c>
      <c r="D1692" s="497">
        <v>916.76328380670805</v>
      </c>
      <c r="E1692" s="497">
        <v>2682.0834758682199</v>
      </c>
      <c r="F1692" s="498">
        <v>0.30000000000000004</v>
      </c>
      <c r="G1692" s="499">
        <f t="shared" si="26"/>
        <v>804.62504276046604</v>
      </c>
      <c r="H1692" s="499" t="s">
        <v>2263</v>
      </c>
      <c r="I1692" s="499">
        <v>3332</v>
      </c>
      <c r="J1692" s="499">
        <v>1710</v>
      </c>
      <c r="K1692" s="499">
        <v>1385</v>
      </c>
      <c r="L1692" s="499">
        <v>1001</v>
      </c>
      <c r="M1692" s="499">
        <v>384</v>
      </c>
      <c r="N1692" s="499">
        <v>1</v>
      </c>
      <c r="O1692" s="500">
        <v>5</v>
      </c>
      <c r="P1692" s="500">
        <v>16</v>
      </c>
      <c r="Q1692" s="500">
        <v>219.24171507003715</v>
      </c>
    </row>
    <row r="1693" spans="1:17" ht="12.75" x14ac:dyDescent="0.2">
      <c r="A1693" s="496" t="s">
        <v>2068</v>
      </c>
      <c r="B1693" s="497" t="s">
        <v>2263</v>
      </c>
      <c r="C1693" s="497">
        <v>423.91445823430007</v>
      </c>
      <c r="D1693" s="497">
        <v>423.91445823430007</v>
      </c>
      <c r="E1693" s="497">
        <v>1910.5102289106064</v>
      </c>
      <c r="F1693" s="498">
        <v>0.4</v>
      </c>
      <c r="G1693" s="499">
        <f t="shared" si="26"/>
        <v>764.20409156424262</v>
      </c>
      <c r="H1693" s="499" t="s">
        <v>2263</v>
      </c>
      <c r="I1693" s="499">
        <v>12311</v>
      </c>
      <c r="J1693" s="499">
        <v>2919</v>
      </c>
      <c r="K1693" s="499">
        <v>1455</v>
      </c>
      <c r="L1693" s="499">
        <v>824</v>
      </c>
      <c r="M1693" s="499">
        <v>631</v>
      </c>
      <c r="N1693" s="499">
        <v>1</v>
      </c>
      <c r="O1693" s="500">
        <v>5</v>
      </c>
      <c r="P1693" s="500">
        <v>13</v>
      </c>
      <c r="Q1693" s="500">
        <v>219.24171507003715</v>
      </c>
    </row>
    <row r="1694" spans="1:17" ht="12.75" x14ac:dyDescent="0.2">
      <c r="A1694" s="496" t="s">
        <v>2069</v>
      </c>
      <c r="B1694" s="497" t="s">
        <v>2263</v>
      </c>
      <c r="C1694" s="497">
        <v>2842.8236605380152</v>
      </c>
      <c r="D1694" s="497">
        <v>2842.8236605380152</v>
      </c>
      <c r="E1694" s="497">
        <v>5071.5921573033102</v>
      </c>
      <c r="F1694" s="498">
        <v>0.30000000000000004</v>
      </c>
      <c r="G1694" s="499">
        <f t="shared" si="26"/>
        <v>1521.4776471909934</v>
      </c>
      <c r="H1694" s="499" t="s">
        <v>2263</v>
      </c>
      <c r="I1694" s="499">
        <v>79</v>
      </c>
      <c r="J1694" s="499">
        <v>79</v>
      </c>
      <c r="K1694" s="499">
        <v>346</v>
      </c>
      <c r="L1694" s="499">
        <v>316</v>
      </c>
      <c r="M1694" s="499">
        <v>30</v>
      </c>
      <c r="N1694" s="499">
        <v>1</v>
      </c>
      <c r="O1694" s="500">
        <v>23</v>
      </c>
      <c r="P1694" s="500">
        <v>39</v>
      </c>
      <c r="Q1694" s="500">
        <v>219.24171507003715</v>
      </c>
    </row>
    <row r="1695" spans="1:17" ht="12.75" x14ac:dyDescent="0.2">
      <c r="A1695" s="496" t="s">
        <v>2070</v>
      </c>
      <c r="B1695" s="497" t="s">
        <v>2263</v>
      </c>
      <c r="C1695" s="497">
        <v>544.05624026610303</v>
      </c>
      <c r="D1695" s="497">
        <v>544.05624026610303</v>
      </c>
      <c r="E1695" s="497">
        <v>2915.1195926938703</v>
      </c>
      <c r="F1695" s="498">
        <v>0.30000000000000004</v>
      </c>
      <c r="G1695" s="499">
        <f t="shared" si="26"/>
        <v>874.53587780816122</v>
      </c>
      <c r="H1695" s="499" t="s">
        <v>2263</v>
      </c>
      <c r="I1695" s="499">
        <v>342</v>
      </c>
      <c r="J1695" s="499">
        <v>100</v>
      </c>
      <c r="K1695" s="499">
        <v>194</v>
      </c>
      <c r="L1695" s="499">
        <v>157</v>
      </c>
      <c r="M1695" s="499">
        <v>37</v>
      </c>
      <c r="N1695" s="499">
        <v>1</v>
      </c>
      <c r="O1695" s="500">
        <v>5</v>
      </c>
      <c r="P1695" s="500">
        <v>20</v>
      </c>
      <c r="Q1695" s="500">
        <v>219.24171507003715</v>
      </c>
    </row>
    <row r="1696" spans="1:17" ht="12.75" x14ac:dyDescent="0.2">
      <c r="A1696" s="496" t="s">
        <v>2071</v>
      </c>
      <c r="B1696" s="497" t="s">
        <v>2263</v>
      </c>
      <c r="C1696" s="497">
        <v>407.06368455669997</v>
      </c>
      <c r="D1696" s="497">
        <v>407.06368455669997</v>
      </c>
      <c r="E1696" s="497">
        <v>2470.8970656939573</v>
      </c>
      <c r="F1696" s="498">
        <v>0.30000000000000004</v>
      </c>
      <c r="G1696" s="499">
        <f t="shared" si="26"/>
        <v>741.2691197081873</v>
      </c>
      <c r="H1696" s="499" t="s">
        <v>2263</v>
      </c>
      <c r="I1696" s="499">
        <v>1140</v>
      </c>
      <c r="J1696" s="499">
        <v>139</v>
      </c>
      <c r="K1696" s="499">
        <v>240</v>
      </c>
      <c r="L1696" s="499">
        <v>160</v>
      </c>
      <c r="M1696" s="499">
        <v>80</v>
      </c>
      <c r="N1696" s="499">
        <v>1</v>
      </c>
      <c r="O1696" s="500">
        <v>5</v>
      </c>
      <c r="P1696" s="500">
        <v>16</v>
      </c>
      <c r="Q1696" s="500">
        <v>219.24171507003715</v>
      </c>
    </row>
    <row r="1697" spans="1:17" ht="12.75" x14ac:dyDescent="0.2">
      <c r="A1697" s="496" t="s">
        <v>2072</v>
      </c>
      <c r="B1697" s="497" t="s">
        <v>2263</v>
      </c>
      <c r="C1697" s="497">
        <v>292.47372531994534</v>
      </c>
      <c r="D1697" s="497">
        <v>292.47372531994534</v>
      </c>
      <c r="E1697" s="497">
        <v>1744.3506761739816</v>
      </c>
      <c r="F1697" s="498">
        <v>0.4</v>
      </c>
      <c r="G1697" s="499">
        <f t="shared" si="26"/>
        <v>697.7402704695927</v>
      </c>
      <c r="H1697" s="499" t="s">
        <v>2263</v>
      </c>
      <c r="I1697" s="499">
        <v>8194</v>
      </c>
      <c r="J1697" s="499">
        <v>502</v>
      </c>
      <c r="K1697" s="499">
        <v>386</v>
      </c>
      <c r="L1697" s="499">
        <v>187</v>
      </c>
      <c r="M1697" s="499">
        <v>199</v>
      </c>
      <c r="N1697" s="499">
        <v>1</v>
      </c>
      <c r="O1697" s="500">
        <v>5</v>
      </c>
      <c r="P1697" s="500">
        <v>10</v>
      </c>
      <c r="Q1697" s="500">
        <v>219.24171507003715</v>
      </c>
    </row>
    <row r="1698" spans="1:17" ht="12.75" x14ac:dyDescent="0.2">
      <c r="A1698" s="496" t="s">
        <v>2073</v>
      </c>
      <c r="B1698" s="497">
        <v>971.58900973434868</v>
      </c>
      <c r="C1698" s="497">
        <v>971.58900973434868</v>
      </c>
      <c r="D1698" s="497">
        <v>971.58900973434868</v>
      </c>
      <c r="E1698" s="497">
        <v>971.58900973434868</v>
      </c>
      <c r="F1698" s="498">
        <v>0</v>
      </c>
      <c r="G1698" s="499">
        <f t="shared" si="26"/>
        <v>0</v>
      </c>
      <c r="H1698" s="499">
        <v>3114</v>
      </c>
      <c r="I1698" s="499">
        <v>26160</v>
      </c>
      <c r="J1698" s="499">
        <v>694</v>
      </c>
      <c r="K1698" s="499">
        <v>266</v>
      </c>
      <c r="L1698" s="499">
        <v>266</v>
      </c>
      <c r="M1698" s="499">
        <v>227</v>
      </c>
      <c r="N1698" s="499">
        <v>0</v>
      </c>
      <c r="O1698" s="500">
        <v>5</v>
      </c>
      <c r="P1698" s="500">
        <v>5</v>
      </c>
      <c r="Q1698" s="500">
        <v>219.24171507003715</v>
      </c>
    </row>
    <row r="1699" spans="1:17" ht="12.75" x14ac:dyDescent="0.2">
      <c r="A1699" s="496" t="s">
        <v>2074</v>
      </c>
      <c r="B1699" s="497" t="s">
        <v>2263</v>
      </c>
      <c r="C1699" s="497">
        <v>7794.9539329412783</v>
      </c>
      <c r="D1699" s="497">
        <v>7794.9539329412783</v>
      </c>
      <c r="E1699" s="497">
        <v>5221.8316440926628</v>
      </c>
      <c r="F1699" s="498">
        <v>0.30000000000000004</v>
      </c>
      <c r="G1699" s="499">
        <f t="shared" si="26"/>
        <v>1566.5494932277991</v>
      </c>
      <c r="H1699" s="499" t="s">
        <v>2263</v>
      </c>
      <c r="I1699" s="499">
        <v>0</v>
      </c>
      <c r="J1699" s="499">
        <v>12</v>
      </c>
      <c r="K1699" s="499">
        <v>186</v>
      </c>
      <c r="L1699" s="499">
        <v>181</v>
      </c>
      <c r="M1699" s="499">
        <v>5</v>
      </c>
      <c r="N1699" s="499">
        <v>1</v>
      </c>
      <c r="O1699" s="500">
        <v>39</v>
      </c>
      <c r="P1699" s="500">
        <v>47</v>
      </c>
      <c r="Q1699" s="500">
        <v>219.24171507003715</v>
      </c>
    </row>
    <row r="1700" spans="1:17" ht="12.75" x14ac:dyDescent="0.2">
      <c r="A1700" s="496" t="s">
        <v>2075</v>
      </c>
      <c r="B1700" s="497" t="s">
        <v>2263</v>
      </c>
      <c r="C1700" s="497">
        <v>4125.45580859235</v>
      </c>
      <c r="D1700" s="497">
        <v>4125.45580859235</v>
      </c>
      <c r="E1700" s="497">
        <v>3520.3625053673468</v>
      </c>
      <c r="F1700" s="498">
        <v>0.30000000000000004</v>
      </c>
      <c r="G1700" s="499">
        <f t="shared" si="26"/>
        <v>1056.1087516102041</v>
      </c>
      <c r="H1700" s="499" t="s">
        <v>2263</v>
      </c>
      <c r="I1700" s="499">
        <v>11</v>
      </c>
      <c r="J1700" s="499">
        <v>39</v>
      </c>
      <c r="K1700" s="499">
        <v>339</v>
      </c>
      <c r="L1700" s="499">
        <v>312</v>
      </c>
      <c r="M1700" s="499">
        <v>27</v>
      </c>
      <c r="N1700" s="499">
        <v>1</v>
      </c>
      <c r="O1700" s="500">
        <v>33</v>
      </c>
      <c r="P1700" s="500">
        <v>24</v>
      </c>
      <c r="Q1700" s="500">
        <v>219.24171507003715</v>
      </c>
    </row>
    <row r="1701" spans="1:17" ht="12.75" x14ac:dyDescent="0.2">
      <c r="A1701" s="496" t="s">
        <v>2076</v>
      </c>
      <c r="B1701" s="497" t="s">
        <v>2263</v>
      </c>
      <c r="C1701" s="497">
        <v>2839.0968195969031</v>
      </c>
      <c r="D1701" s="497">
        <v>2839.0968195969031</v>
      </c>
      <c r="E1701" s="497">
        <v>2357.4110792639631</v>
      </c>
      <c r="F1701" s="498">
        <v>0.30000000000000004</v>
      </c>
      <c r="G1701" s="499">
        <f t="shared" si="26"/>
        <v>707.22332377918906</v>
      </c>
      <c r="H1701" s="499" t="s">
        <v>2263</v>
      </c>
      <c r="I1701" s="499">
        <v>31</v>
      </c>
      <c r="J1701" s="499">
        <v>134</v>
      </c>
      <c r="K1701" s="499">
        <v>1100</v>
      </c>
      <c r="L1701" s="499">
        <v>962</v>
      </c>
      <c r="M1701" s="499">
        <v>138</v>
      </c>
      <c r="N1701" s="499">
        <v>1</v>
      </c>
      <c r="O1701" s="500">
        <v>21</v>
      </c>
      <c r="P1701" s="500">
        <v>16</v>
      </c>
      <c r="Q1701" s="500">
        <v>219.24171507003715</v>
      </c>
    </row>
    <row r="1702" spans="1:17" ht="12.75" x14ac:dyDescent="0.2">
      <c r="A1702" s="496" t="s">
        <v>2077</v>
      </c>
      <c r="B1702" s="497" t="s">
        <v>2263</v>
      </c>
      <c r="C1702" s="497">
        <v>1979.4484870912884</v>
      </c>
      <c r="D1702" s="497">
        <v>1979.4484870912884</v>
      </c>
      <c r="E1702" s="497">
        <v>1815.3907409657409</v>
      </c>
      <c r="F1702" s="498">
        <v>0.4</v>
      </c>
      <c r="G1702" s="499">
        <f t="shared" si="26"/>
        <v>726.15629638629639</v>
      </c>
      <c r="H1702" s="499" t="s">
        <v>2263</v>
      </c>
      <c r="I1702" s="499">
        <v>102</v>
      </c>
      <c r="J1702" s="499">
        <v>220</v>
      </c>
      <c r="K1702" s="499">
        <v>1649</v>
      </c>
      <c r="L1702" s="499">
        <v>1320</v>
      </c>
      <c r="M1702" s="499">
        <v>329</v>
      </c>
      <c r="N1702" s="499">
        <v>1</v>
      </c>
      <c r="O1702" s="500">
        <v>18</v>
      </c>
      <c r="P1702" s="500">
        <v>12</v>
      </c>
      <c r="Q1702" s="500">
        <v>219.24171507003715</v>
      </c>
    </row>
    <row r="1703" spans="1:17" ht="12.75" x14ac:dyDescent="0.2">
      <c r="A1703" s="496" t="s">
        <v>2078</v>
      </c>
      <c r="B1703" s="497" t="s">
        <v>2263</v>
      </c>
      <c r="C1703" s="497">
        <v>1097.9184579380815</v>
      </c>
      <c r="D1703" s="497">
        <v>1097.9184579380815</v>
      </c>
      <c r="E1703" s="497">
        <v>1570.2262995310534</v>
      </c>
      <c r="F1703" s="498">
        <v>0.4</v>
      </c>
      <c r="G1703" s="499">
        <f t="shared" si="26"/>
        <v>628.09051981242146</v>
      </c>
      <c r="H1703" s="499" t="s">
        <v>2263</v>
      </c>
      <c r="I1703" s="499">
        <v>181</v>
      </c>
      <c r="J1703" s="499">
        <v>151</v>
      </c>
      <c r="K1703" s="499">
        <v>858</v>
      </c>
      <c r="L1703" s="499">
        <v>610</v>
      </c>
      <c r="M1703" s="499">
        <v>248</v>
      </c>
      <c r="N1703" s="499">
        <v>1</v>
      </c>
      <c r="O1703" s="500">
        <v>10</v>
      </c>
      <c r="P1703" s="500">
        <v>11</v>
      </c>
      <c r="Q1703" s="500">
        <v>219.24171507003715</v>
      </c>
    </row>
    <row r="1704" spans="1:17" ht="12.75" x14ac:dyDescent="0.2">
      <c r="A1704" s="496" t="s">
        <v>2079</v>
      </c>
      <c r="B1704" s="497" t="s">
        <v>2263</v>
      </c>
      <c r="C1704" s="497">
        <v>3307.0183023740219</v>
      </c>
      <c r="D1704" s="497">
        <v>3307.0183023740219</v>
      </c>
      <c r="E1704" s="497">
        <v>3178.0781915762464</v>
      </c>
      <c r="F1704" s="498">
        <v>0.30000000000000004</v>
      </c>
      <c r="G1704" s="499">
        <f t="shared" si="26"/>
        <v>953.42345747287402</v>
      </c>
      <c r="H1704" s="499" t="s">
        <v>2263</v>
      </c>
      <c r="I1704" s="499">
        <v>7</v>
      </c>
      <c r="J1704" s="499">
        <v>17</v>
      </c>
      <c r="K1704" s="499">
        <v>512</v>
      </c>
      <c r="L1704" s="499">
        <v>441</v>
      </c>
      <c r="M1704" s="499">
        <v>71</v>
      </c>
      <c r="N1704" s="499">
        <v>1</v>
      </c>
      <c r="O1704" s="500">
        <v>46</v>
      </c>
      <c r="P1704" s="500">
        <v>23</v>
      </c>
      <c r="Q1704" s="500">
        <v>219.24171507003715</v>
      </c>
    </row>
    <row r="1705" spans="1:17" ht="12.75" x14ac:dyDescent="0.2">
      <c r="A1705" s="496" t="s">
        <v>2080</v>
      </c>
      <c r="B1705" s="497" t="s">
        <v>2263</v>
      </c>
      <c r="C1705" s="497">
        <v>948.94407304929894</v>
      </c>
      <c r="D1705" s="497">
        <v>948.94407304929894</v>
      </c>
      <c r="E1705" s="497">
        <v>2044.8988831336171</v>
      </c>
      <c r="F1705" s="498">
        <v>0.4</v>
      </c>
      <c r="G1705" s="499">
        <f t="shared" si="26"/>
        <v>817.95955325344687</v>
      </c>
      <c r="H1705" s="499" t="s">
        <v>2263</v>
      </c>
      <c r="I1705" s="499">
        <v>91</v>
      </c>
      <c r="J1705" s="499">
        <v>51</v>
      </c>
      <c r="K1705" s="499">
        <v>2406</v>
      </c>
      <c r="L1705" s="499">
        <v>1496</v>
      </c>
      <c r="M1705" s="499">
        <v>910</v>
      </c>
      <c r="N1705" s="499">
        <v>1</v>
      </c>
      <c r="O1705" s="500">
        <v>8</v>
      </c>
      <c r="P1705" s="500">
        <v>14</v>
      </c>
      <c r="Q1705" s="500">
        <v>219.24171507003715</v>
      </c>
    </row>
    <row r="1706" spans="1:17" ht="12.75" x14ac:dyDescent="0.2">
      <c r="A1706" s="496" t="s">
        <v>2081</v>
      </c>
      <c r="B1706" s="497" t="s">
        <v>2263</v>
      </c>
      <c r="C1706" s="497">
        <v>485.26144568925048</v>
      </c>
      <c r="D1706" s="497">
        <v>485.26144568925048</v>
      </c>
      <c r="E1706" s="497">
        <v>1185.5426822370848</v>
      </c>
      <c r="F1706" s="498">
        <v>0.65</v>
      </c>
      <c r="G1706" s="499">
        <f t="shared" si="26"/>
        <v>770.60274345410517</v>
      </c>
      <c r="H1706" s="499" t="s">
        <v>2263</v>
      </c>
      <c r="I1706" s="499">
        <v>148</v>
      </c>
      <c r="J1706" s="499">
        <v>56</v>
      </c>
      <c r="K1706" s="499">
        <v>3956</v>
      </c>
      <c r="L1706" s="499">
        <v>1636</v>
      </c>
      <c r="M1706" s="499">
        <v>2320</v>
      </c>
      <c r="N1706" s="499">
        <v>1</v>
      </c>
      <c r="O1706" s="500">
        <v>5</v>
      </c>
      <c r="P1706" s="500">
        <v>8</v>
      </c>
      <c r="Q1706" s="500">
        <v>219.24171507003715</v>
      </c>
    </row>
    <row r="1707" spans="1:17" ht="12.75" x14ac:dyDescent="0.2">
      <c r="A1707" s="496" t="s">
        <v>2082</v>
      </c>
      <c r="B1707" s="497" t="s">
        <v>2263</v>
      </c>
      <c r="C1707" s="497">
        <v>440.53033243052784</v>
      </c>
      <c r="D1707" s="497">
        <v>440.53033243052784</v>
      </c>
      <c r="E1707" s="497">
        <v>825.77723899482623</v>
      </c>
      <c r="F1707" s="498">
        <v>0.65</v>
      </c>
      <c r="G1707" s="499">
        <f t="shared" si="26"/>
        <v>536.75520534663713</v>
      </c>
      <c r="H1707" s="499" t="s">
        <v>2263</v>
      </c>
      <c r="I1707" s="499">
        <v>1632</v>
      </c>
      <c r="J1707" s="499">
        <v>52</v>
      </c>
      <c r="K1707" s="499">
        <v>358</v>
      </c>
      <c r="L1707" s="499">
        <v>81</v>
      </c>
      <c r="M1707" s="499">
        <v>277</v>
      </c>
      <c r="N1707" s="499">
        <v>1</v>
      </c>
      <c r="O1707" s="500">
        <v>5</v>
      </c>
      <c r="P1707" s="500">
        <v>5</v>
      </c>
      <c r="Q1707" s="500">
        <v>219.24171507003715</v>
      </c>
    </row>
    <row r="1708" spans="1:17" ht="12.75" x14ac:dyDescent="0.2">
      <c r="A1708" s="496" t="s">
        <v>2083</v>
      </c>
      <c r="B1708" s="497">
        <v>0</v>
      </c>
      <c r="C1708" s="497">
        <v>0</v>
      </c>
      <c r="D1708" s="497">
        <v>0</v>
      </c>
      <c r="E1708" s="497">
        <v>0</v>
      </c>
      <c r="F1708" s="498">
        <v>0</v>
      </c>
      <c r="G1708" s="499">
        <f t="shared" si="26"/>
        <v>0</v>
      </c>
      <c r="H1708" s="499">
        <v>0</v>
      </c>
      <c r="I1708" s="499">
        <v>489860</v>
      </c>
      <c r="J1708" s="499">
        <v>19783</v>
      </c>
      <c r="K1708" s="499">
        <v>2104</v>
      </c>
      <c r="L1708" s="499">
        <v>2104</v>
      </c>
      <c r="M1708" s="499">
        <v>1392</v>
      </c>
      <c r="N1708" s="499">
        <v>0</v>
      </c>
      <c r="O1708" s="500">
        <v>5</v>
      </c>
      <c r="P1708" s="500">
        <v>5</v>
      </c>
      <c r="Q1708" s="500">
        <v>219.24171507003715</v>
      </c>
    </row>
    <row r="1709" spans="1:17" ht="12.75" x14ac:dyDescent="0.2">
      <c r="A1709" s="496" t="s">
        <v>2084</v>
      </c>
      <c r="B1709" s="497">
        <v>0</v>
      </c>
      <c r="C1709" s="497">
        <v>0</v>
      </c>
      <c r="D1709" s="497">
        <v>0</v>
      </c>
      <c r="E1709" s="497">
        <v>0</v>
      </c>
      <c r="F1709" s="498">
        <v>0</v>
      </c>
      <c r="G1709" s="499">
        <f t="shared" si="26"/>
        <v>0</v>
      </c>
      <c r="H1709" s="499">
        <v>0</v>
      </c>
      <c r="I1709" s="499">
        <v>3345</v>
      </c>
      <c r="J1709" s="499">
        <v>299</v>
      </c>
      <c r="K1709" s="499">
        <v>115</v>
      </c>
      <c r="L1709" s="499">
        <v>115</v>
      </c>
      <c r="M1709" s="499">
        <v>101</v>
      </c>
      <c r="N1709" s="499">
        <v>0</v>
      </c>
      <c r="O1709" s="500">
        <v>5</v>
      </c>
      <c r="P1709" s="500">
        <v>5</v>
      </c>
      <c r="Q1709" s="500">
        <v>219.24171507003715</v>
      </c>
    </row>
    <row r="1710" spans="1:17" ht="12.75" x14ac:dyDescent="0.2">
      <c r="A1710" s="496" t="s">
        <v>2085</v>
      </c>
      <c r="B1710" s="497">
        <v>0</v>
      </c>
      <c r="C1710" s="497">
        <v>0</v>
      </c>
      <c r="D1710" s="497">
        <v>0</v>
      </c>
      <c r="E1710" s="497">
        <v>0</v>
      </c>
      <c r="F1710" s="498">
        <v>0</v>
      </c>
      <c r="G1710" s="499">
        <f t="shared" si="26"/>
        <v>0</v>
      </c>
      <c r="H1710" s="499">
        <v>0</v>
      </c>
      <c r="I1710" s="499">
        <v>12716</v>
      </c>
      <c r="J1710" s="499">
        <v>9738</v>
      </c>
      <c r="K1710" s="499">
        <v>42748</v>
      </c>
      <c r="L1710" s="499">
        <v>42748</v>
      </c>
      <c r="M1710" s="499">
        <v>6538</v>
      </c>
      <c r="N1710" s="499">
        <v>0</v>
      </c>
      <c r="O1710" s="500">
        <v>5</v>
      </c>
      <c r="P1710" s="500">
        <v>46</v>
      </c>
      <c r="Q1710" s="500">
        <v>229.80105388788522</v>
      </c>
    </row>
    <row r="1711" spans="1:17" ht="12.75" x14ac:dyDescent="0.2">
      <c r="A1711" s="496" t="s">
        <v>2086</v>
      </c>
      <c r="B1711" s="497" t="s">
        <v>2263</v>
      </c>
      <c r="C1711" s="497">
        <v>1311.055997917608</v>
      </c>
      <c r="D1711" s="497">
        <v>1311.055997917608</v>
      </c>
      <c r="E1711" s="497">
        <v>1311.055997917608</v>
      </c>
      <c r="F1711" s="498">
        <v>0.4</v>
      </c>
      <c r="G1711" s="499">
        <f t="shared" si="26"/>
        <v>524.42239916704318</v>
      </c>
      <c r="H1711" s="499" t="s">
        <v>2263</v>
      </c>
      <c r="I1711" s="499">
        <v>47</v>
      </c>
      <c r="J1711" s="499">
        <v>80</v>
      </c>
      <c r="K1711" s="499">
        <v>8976</v>
      </c>
      <c r="L1711" s="499">
        <v>3821</v>
      </c>
      <c r="M1711" s="499">
        <v>5155</v>
      </c>
      <c r="N1711" s="499">
        <v>1</v>
      </c>
      <c r="O1711" s="500">
        <v>5</v>
      </c>
      <c r="P1711" s="500">
        <v>5</v>
      </c>
      <c r="Q1711" s="500">
        <v>199.69550808216175</v>
      </c>
    </row>
    <row r="1712" spans="1:17" ht="12.75" x14ac:dyDescent="0.2">
      <c r="A1712" s="496" t="s">
        <v>2087</v>
      </c>
      <c r="B1712" s="497" t="s">
        <v>2263</v>
      </c>
      <c r="C1712" s="497">
        <v>2329.4714120265157</v>
      </c>
      <c r="D1712" s="497">
        <v>2329.4714120265157</v>
      </c>
      <c r="E1712" s="497">
        <v>2329.4714120265157</v>
      </c>
      <c r="F1712" s="498">
        <v>0.30000000000000004</v>
      </c>
      <c r="G1712" s="499">
        <f t="shared" si="26"/>
        <v>698.84142360795488</v>
      </c>
      <c r="H1712" s="499" t="s">
        <v>2263</v>
      </c>
      <c r="I1712" s="499">
        <v>13</v>
      </c>
      <c r="J1712" s="499">
        <v>72</v>
      </c>
      <c r="K1712" s="499">
        <v>5974</v>
      </c>
      <c r="L1712" s="499">
        <v>3376</v>
      </c>
      <c r="M1712" s="499">
        <v>2598</v>
      </c>
      <c r="N1712" s="499">
        <v>1</v>
      </c>
      <c r="O1712" s="500">
        <v>14</v>
      </c>
      <c r="P1712" s="500">
        <v>14</v>
      </c>
      <c r="Q1712" s="500">
        <v>199.69550808216175</v>
      </c>
    </row>
    <row r="1713" spans="1:17" ht="12.75" x14ac:dyDescent="0.2">
      <c r="A1713" s="496" t="s">
        <v>2088</v>
      </c>
      <c r="B1713" s="497" t="s">
        <v>2263</v>
      </c>
      <c r="C1713" s="497">
        <v>3460.1288232833444</v>
      </c>
      <c r="D1713" s="497">
        <v>3460.1288232833444</v>
      </c>
      <c r="E1713" s="497">
        <v>3460.1288232833444</v>
      </c>
      <c r="F1713" s="498">
        <v>0.30000000000000004</v>
      </c>
      <c r="G1713" s="499">
        <f t="shared" si="26"/>
        <v>1038.0386469850034</v>
      </c>
      <c r="H1713" s="499" t="s">
        <v>2263</v>
      </c>
      <c r="I1713" s="499">
        <v>8</v>
      </c>
      <c r="J1713" s="499">
        <v>119</v>
      </c>
      <c r="K1713" s="499">
        <v>7552</v>
      </c>
      <c r="L1713" s="499">
        <v>5490</v>
      </c>
      <c r="M1713" s="499">
        <v>2062</v>
      </c>
      <c r="N1713" s="499">
        <v>1</v>
      </c>
      <c r="O1713" s="500">
        <v>34</v>
      </c>
      <c r="P1713" s="500">
        <v>34</v>
      </c>
      <c r="Q1713" s="500">
        <v>199.69550808216175</v>
      </c>
    </row>
    <row r="1714" spans="1:17" ht="12.75" x14ac:dyDescent="0.2">
      <c r="A1714" s="496" t="s">
        <v>2089</v>
      </c>
      <c r="B1714" s="497" t="s">
        <v>2263</v>
      </c>
      <c r="C1714" s="497">
        <v>5976.6537095969361</v>
      </c>
      <c r="D1714" s="497">
        <v>5976.6537095969361</v>
      </c>
      <c r="E1714" s="497">
        <v>5976.6537095969361</v>
      </c>
      <c r="F1714" s="498">
        <v>0.30000000000000004</v>
      </c>
      <c r="G1714" s="499">
        <f t="shared" si="26"/>
        <v>1792.996112879081</v>
      </c>
      <c r="H1714" s="499" t="s">
        <v>2263</v>
      </c>
      <c r="I1714" s="499">
        <v>0</v>
      </c>
      <c r="J1714" s="499">
        <v>81</v>
      </c>
      <c r="K1714" s="499">
        <v>5592</v>
      </c>
      <c r="L1714" s="499">
        <v>5114</v>
      </c>
      <c r="M1714" s="499">
        <v>478</v>
      </c>
      <c r="N1714" s="499">
        <v>1</v>
      </c>
      <c r="O1714" s="500">
        <v>61</v>
      </c>
      <c r="P1714" s="500">
        <v>61</v>
      </c>
      <c r="Q1714" s="500">
        <v>199.69550808216175</v>
      </c>
    </row>
    <row r="1715" spans="1:17" ht="12.75" x14ac:dyDescent="0.2">
      <c r="A1715" s="496" t="s">
        <v>2090</v>
      </c>
      <c r="B1715" s="497" t="s">
        <v>2263</v>
      </c>
      <c r="C1715" s="497">
        <v>1506.8411146687827</v>
      </c>
      <c r="D1715" s="497">
        <v>1506.8411146687827</v>
      </c>
      <c r="E1715" s="497">
        <v>1506.8411146687827</v>
      </c>
      <c r="F1715" s="498">
        <v>0</v>
      </c>
      <c r="G1715" s="499">
        <f t="shared" si="26"/>
        <v>0</v>
      </c>
      <c r="H1715" s="499" t="s">
        <v>2263</v>
      </c>
      <c r="I1715" s="499">
        <v>51</v>
      </c>
      <c r="J1715" s="499">
        <v>56</v>
      </c>
      <c r="K1715" s="499">
        <v>1714</v>
      </c>
      <c r="L1715" s="499">
        <v>1714</v>
      </c>
      <c r="M1715" s="499">
        <v>848</v>
      </c>
      <c r="N1715" s="499">
        <v>0</v>
      </c>
      <c r="O1715" s="500">
        <v>8</v>
      </c>
      <c r="P1715" s="500">
        <v>8</v>
      </c>
      <c r="Q1715" s="500">
        <v>199.69550808216175</v>
      </c>
    </row>
    <row r="1716" spans="1:17" ht="12.75" x14ac:dyDescent="0.2">
      <c r="A1716" s="496" t="s">
        <v>2091</v>
      </c>
      <c r="B1716" s="497" t="s">
        <v>2263</v>
      </c>
      <c r="C1716" s="497">
        <v>2165.3393778558698</v>
      </c>
      <c r="D1716" s="497">
        <v>2165.3393778558698</v>
      </c>
      <c r="E1716" s="497">
        <v>2165.3393778558698</v>
      </c>
      <c r="F1716" s="498">
        <v>0</v>
      </c>
      <c r="G1716" s="499">
        <f t="shared" si="26"/>
        <v>0</v>
      </c>
      <c r="H1716" s="499" t="s">
        <v>2263</v>
      </c>
      <c r="I1716" s="499">
        <v>9</v>
      </c>
      <c r="J1716" s="499">
        <v>15</v>
      </c>
      <c r="K1716" s="499">
        <v>937</v>
      </c>
      <c r="L1716" s="499">
        <v>937</v>
      </c>
      <c r="M1716" s="499">
        <v>372</v>
      </c>
      <c r="N1716" s="499">
        <v>0</v>
      </c>
      <c r="O1716" s="500">
        <v>14</v>
      </c>
      <c r="P1716" s="500">
        <v>14</v>
      </c>
      <c r="Q1716" s="500">
        <v>199.69550808216175</v>
      </c>
    </row>
    <row r="1717" spans="1:17" ht="12.75" x14ac:dyDescent="0.2">
      <c r="A1717" s="496" t="s">
        <v>2092</v>
      </c>
      <c r="B1717" s="497" t="s">
        <v>2263</v>
      </c>
      <c r="C1717" s="497">
        <v>3441.0323923474866</v>
      </c>
      <c r="D1717" s="497">
        <v>3441.0323923474866</v>
      </c>
      <c r="E1717" s="497">
        <v>3441.0323923474866</v>
      </c>
      <c r="F1717" s="498">
        <v>0</v>
      </c>
      <c r="G1717" s="499">
        <f t="shared" si="26"/>
        <v>0</v>
      </c>
      <c r="H1717" s="499" t="s">
        <v>2263</v>
      </c>
      <c r="I1717" s="499">
        <v>3</v>
      </c>
      <c r="J1717" s="499">
        <v>18</v>
      </c>
      <c r="K1717" s="499">
        <v>1097</v>
      </c>
      <c r="L1717" s="499">
        <v>1097</v>
      </c>
      <c r="M1717" s="499">
        <v>292</v>
      </c>
      <c r="N1717" s="499">
        <v>0</v>
      </c>
      <c r="O1717" s="500">
        <v>31</v>
      </c>
      <c r="P1717" s="500">
        <v>31</v>
      </c>
      <c r="Q1717" s="500">
        <v>199.69550808216175</v>
      </c>
    </row>
    <row r="1718" spans="1:17" ht="12.75" x14ac:dyDescent="0.2">
      <c r="A1718" s="496" t="s">
        <v>2093</v>
      </c>
      <c r="B1718" s="497" t="s">
        <v>2263</v>
      </c>
      <c r="C1718" s="497">
        <v>7057.218405460414</v>
      </c>
      <c r="D1718" s="497">
        <v>7057.218405460414</v>
      </c>
      <c r="E1718" s="497">
        <v>7057.218405460414</v>
      </c>
      <c r="F1718" s="498">
        <v>0</v>
      </c>
      <c r="G1718" s="499">
        <f t="shared" si="26"/>
        <v>0</v>
      </c>
      <c r="H1718" s="499" t="s">
        <v>2263</v>
      </c>
      <c r="I1718" s="499">
        <v>1</v>
      </c>
      <c r="J1718" s="499">
        <v>7</v>
      </c>
      <c r="K1718" s="499">
        <v>1023</v>
      </c>
      <c r="L1718" s="499">
        <v>1023</v>
      </c>
      <c r="M1718" s="499">
        <v>60</v>
      </c>
      <c r="N1718" s="499">
        <v>0</v>
      </c>
      <c r="O1718" s="500">
        <v>67</v>
      </c>
      <c r="P1718" s="500">
        <v>67</v>
      </c>
      <c r="Q1718" s="500">
        <v>199.69550808216175</v>
      </c>
    </row>
    <row r="1719" spans="1:17" ht="12.75" x14ac:dyDescent="0.2">
      <c r="A1719" s="496" t="s">
        <v>2094</v>
      </c>
      <c r="B1719" s="497" t="s">
        <v>2263</v>
      </c>
      <c r="C1719" s="497">
        <v>3461.3943036714663</v>
      </c>
      <c r="D1719" s="497">
        <v>3461.3943036714663</v>
      </c>
      <c r="E1719" s="497">
        <v>3461.3943036714663</v>
      </c>
      <c r="F1719" s="498">
        <v>0</v>
      </c>
      <c r="G1719" s="499">
        <f t="shared" si="26"/>
        <v>0</v>
      </c>
      <c r="H1719" s="499" t="s">
        <v>2263</v>
      </c>
      <c r="I1719" s="499">
        <v>107</v>
      </c>
      <c r="J1719" s="499">
        <v>183</v>
      </c>
      <c r="K1719" s="499">
        <v>2703</v>
      </c>
      <c r="L1719" s="499">
        <v>2703</v>
      </c>
      <c r="M1719" s="499">
        <v>529</v>
      </c>
      <c r="N1719" s="499">
        <v>0</v>
      </c>
      <c r="O1719" s="500">
        <v>19</v>
      </c>
      <c r="P1719" s="500">
        <v>19</v>
      </c>
      <c r="Q1719" s="500">
        <v>199.69550808216175</v>
      </c>
    </row>
    <row r="1720" spans="1:17" ht="12.75" x14ac:dyDescent="0.2">
      <c r="A1720" s="496" t="s">
        <v>2095</v>
      </c>
      <c r="B1720" s="497" t="s">
        <v>2263</v>
      </c>
      <c r="C1720" s="497">
        <v>4773.9797120683779</v>
      </c>
      <c r="D1720" s="497">
        <v>4773.9797120683779</v>
      </c>
      <c r="E1720" s="497">
        <v>4773.9797120683779</v>
      </c>
      <c r="F1720" s="498">
        <v>0</v>
      </c>
      <c r="G1720" s="499">
        <f t="shared" si="26"/>
        <v>0</v>
      </c>
      <c r="H1720" s="499" t="s">
        <v>2263</v>
      </c>
      <c r="I1720" s="499">
        <v>24</v>
      </c>
      <c r="J1720" s="499">
        <v>72</v>
      </c>
      <c r="K1720" s="499">
        <v>2060</v>
      </c>
      <c r="L1720" s="499">
        <v>2060</v>
      </c>
      <c r="M1720" s="499">
        <v>197</v>
      </c>
      <c r="N1720" s="499">
        <v>0</v>
      </c>
      <c r="O1720" s="500">
        <v>31</v>
      </c>
      <c r="P1720" s="500">
        <v>31</v>
      </c>
      <c r="Q1720" s="500">
        <v>199.69550808216175</v>
      </c>
    </row>
    <row r="1721" spans="1:17" ht="12.75" x14ac:dyDescent="0.2">
      <c r="A1721" s="496" t="s">
        <v>2096</v>
      </c>
      <c r="B1721" s="497" t="s">
        <v>2263</v>
      </c>
      <c r="C1721" s="497">
        <v>6256.8916748650236</v>
      </c>
      <c r="D1721" s="497">
        <v>6256.8916748650236</v>
      </c>
      <c r="E1721" s="497">
        <v>6256.8916748650236</v>
      </c>
      <c r="F1721" s="498">
        <v>0</v>
      </c>
      <c r="G1721" s="499">
        <f t="shared" si="26"/>
        <v>0</v>
      </c>
      <c r="H1721" s="499" t="s">
        <v>2263</v>
      </c>
      <c r="I1721" s="499">
        <v>10</v>
      </c>
      <c r="J1721" s="499">
        <v>32</v>
      </c>
      <c r="K1721" s="499">
        <v>2980</v>
      </c>
      <c r="L1721" s="499">
        <v>2980</v>
      </c>
      <c r="M1721" s="499">
        <v>144</v>
      </c>
      <c r="N1721" s="499">
        <v>0</v>
      </c>
      <c r="O1721" s="500">
        <v>40</v>
      </c>
      <c r="P1721" s="500">
        <v>40</v>
      </c>
      <c r="Q1721" s="500">
        <v>199.69550808216175</v>
      </c>
    </row>
    <row r="1722" spans="1:17" ht="12.75" x14ac:dyDescent="0.2">
      <c r="A1722" s="496" t="s">
        <v>2097</v>
      </c>
      <c r="B1722" s="497" t="s">
        <v>2263</v>
      </c>
      <c r="C1722" s="497">
        <v>9314.7140672345067</v>
      </c>
      <c r="D1722" s="497">
        <v>9314.7140672345067</v>
      </c>
      <c r="E1722" s="497">
        <v>9314.7140672345067</v>
      </c>
      <c r="F1722" s="498">
        <v>0</v>
      </c>
      <c r="G1722" s="499">
        <f t="shared" si="26"/>
        <v>0</v>
      </c>
      <c r="H1722" s="499" t="s">
        <v>2263</v>
      </c>
      <c r="I1722" s="499">
        <v>1</v>
      </c>
      <c r="J1722" s="499">
        <v>18</v>
      </c>
      <c r="K1722" s="499">
        <v>2891</v>
      </c>
      <c r="L1722" s="499">
        <v>2891</v>
      </c>
      <c r="M1722" s="499">
        <v>53</v>
      </c>
      <c r="N1722" s="499">
        <v>0</v>
      </c>
      <c r="O1722" s="500">
        <v>70</v>
      </c>
      <c r="P1722" s="500">
        <v>70</v>
      </c>
      <c r="Q1722" s="500">
        <v>199.69550808216175</v>
      </c>
    </row>
    <row r="1723" spans="1:17" ht="12.75" x14ac:dyDescent="0.2">
      <c r="A1723" s="496" t="s">
        <v>2098</v>
      </c>
      <c r="B1723" s="497" t="s">
        <v>2263</v>
      </c>
      <c r="C1723" s="497">
        <v>3984.2852687866939</v>
      </c>
      <c r="D1723" s="497">
        <v>3984.2852687866939</v>
      </c>
      <c r="E1723" s="497">
        <v>3984.2852687866939</v>
      </c>
      <c r="F1723" s="498">
        <v>0</v>
      </c>
      <c r="G1723" s="499">
        <f t="shared" si="26"/>
        <v>0</v>
      </c>
      <c r="H1723" s="499" t="s">
        <v>2263</v>
      </c>
      <c r="I1723" s="499">
        <v>19</v>
      </c>
      <c r="J1723" s="499">
        <v>32</v>
      </c>
      <c r="K1723" s="499">
        <v>840</v>
      </c>
      <c r="L1723" s="499">
        <v>840</v>
      </c>
      <c r="M1723" s="499">
        <v>145</v>
      </c>
      <c r="N1723" s="499">
        <v>0</v>
      </c>
      <c r="O1723" s="500">
        <v>15</v>
      </c>
      <c r="P1723" s="500">
        <v>15</v>
      </c>
      <c r="Q1723" s="500">
        <v>199.69550808216175</v>
      </c>
    </row>
    <row r="1724" spans="1:17" ht="12.75" x14ac:dyDescent="0.2">
      <c r="A1724" s="496" t="s">
        <v>2099</v>
      </c>
      <c r="B1724" s="497" t="s">
        <v>2263</v>
      </c>
      <c r="C1724" s="497">
        <v>5059.6120718823076</v>
      </c>
      <c r="D1724" s="497">
        <v>5059.6120718823076</v>
      </c>
      <c r="E1724" s="497">
        <v>5059.6120718823076</v>
      </c>
      <c r="F1724" s="498">
        <v>0</v>
      </c>
      <c r="G1724" s="499">
        <f t="shared" si="26"/>
        <v>0</v>
      </c>
      <c r="H1724" s="499" t="s">
        <v>2263</v>
      </c>
      <c r="I1724" s="499">
        <v>10</v>
      </c>
      <c r="J1724" s="499">
        <v>12</v>
      </c>
      <c r="K1724" s="499">
        <v>554</v>
      </c>
      <c r="L1724" s="499">
        <v>554</v>
      </c>
      <c r="M1724" s="499">
        <v>67</v>
      </c>
      <c r="N1724" s="499">
        <v>0</v>
      </c>
      <c r="O1724" s="500">
        <v>25</v>
      </c>
      <c r="P1724" s="500">
        <v>25</v>
      </c>
      <c r="Q1724" s="500">
        <v>199.69550808216175</v>
      </c>
    </row>
    <row r="1725" spans="1:17" ht="12.75" x14ac:dyDescent="0.2">
      <c r="A1725" s="496" t="s">
        <v>2100</v>
      </c>
      <c r="B1725" s="497" t="s">
        <v>2263</v>
      </c>
      <c r="C1725" s="497">
        <v>7051.6454955851696</v>
      </c>
      <c r="D1725" s="497">
        <v>7051.6454955851696</v>
      </c>
      <c r="E1725" s="497">
        <v>7051.6454955851696</v>
      </c>
      <c r="F1725" s="498">
        <v>0</v>
      </c>
      <c r="G1725" s="499">
        <f t="shared" si="26"/>
        <v>0</v>
      </c>
      <c r="H1725" s="499" t="s">
        <v>2263</v>
      </c>
      <c r="I1725" s="499">
        <v>3</v>
      </c>
      <c r="J1725" s="499">
        <v>12</v>
      </c>
      <c r="K1725" s="499">
        <v>811</v>
      </c>
      <c r="L1725" s="499">
        <v>811</v>
      </c>
      <c r="M1725" s="499">
        <v>46</v>
      </c>
      <c r="N1725" s="499">
        <v>0</v>
      </c>
      <c r="O1725" s="500">
        <v>37</v>
      </c>
      <c r="P1725" s="500">
        <v>37</v>
      </c>
      <c r="Q1725" s="500">
        <v>199.69550808216175</v>
      </c>
    </row>
    <row r="1726" spans="1:17" ht="12.75" x14ac:dyDescent="0.2">
      <c r="A1726" s="496" t="s">
        <v>2101</v>
      </c>
      <c r="B1726" s="497" t="s">
        <v>2263</v>
      </c>
      <c r="C1726" s="497">
        <v>11434.720311118019</v>
      </c>
      <c r="D1726" s="497">
        <v>11434.720311118019</v>
      </c>
      <c r="E1726" s="497">
        <v>11434.720311118019</v>
      </c>
      <c r="F1726" s="498">
        <v>0</v>
      </c>
      <c r="G1726" s="499">
        <f t="shared" si="26"/>
        <v>0</v>
      </c>
      <c r="H1726" s="499" t="s">
        <v>2263</v>
      </c>
      <c r="I1726" s="499">
        <v>0</v>
      </c>
      <c r="J1726" s="499">
        <v>5</v>
      </c>
      <c r="K1726" s="499">
        <v>853</v>
      </c>
      <c r="L1726" s="499">
        <v>853</v>
      </c>
      <c r="M1726" s="499">
        <v>20</v>
      </c>
      <c r="N1726" s="499">
        <v>0</v>
      </c>
      <c r="O1726" s="500">
        <v>76</v>
      </c>
      <c r="P1726" s="500">
        <v>76</v>
      </c>
      <c r="Q1726" s="500">
        <v>199.69550808216175</v>
      </c>
    </row>
    <row r="1727" spans="1:17" ht="12.75" x14ac:dyDescent="0.2">
      <c r="A1727" s="496" t="s">
        <v>2102</v>
      </c>
      <c r="B1727" s="497" t="s">
        <v>2263</v>
      </c>
      <c r="C1727" s="497">
        <v>6054.8332899477346</v>
      </c>
      <c r="D1727" s="497">
        <v>6054.8332899477346</v>
      </c>
      <c r="E1727" s="497">
        <v>6054.8332899477346</v>
      </c>
      <c r="F1727" s="498">
        <v>0</v>
      </c>
      <c r="G1727" s="499">
        <f t="shared" si="26"/>
        <v>0</v>
      </c>
      <c r="H1727" s="499" t="s">
        <v>2263</v>
      </c>
      <c r="I1727" s="499">
        <v>7</v>
      </c>
      <c r="J1727" s="499">
        <v>6</v>
      </c>
      <c r="K1727" s="499">
        <v>249</v>
      </c>
      <c r="L1727" s="499">
        <v>249</v>
      </c>
      <c r="M1727" s="499">
        <v>25</v>
      </c>
      <c r="N1727" s="499">
        <v>0</v>
      </c>
      <c r="O1727" s="500">
        <v>22</v>
      </c>
      <c r="P1727" s="500">
        <v>22</v>
      </c>
      <c r="Q1727" s="500">
        <v>199.69550808216175</v>
      </c>
    </row>
    <row r="1728" spans="1:17" ht="12.75" x14ac:dyDescent="0.2">
      <c r="A1728" s="496" t="s">
        <v>2103</v>
      </c>
      <c r="B1728" s="497" t="s">
        <v>2263</v>
      </c>
      <c r="C1728" s="497">
        <v>6731.5904733819089</v>
      </c>
      <c r="D1728" s="497">
        <v>6731.5904733819089</v>
      </c>
      <c r="E1728" s="497">
        <v>6731.5904733819089</v>
      </c>
      <c r="F1728" s="498">
        <v>0</v>
      </c>
      <c r="G1728" s="499">
        <f t="shared" si="26"/>
        <v>0</v>
      </c>
      <c r="H1728" s="499" t="s">
        <v>2263</v>
      </c>
      <c r="I1728" s="499">
        <v>2</v>
      </c>
      <c r="J1728" s="499">
        <v>10</v>
      </c>
      <c r="K1728" s="499">
        <v>222</v>
      </c>
      <c r="L1728" s="499">
        <v>222</v>
      </c>
      <c r="M1728" s="499">
        <v>16</v>
      </c>
      <c r="N1728" s="499">
        <v>0</v>
      </c>
      <c r="O1728" s="500">
        <v>31</v>
      </c>
      <c r="P1728" s="500">
        <v>31</v>
      </c>
      <c r="Q1728" s="500">
        <v>199.69550808216175</v>
      </c>
    </row>
    <row r="1729" spans="1:17" ht="12.75" x14ac:dyDescent="0.2">
      <c r="A1729" s="496" t="s">
        <v>2104</v>
      </c>
      <c r="B1729" s="497" t="s">
        <v>2263</v>
      </c>
      <c r="C1729" s="497">
        <v>8715.103129346784</v>
      </c>
      <c r="D1729" s="497">
        <v>8715.103129346784</v>
      </c>
      <c r="E1729" s="497">
        <v>8715.103129346784</v>
      </c>
      <c r="F1729" s="498">
        <v>0</v>
      </c>
      <c r="G1729" s="499">
        <f t="shared" si="26"/>
        <v>0</v>
      </c>
      <c r="H1729" s="499" t="s">
        <v>2263</v>
      </c>
      <c r="I1729" s="499">
        <v>1</v>
      </c>
      <c r="J1729" s="499">
        <v>3</v>
      </c>
      <c r="K1729" s="499">
        <v>389</v>
      </c>
      <c r="L1729" s="499">
        <v>389</v>
      </c>
      <c r="M1729" s="499">
        <v>14</v>
      </c>
      <c r="N1729" s="499">
        <v>0</v>
      </c>
      <c r="O1729" s="500">
        <v>39</v>
      </c>
      <c r="P1729" s="500">
        <v>39</v>
      </c>
      <c r="Q1729" s="500">
        <v>199.69550808216175</v>
      </c>
    </row>
    <row r="1730" spans="1:17" ht="12.75" x14ac:dyDescent="0.2">
      <c r="A1730" s="496" t="s">
        <v>2105</v>
      </c>
      <c r="B1730" s="497" t="s">
        <v>2263</v>
      </c>
      <c r="C1730" s="497">
        <v>13648.237440497327</v>
      </c>
      <c r="D1730" s="497">
        <v>13648.237440497327</v>
      </c>
      <c r="E1730" s="497">
        <v>13648.237440497327</v>
      </c>
      <c r="F1730" s="498">
        <v>0</v>
      </c>
      <c r="G1730" s="499">
        <f t="shared" si="26"/>
        <v>0</v>
      </c>
      <c r="H1730" s="499" t="s">
        <v>2263</v>
      </c>
      <c r="I1730" s="499">
        <v>0</v>
      </c>
      <c r="J1730" s="499">
        <v>4</v>
      </c>
      <c r="K1730" s="499">
        <v>667</v>
      </c>
      <c r="L1730" s="499">
        <v>667</v>
      </c>
      <c r="M1730" s="499">
        <v>17</v>
      </c>
      <c r="N1730" s="499">
        <v>0</v>
      </c>
      <c r="O1730" s="500">
        <v>84</v>
      </c>
      <c r="P1730" s="500">
        <v>84</v>
      </c>
      <c r="Q1730" s="500">
        <v>199.69550808216175</v>
      </c>
    </row>
    <row r="1731" spans="1:17" ht="12.75" x14ac:dyDescent="0.2">
      <c r="A1731" s="496" t="s">
        <v>2106</v>
      </c>
      <c r="B1731" s="497" t="s">
        <v>2263</v>
      </c>
      <c r="C1731" s="497">
        <v>8733.5327265335545</v>
      </c>
      <c r="D1731" s="497">
        <v>8733.5327265335545</v>
      </c>
      <c r="E1731" s="497">
        <v>8733.5327265335545</v>
      </c>
      <c r="F1731" s="498">
        <v>0</v>
      </c>
      <c r="G1731" s="499">
        <f t="shared" si="26"/>
        <v>0</v>
      </c>
      <c r="H1731" s="499" t="s">
        <v>2263</v>
      </c>
      <c r="I1731" s="499">
        <v>0</v>
      </c>
      <c r="J1731" s="499">
        <v>0</v>
      </c>
      <c r="K1731" s="499">
        <v>55</v>
      </c>
      <c r="L1731" s="499">
        <v>55</v>
      </c>
      <c r="M1731" s="499">
        <v>6</v>
      </c>
      <c r="N1731" s="499">
        <v>0</v>
      </c>
      <c r="O1731" s="500">
        <v>46</v>
      </c>
      <c r="P1731" s="500">
        <v>46</v>
      </c>
      <c r="Q1731" s="500">
        <v>199.69550808216175</v>
      </c>
    </row>
    <row r="1732" spans="1:17" ht="12.75" x14ac:dyDescent="0.2">
      <c r="A1732" s="496" t="s">
        <v>2107</v>
      </c>
      <c r="B1732" s="497" t="s">
        <v>2263</v>
      </c>
      <c r="C1732" s="497">
        <v>9303.1411028117127</v>
      </c>
      <c r="D1732" s="497">
        <v>9303.1411028117127</v>
      </c>
      <c r="E1732" s="497">
        <v>9303.1411028117127</v>
      </c>
      <c r="F1732" s="498">
        <v>0</v>
      </c>
      <c r="G1732" s="499">
        <f t="shared" si="26"/>
        <v>0</v>
      </c>
      <c r="H1732" s="499" t="s">
        <v>2263</v>
      </c>
      <c r="I1732" s="499">
        <v>1</v>
      </c>
      <c r="J1732" s="499">
        <v>0</v>
      </c>
      <c r="K1732" s="499">
        <v>61</v>
      </c>
      <c r="L1732" s="499">
        <v>61</v>
      </c>
      <c r="M1732" s="499">
        <v>3</v>
      </c>
      <c r="N1732" s="499">
        <v>0</v>
      </c>
      <c r="O1732" s="500">
        <v>42</v>
      </c>
      <c r="P1732" s="500">
        <v>42</v>
      </c>
      <c r="Q1732" s="500">
        <v>199.69550808216175</v>
      </c>
    </row>
    <row r="1733" spans="1:17" ht="12.75" x14ac:dyDescent="0.2">
      <c r="A1733" s="496" t="s">
        <v>2108</v>
      </c>
      <c r="B1733" s="497" t="s">
        <v>2263</v>
      </c>
      <c r="C1733" s="497">
        <v>12321.209838098726</v>
      </c>
      <c r="D1733" s="497">
        <v>12321.209838098726</v>
      </c>
      <c r="E1733" s="497">
        <v>12321.209838098726</v>
      </c>
      <c r="F1733" s="498">
        <v>0</v>
      </c>
      <c r="G1733" s="499">
        <f t="shared" si="26"/>
        <v>0</v>
      </c>
      <c r="H1733" s="499" t="s">
        <v>2263</v>
      </c>
      <c r="I1733" s="499">
        <v>0</v>
      </c>
      <c r="J1733" s="499">
        <v>0</v>
      </c>
      <c r="K1733" s="499">
        <v>167</v>
      </c>
      <c r="L1733" s="499">
        <v>167</v>
      </c>
      <c r="M1733" s="499">
        <v>6</v>
      </c>
      <c r="N1733" s="499">
        <v>0</v>
      </c>
      <c r="O1733" s="500">
        <v>57</v>
      </c>
      <c r="P1733" s="500">
        <v>57</v>
      </c>
      <c r="Q1733" s="500">
        <v>199.69550808216175</v>
      </c>
    </row>
    <row r="1734" spans="1:17" ht="12.75" x14ac:dyDescent="0.2">
      <c r="A1734" s="496" t="s">
        <v>2109</v>
      </c>
      <c r="B1734" s="497" t="s">
        <v>2263</v>
      </c>
      <c r="C1734" s="497">
        <v>21968.247377221756</v>
      </c>
      <c r="D1734" s="497">
        <v>21968.247377221756</v>
      </c>
      <c r="E1734" s="497">
        <v>21968.247377221756</v>
      </c>
      <c r="F1734" s="498">
        <v>0</v>
      </c>
      <c r="G1734" s="499">
        <f t="shared" si="26"/>
        <v>0</v>
      </c>
      <c r="H1734" s="499" t="s">
        <v>2263</v>
      </c>
      <c r="I1734" s="499">
        <v>0</v>
      </c>
      <c r="J1734" s="499">
        <v>0</v>
      </c>
      <c r="K1734" s="499">
        <v>543</v>
      </c>
      <c r="L1734" s="499">
        <v>543</v>
      </c>
      <c r="M1734" s="499">
        <v>5</v>
      </c>
      <c r="N1734" s="499">
        <v>0</v>
      </c>
      <c r="O1734" s="500">
        <v>100</v>
      </c>
      <c r="P1734" s="500">
        <v>100</v>
      </c>
      <c r="Q1734" s="500">
        <v>199.69550808216175</v>
      </c>
    </row>
    <row r="1735" spans="1:17" ht="12.75" x14ac:dyDescent="0.2">
      <c r="A1735" s="496" t="s">
        <v>2110</v>
      </c>
      <c r="B1735" s="497" t="s">
        <v>2263</v>
      </c>
      <c r="C1735" s="497">
        <v>2545.3352625282828</v>
      </c>
      <c r="D1735" s="497">
        <v>2545.3352625282828</v>
      </c>
      <c r="E1735" s="497">
        <v>4046.6676472175304</v>
      </c>
      <c r="F1735" s="498">
        <v>0.30000000000000004</v>
      </c>
      <c r="G1735" s="499">
        <f t="shared" ref="G1735:G1798" si="27">IFERROR(F1735*E1735,"")</f>
        <v>1214.0002941652592</v>
      </c>
      <c r="H1735" s="499" t="s">
        <v>2263</v>
      </c>
      <c r="I1735" s="499">
        <v>126</v>
      </c>
      <c r="J1735" s="499">
        <v>181</v>
      </c>
      <c r="K1735" s="499">
        <v>1873</v>
      </c>
      <c r="L1735" s="499">
        <v>1461</v>
      </c>
      <c r="M1735" s="499">
        <v>412</v>
      </c>
      <c r="N1735" s="499">
        <v>1</v>
      </c>
      <c r="O1735" s="500">
        <v>20</v>
      </c>
      <c r="P1735" s="500">
        <v>25</v>
      </c>
      <c r="Q1735" s="500">
        <v>196.97463374299483</v>
      </c>
    </row>
    <row r="1736" spans="1:17" ht="12.75" x14ac:dyDescent="0.2">
      <c r="A1736" s="496" t="s">
        <v>2111</v>
      </c>
      <c r="B1736" s="497" t="s">
        <v>2263</v>
      </c>
      <c r="C1736" s="497">
        <v>534.58327908600404</v>
      </c>
      <c r="D1736" s="497">
        <v>534.58327908600404</v>
      </c>
      <c r="E1736" s="497">
        <v>2601.9626734510412</v>
      </c>
      <c r="F1736" s="498">
        <v>0.30000000000000004</v>
      </c>
      <c r="G1736" s="499">
        <f t="shared" si="27"/>
        <v>780.58880203531248</v>
      </c>
      <c r="H1736" s="499" t="s">
        <v>2263</v>
      </c>
      <c r="I1736" s="499">
        <v>398</v>
      </c>
      <c r="J1736" s="499">
        <v>124</v>
      </c>
      <c r="K1736" s="499">
        <v>929</v>
      </c>
      <c r="L1736" s="499">
        <v>597</v>
      </c>
      <c r="M1736" s="499">
        <v>332</v>
      </c>
      <c r="N1736" s="499">
        <v>1</v>
      </c>
      <c r="O1736" s="500">
        <v>5</v>
      </c>
      <c r="P1736" s="500">
        <v>14</v>
      </c>
      <c r="Q1736" s="500">
        <v>196.97463374299483</v>
      </c>
    </row>
    <row r="1737" spans="1:17" ht="12.75" x14ac:dyDescent="0.2">
      <c r="A1737" s="496" t="s">
        <v>2112</v>
      </c>
      <c r="B1737" s="497" t="s">
        <v>2263</v>
      </c>
      <c r="C1737" s="497">
        <v>279.91683776770662</v>
      </c>
      <c r="D1737" s="497">
        <v>279.91683776770662</v>
      </c>
      <c r="E1737" s="497">
        <v>1734.9146011112762</v>
      </c>
      <c r="F1737" s="498">
        <v>0.4</v>
      </c>
      <c r="G1737" s="499">
        <f t="shared" si="27"/>
        <v>693.96584044451049</v>
      </c>
      <c r="H1737" s="499" t="s">
        <v>2263</v>
      </c>
      <c r="I1737" s="499">
        <v>17902</v>
      </c>
      <c r="J1737" s="499">
        <v>344</v>
      </c>
      <c r="K1737" s="499">
        <v>367</v>
      </c>
      <c r="L1737" s="499">
        <v>95</v>
      </c>
      <c r="M1737" s="499">
        <v>272</v>
      </c>
      <c r="N1737" s="499">
        <v>1</v>
      </c>
      <c r="O1737" s="500">
        <v>5</v>
      </c>
      <c r="P1737" s="500">
        <v>5</v>
      </c>
      <c r="Q1737" s="500">
        <v>196.97463374299483</v>
      </c>
    </row>
    <row r="1738" spans="1:17" ht="12.75" x14ac:dyDescent="0.2">
      <c r="A1738" s="496" t="s">
        <v>2113</v>
      </c>
      <c r="B1738" s="497" t="s">
        <v>2263</v>
      </c>
      <c r="C1738" s="497">
        <v>8124.8531259212223</v>
      </c>
      <c r="D1738" s="497">
        <v>8124.8531259212223</v>
      </c>
      <c r="E1738" s="497">
        <v>6051.4509521875671</v>
      </c>
      <c r="F1738" s="498">
        <v>0.30000000000000004</v>
      </c>
      <c r="G1738" s="499">
        <f t="shared" si="27"/>
        <v>1815.4352856562705</v>
      </c>
      <c r="H1738" s="499" t="s">
        <v>2263</v>
      </c>
      <c r="I1738" s="499">
        <v>1</v>
      </c>
      <c r="J1738" s="499">
        <v>54</v>
      </c>
      <c r="K1738" s="499">
        <v>3065</v>
      </c>
      <c r="L1738" s="499">
        <v>2986</v>
      </c>
      <c r="M1738" s="499">
        <v>79</v>
      </c>
      <c r="N1738" s="499">
        <v>1</v>
      </c>
      <c r="O1738" s="500">
        <v>52</v>
      </c>
      <c r="P1738" s="500">
        <v>59</v>
      </c>
      <c r="Q1738" s="500">
        <v>196.97463374299483</v>
      </c>
    </row>
    <row r="1739" spans="1:17" ht="12.75" x14ac:dyDescent="0.2">
      <c r="A1739" s="496" t="s">
        <v>2114</v>
      </c>
      <c r="B1739" s="497" t="s">
        <v>2263</v>
      </c>
      <c r="C1739" s="497">
        <v>5374.8413580001725</v>
      </c>
      <c r="D1739" s="497">
        <v>5374.8413580001725</v>
      </c>
      <c r="E1739" s="497">
        <v>4004.1961303989774</v>
      </c>
      <c r="F1739" s="498">
        <v>0.30000000000000004</v>
      </c>
      <c r="G1739" s="499">
        <f t="shared" si="27"/>
        <v>1201.2588391196934</v>
      </c>
      <c r="H1739" s="499" t="s">
        <v>2263</v>
      </c>
      <c r="I1739" s="499">
        <v>25</v>
      </c>
      <c r="J1739" s="499">
        <v>247</v>
      </c>
      <c r="K1739" s="499">
        <v>10037</v>
      </c>
      <c r="L1739" s="499">
        <v>9352</v>
      </c>
      <c r="M1739" s="499">
        <v>685</v>
      </c>
      <c r="N1739" s="499">
        <v>1</v>
      </c>
      <c r="O1739" s="500">
        <v>38</v>
      </c>
      <c r="P1739" s="500">
        <v>35</v>
      </c>
      <c r="Q1739" s="500">
        <v>196.97463374299483</v>
      </c>
    </row>
    <row r="1740" spans="1:17" ht="12.75" x14ac:dyDescent="0.2">
      <c r="A1740" s="496" t="s">
        <v>2115</v>
      </c>
      <c r="B1740" s="497" t="s">
        <v>2263</v>
      </c>
      <c r="C1740" s="497">
        <v>2837.2855338532886</v>
      </c>
      <c r="D1740" s="497">
        <v>2837.2855338532886</v>
      </c>
      <c r="E1740" s="497">
        <v>2513.9337572890408</v>
      </c>
      <c r="F1740" s="498">
        <v>0.30000000000000004</v>
      </c>
      <c r="G1740" s="499">
        <f t="shared" si="27"/>
        <v>754.18012718671241</v>
      </c>
      <c r="H1740" s="499" t="s">
        <v>2263</v>
      </c>
      <c r="I1740" s="499">
        <v>279</v>
      </c>
      <c r="J1740" s="499">
        <v>1091</v>
      </c>
      <c r="K1740" s="499">
        <v>26706</v>
      </c>
      <c r="L1740" s="499">
        <v>23140</v>
      </c>
      <c r="M1740" s="499">
        <v>3566</v>
      </c>
      <c r="N1740" s="499">
        <v>1</v>
      </c>
      <c r="O1740" s="500">
        <v>19</v>
      </c>
      <c r="P1740" s="500">
        <v>18</v>
      </c>
      <c r="Q1740" s="500">
        <v>196.97463374299483</v>
      </c>
    </row>
    <row r="1741" spans="1:17" ht="12.75" x14ac:dyDescent="0.2">
      <c r="A1741" s="496" t="s">
        <v>2116</v>
      </c>
      <c r="B1741" s="497" t="s">
        <v>2263</v>
      </c>
      <c r="C1741" s="497">
        <v>770.76340393621763</v>
      </c>
      <c r="D1741" s="497">
        <v>770.76340393621763</v>
      </c>
      <c r="E1741" s="497">
        <v>692.92478035514523</v>
      </c>
      <c r="F1741" s="498">
        <v>1</v>
      </c>
      <c r="G1741" s="499">
        <f t="shared" si="27"/>
        <v>692.92478035514523</v>
      </c>
      <c r="H1741" s="499" t="s">
        <v>2263</v>
      </c>
      <c r="I1741" s="499">
        <v>161</v>
      </c>
      <c r="J1741" s="499">
        <v>235</v>
      </c>
      <c r="K1741" s="499">
        <v>8132</v>
      </c>
      <c r="L1741" s="499">
        <v>3097</v>
      </c>
      <c r="M1741" s="499">
        <v>5035</v>
      </c>
      <c r="N1741" s="499">
        <v>1</v>
      </c>
      <c r="O1741" s="500">
        <v>5</v>
      </c>
      <c r="P1741" s="500">
        <v>5</v>
      </c>
      <c r="Q1741" s="500">
        <v>196.97463374299483</v>
      </c>
    </row>
    <row r="1742" spans="1:17" ht="12.75" x14ac:dyDescent="0.2">
      <c r="A1742" s="496" t="s">
        <v>2117</v>
      </c>
      <c r="B1742" s="497" t="s">
        <v>2263</v>
      </c>
      <c r="C1742" s="497">
        <v>4309.8880575469911</v>
      </c>
      <c r="D1742" s="497">
        <v>4309.8880575469911</v>
      </c>
      <c r="E1742" s="497">
        <v>2916.9516258970434</v>
      </c>
      <c r="F1742" s="498">
        <v>0</v>
      </c>
      <c r="G1742" s="499">
        <f t="shared" si="27"/>
        <v>0</v>
      </c>
      <c r="H1742" s="499" t="s">
        <v>2263</v>
      </c>
      <c r="I1742" s="499">
        <v>0</v>
      </c>
      <c r="J1742" s="499">
        <v>97</v>
      </c>
      <c r="K1742" s="499">
        <v>1928</v>
      </c>
      <c r="L1742" s="499">
        <v>1928</v>
      </c>
      <c r="M1742" s="499">
        <v>6</v>
      </c>
      <c r="N1742" s="499">
        <v>0</v>
      </c>
      <c r="O1742" s="500">
        <v>21</v>
      </c>
      <c r="P1742" s="500">
        <v>19</v>
      </c>
      <c r="Q1742" s="500">
        <v>196.97463374299483</v>
      </c>
    </row>
    <row r="1743" spans="1:17" ht="12.75" x14ac:dyDescent="0.2">
      <c r="A1743" s="496" t="s">
        <v>2118</v>
      </c>
      <c r="B1743" s="497" t="s">
        <v>2263</v>
      </c>
      <c r="C1743" s="497">
        <v>3310.3630649835472</v>
      </c>
      <c r="D1743" s="497">
        <v>3310.3630649835472</v>
      </c>
      <c r="E1743" s="497">
        <v>3310.3630649835472</v>
      </c>
      <c r="F1743" s="498">
        <v>0.30000000000000004</v>
      </c>
      <c r="G1743" s="499">
        <f t="shared" si="27"/>
        <v>993.10891949506436</v>
      </c>
      <c r="H1743" s="499" t="s">
        <v>2263</v>
      </c>
      <c r="I1743" s="499">
        <v>33</v>
      </c>
      <c r="J1743" s="499">
        <v>34</v>
      </c>
      <c r="K1743" s="499">
        <v>764</v>
      </c>
      <c r="L1743" s="499">
        <v>557</v>
      </c>
      <c r="M1743" s="499">
        <v>207</v>
      </c>
      <c r="N1743" s="499">
        <v>1</v>
      </c>
      <c r="O1743" s="500">
        <v>26</v>
      </c>
      <c r="P1743" s="500">
        <v>26</v>
      </c>
      <c r="Q1743" s="500">
        <v>196.97463374299483</v>
      </c>
    </row>
    <row r="1744" spans="1:17" ht="12.75" x14ac:dyDescent="0.2">
      <c r="A1744" s="496" t="s">
        <v>2119</v>
      </c>
      <c r="B1744" s="497" t="s">
        <v>2263</v>
      </c>
      <c r="C1744" s="497">
        <v>1751.1087121656192</v>
      </c>
      <c r="D1744" s="497">
        <v>1751.1087121656192</v>
      </c>
      <c r="E1744" s="497">
        <v>1510.9654280085215</v>
      </c>
      <c r="F1744" s="498">
        <v>0.4</v>
      </c>
      <c r="G1744" s="499">
        <f t="shared" si="27"/>
        <v>604.38617120340859</v>
      </c>
      <c r="H1744" s="499" t="s">
        <v>2263</v>
      </c>
      <c r="I1744" s="499">
        <v>95</v>
      </c>
      <c r="J1744" s="499">
        <v>75</v>
      </c>
      <c r="K1744" s="499">
        <v>2555</v>
      </c>
      <c r="L1744" s="499">
        <v>1205</v>
      </c>
      <c r="M1744" s="499">
        <v>1350</v>
      </c>
      <c r="N1744" s="499">
        <v>1</v>
      </c>
      <c r="O1744" s="500">
        <v>8</v>
      </c>
      <c r="P1744" s="500">
        <v>10</v>
      </c>
      <c r="Q1744" s="500">
        <v>196.97463374299483</v>
      </c>
    </row>
    <row r="1745" spans="1:17" ht="12.75" x14ac:dyDescent="0.2">
      <c r="A1745" s="496" t="s">
        <v>2120</v>
      </c>
      <c r="B1745" s="497" t="s">
        <v>2263</v>
      </c>
      <c r="C1745" s="497">
        <v>649.94327921176784</v>
      </c>
      <c r="D1745" s="497">
        <v>649.94327921176784</v>
      </c>
      <c r="E1745" s="497">
        <v>636.56430251335405</v>
      </c>
      <c r="F1745" s="498">
        <v>1</v>
      </c>
      <c r="G1745" s="499">
        <f t="shared" si="27"/>
        <v>636.56430251335405</v>
      </c>
      <c r="H1745" s="499" t="s">
        <v>2263</v>
      </c>
      <c r="I1745" s="499">
        <v>132</v>
      </c>
      <c r="J1745" s="499">
        <v>107</v>
      </c>
      <c r="K1745" s="499">
        <v>10722</v>
      </c>
      <c r="L1745" s="499">
        <v>3279</v>
      </c>
      <c r="M1745" s="499">
        <v>7443</v>
      </c>
      <c r="N1745" s="499">
        <v>1</v>
      </c>
      <c r="O1745" s="500">
        <v>5</v>
      </c>
      <c r="P1745" s="500">
        <v>5</v>
      </c>
      <c r="Q1745" s="500">
        <v>196.97463374299483</v>
      </c>
    </row>
    <row r="1746" spans="1:17" ht="12.75" x14ac:dyDescent="0.2">
      <c r="A1746" s="496" t="s">
        <v>2121</v>
      </c>
      <c r="B1746" s="497" t="s">
        <v>2263</v>
      </c>
      <c r="C1746" s="497">
        <v>259.95464931009741</v>
      </c>
      <c r="D1746" s="497">
        <v>259.95464931009741</v>
      </c>
      <c r="E1746" s="497">
        <v>5343.457046501786</v>
      </c>
      <c r="F1746" s="498">
        <v>0.30000000000000004</v>
      </c>
      <c r="G1746" s="499">
        <f t="shared" si="27"/>
        <v>1603.037113950536</v>
      </c>
      <c r="H1746" s="499" t="s">
        <v>2263</v>
      </c>
      <c r="I1746" s="499">
        <v>258</v>
      </c>
      <c r="J1746" s="499">
        <v>11</v>
      </c>
      <c r="K1746" s="499">
        <v>200</v>
      </c>
      <c r="L1746" s="499">
        <v>165</v>
      </c>
      <c r="M1746" s="499">
        <v>35</v>
      </c>
      <c r="N1746" s="499">
        <v>1</v>
      </c>
      <c r="O1746" s="500">
        <v>5</v>
      </c>
      <c r="P1746" s="500">
        <v>50</v>
      </c>
      <c r="Q1746" s="500">
        <v>196.97463374299483</v>
      </c>
    </row>
    <row r="1747" spans="1:17" ht="12.75" x14ac:dyDescent="0.2">
      <c r="A1747" s="496" t="s">
        <v>2122</v>
      </c>
      <c r="B1747" s="497" t="s">
        <v>2263</v>
      </c>
      <c r="C1747" s="497">
        <v>1015.3780420046528</v>
      </c>
      <c r="D1747" s="497">
        <v>1015.3780420046528</v>
      </c>
      <c r="E1747" s="497">
        <v>1413.0734318124346</v>
      </c>
      <c r="F1747" s="498">
        <v>0.4</v>
      </c>
      <c r="G1747" s="499">
        <f t="shared" si="27"/>
        <v>565.22937272497381</v>
      </c>
      <c r="H1747" s="499" t="s">
        <v>2263</v>
      </c>
      <c r="I1747" s="499">
        <v>2</v>
      </c>
      <c r="J1747" s="499">
        <v>11</v>
      </c>
      <c r="K1747" s="499">
        <v>1298</v>
      </c>
      <c r="L1747" s="499">
        <v>770</v>
      </c>
      <c r="M1747" s="499">
        <v>528</v>
      </c>
      <c r="N1747" s="499">
        <v>1</v>
      </c>
      <c r="O1747" s="500">
        <v>10</v>
      </c>
      <c r="P1747" s="500">
        <v>6</v>
      </c>
      <c r="Q1747" s="500">
        <v>196.97463374299483</v>
      </c>
    </row>
    <row r="1748" spans="1:17" ht="12.75" x14ac:dyDescent="0.2">
      <c r="A1748" s="496" t="s">
        <v>2123</v>
      </c>
      <c r="B1748" s="497" t="s">
        <v>2263</v>
      </c>
      <c r="C1748" s="497">
        <v>5440.0051973185709</v>
      </c>
      <c r="D1748" s="497">
        <v>5440.0051973185709</v>
      </c>
      <c r="E1748" s="497">
        <v>5440.0051973185709</v>
      </c>
      <c r="F1748" s="498">
        <v>0.30000000000000004</v>
      </c>
      <c r="G1748" s="499">
        <f t="shared" si="27"/>
        <v>1632.0015591955714</v>
      </c>
      <c r="H1748" s="499" t="s">
        <v>2263</v>
      </c>
      <c r="I1748" s="499">
        <v>1</v>
      </c>
      <c r="J1748" s="499">
        <v>16</v>
      </c>
      <c r="K1748" s="499">
        <v>527</v>
      </c>
      <c r="L1748" s="499">
        <v>494</v>
      </c>
      <c r="M1748" s="499">
        <v>33</v>
      </c>
      <c r="N1748" s="499">
        <v>1</v>
      </c>
      <c r="O1748" s="500">
        <v>54</v>
      </c>
      <c r="P1748" s="500">
        <v>54</v>
      </c>
      <c r="Q1748" s="500">
        <v>196.97463374299483</v>
      </c>
    </row>
    <row r="1749" spans="1:17" ht="12.75" x14ac:dyDescent="0.2">
      <c r="A1749" s="496" t="s">
        <v>2124</v>
      </c>
      <c r="B1749" s="497" t="s">
        <v>2263</v>
      </c>
      <c r="C1749" s="497">
        <v>1652.1084717219094</v>
      </c>
      <c r="D1749" s="497">
        <v>1652.1084717219094</v>
      </c>
      <c r="E1749" s="497">
        <v>3188.8699661073847</v>
      </c>
      <c r="F1749" s="498">
        <v>0.30000000000000004</v>
      </c>
      <c r="G1749" s="499">
        <f t="shared" si="27"/>
        <v>956.66098983221559</v>
      </c>
      <c r="H1749" s="499" t="s">
        <v>2263</v>
      </c>
      <c r="I1749" s="499">
        <v>82</v>
      </c>
      <c r="J1749" s="499">
        <v>75</v>
      </c>
      <c r="K1749" s="499">
        <v>1721</v>
      </c>
      <c r="L1749" s="499">
        <v>1444</v>
      </c>
      <c r="M1749" s="499">
        <v>277</v>
      </c>
      <c r="N1749" s="499">
        <v>1</v>
      </c>
      <c r="O1749" s="500">
        <v>15</v>
      </c>
      <c r="P1749" s="500">
        <v>26</v>
      </c>
      <c r="Q1749" s="500">
        <v>196.97463374299483</v>
      </c>
    </row>
    <row r="1750" spans="1:17" ht="12.75" x14ac:dyDescent="0.2">
      <c r="A1750" s="496" t="s">
        <v>2125</v>
      </c>
      <c r="B1750" s="497" t="s">
        <v>2263</v>
      </c>
      <c r="C1750" s="497">
        <v>850.21136070745126</v>
      </c>
      <c r="D1750" s="497">
        <v>850.21136070745126</v>
      </c>
      <c r="E1750" s="497">
        <v>2076.8357515769712</v>
      </c>
      <c r="F1750" s="498">
        <v>0.30000000000000004</v>
      </c>
      <c r="G1750" s="499">
        <f t="shared" si="27"/>
        <v>623.05072547309146</v>
      </c>
      <c r="H1750" s="499" t="s">
        <v>2263</v>
      </c>
      <c r="I1750" s="499">
        <v>177</v>
      </c>
      <c r="J1750" s="499">
        <v>85</v>
      </c>
      <c r="K1750" s="499">
        <v>1959</v>
      </c>
      <c r="L1750" s="499">
        <v>1254</v>
      </c>
      <c r="M1750" s="499">
        <v>705</v>
      </c>
      <c r="N1750" s="499">
        <v>1</v>
      </c>
      <c r="O1750" s="500">
        <v>5</v>
      </c>
      <c r="P1750" s="500">
        <v>14</v>
      </c>
      <c r="Q1750" s="500">
        <v>196.97463374299483</v>
      </c>
    </row>
    <row r="1751" spans="1:17" ht="12.75" x14ac:dyDescent="0.2">
      <c r="A1751" s="496" t="s">
        <v>2126</v>
      </c>
      <c r="B1751" s="497" t="s">
        <v>2263</v>
      </c>
      <c r="C1751" s="497">
        <v>1319.6826598465586</v>
      </c>
      <c r="D1751" s="497">
        <v>1319.6826598465586</v>
      </c>
      <c r="E1751" s="497">
        <v>1639.2636833527993</v>
      </c>
      <c r="F1751" s="498">
        <v>0.4</v>
      </c>
      <c r="G1751" s="499">
        <f t="shared" si="27"/>
        <v>655.70547334111973</v>
      </c>
      <c r="H1751" s="499" t="s">
        <v>2263</v>
      </c>
      <c r="I1751" s="499">
        <v>30</v>
      </c>
      <c r="J1751" s="499">
        <v>48</v>
      </c>
      <c r="K1751" s="499">
        <v>513</v>
      </c>
      <c r="L1751" s="499">
        <v>304</v>
      </c>
      <c r="M1751" s="499">
        <v>209</v>
      </c>
      <c r="N1751" s="499">
        <v>1</v>
      </c>
      <c r="O1751" s="500">
        <v>8</v>
      </c>
      <c r="P1751" s="500">
        <v>9</v>
      </c>
      <c r="Q1751" s="500">
        <v>196.97463374299483</v>
      </c>
    </row>
    <row r="1752" spans="1:17" ht="12.75" x14ac:dyDescent="0.2">
      <c r="A1752" s="496" t="s">
        <v>2127</v>
      </c>
      <c r="B1752" s="497" t="s">
        <v>2263</v>
      </c>
      <c r="C1752" s="497">
        <v>2984.4065686784911</v>
      </c>
      <c r="D1752" s="497">
        <v>2984.4065686784911</v>
      </c>
      <c r="E1752" s="497">
        <v>2984.4065686784911</v>
      </c>
      <c r="F1752" s="498">
        <v>0.30000000000000004</v>
      </c>
      <c r="G1752" s="499">
        <f t="shared" si="27"/>
        <v>895.32197060354747</v>
      </c>
      <c r="H1752" s="499" t="s">
        <v>2263</v>
      </c>
      <c r="I1752" s="499">
        <v>0</v>
      </c>
      <c r="J1752" s="499">
        <v>4</v>
      </c>
      <c r="K1752" s="499">
        <v>610</v>
      </c>
      <c r="L1752" s="499">
        <v>446</v>
      </c>
      <c r="M1752" s="499">
        <v>164</v>
      </c>
      <c r="N1752" s="499">
        <v>1</v>
      </c>
      <c r="O1752" s="500">
        <v>36</v>
      </c>
      <c r="P1752" s="500">
        <v>36</v>
      </c>
      <c r="Q1752" s="500">
        <v>196.97463374299483</v>
      </c>
    </row>
    <row r="1753" spans="1:17" ht="12.75" x14ac:dyDescent="0.2">
      <c r="A1753" s="496" t="s">
        <v>2128</v>
      </c>
      <c r="B1753" s="497" t="s">
        <v>2263</v>
      </c>
      <c r="C1753" s="497">
        <v>1212.1238462795015</v>
      </c>
      <c r="D1753" s="497">
        <v>1212.1238462795015</v>
      </c>
      <c r="E1753" s="497">
        <v>1212.1238462795015</v>
      </c>
      <c r="F1753" s="498">
        <v>0.4</v>
      </c>
      <c r="G1753" s="499">
        <f t="shared" si="27"/>
        <v>484.84953851180063</v>
      </c>
      <c r="H1753" s="499" t="s">
        <v>2263</v>
      </c>
      <c r="I1753" s="499">
        <v>2</v>
      </c>
      <c r="J1753" s="499">
        <v>18</v>
      </c>
      <c r="K1753" s="499">
        <v>9134</v>
      </c>
      <c r="L1753" s="499">
        <v>3705</v>
      </c>
      <c r="M1753" s="499">
        <v>5429</v>
      </c>
      <c r="N1753" s="499">
        <v>1</v>
      </c>
      <c r="O1753" s="500">
        <v>8</v>
      </c>
      <c r="P1753" s="500">
        <v>8</v>
      </c>
      <c r="Q1753" s="500">
        <v>196.97463374299483</v>
      </c>
    </row>
    <row r="1754" spans="1:17" ht="12.75" x14ac:dyDescent="0.2">
      <c r="A1754" s="496" t="s">
        <v>2129</v>
      </c>
      <c r="B1754" s="497" t="s">
        <v>2263</v>
      </c>
      <c r="C1754" s="497">
        <v>418.80038654120494</v>
      </c>
      <c r="D1754" s="497">
        <v>418.80038654120494</v>
      </c>
      <c r="E1754" s="497">
        <v>472.19723897358853</v>
      </c>
      <c r="F1754" s="498">
        <v>1</v>
      </c>
      <c r="G1754" s="499">
        <f t="shared" si="27"/>
        <v>472.19723897358853</v>
      </c>
      <c r="H1754" s="499" t="s">
        <v>2263</v>
      </c>
      <c r="I1754" s="499">
        <v>598</v>
      </c>
      <c r="J1754" s="499">
        <v>117</v>
      </c>
      <c r="K1754" s="499">
        <v>94396</v>
      </c>
      <c r="L1754" s="499">
        <v>18873</v>
      </c>
      <c r="M1754" s="499">
        <v>75523</v>
      </c>
      <c r="N1754" s="499">
        <v>1</v>
      </c>
      <c r="O1754" s="500">
        <v>5</v>
      </c>
      <c r="P1754" s="500">
        <v>5</v>
      </c>
      <c r="Q1754" s="500">
        <v>196.97463374299483</v>
      </c>
    </row>
    <row r="1755" spans="1:17" ht="12.75" x14ac:dyDescent="0.2">
      <c r="A1755" s="496" t="s">
        <v>2130</v>
      </c>
      <c r="B1755" s="497" t="s">
        <v>2263</v>
      </c>
      <c r="C1755" s="497">
        <v>4570.6218599124168</v>
      </c>
      <c r="D1755" s="497">
        <v>4570.6218599124168</v>
      </c>
      <c r="E1755" s="497">
        <v>5934.7765739911738</v>
      </c>
      <c r="F1755" s="498">
        <v>0.30000000000000004</v>
      </c>
      <c r="G1755" s="499">
        <f t="shared" si="27"/>
        <v>1780.4329721973525</v>
      </c>
      <c r="H1755" s="499" t="s">
        <v>2263</v>
      </c>
      <c r="I1755" s="499">
        <v>62</v>
      </c>
      <c r="J1755" s="499">
        <v>196</v>
      </c>
      <c r="K1755" s="499">
        <v>1962</v>
      </c>
      <c r="L1755" s="499">
        <v>1813</v>
      </c>
      <c r="M1755" s="499">
        <v>149</v>
      </c>
      <c r="N1755" s="499">
        <v>1</v>
      </c>
      <c r="O1755" s="500">
        <v>40</v>
      </c>
      <c r="P1755" s="500">
        <v>50</v>
      </c>
      <c r="Q1755" s="500">
        <v>196.97463374299483</v>
      </c>
    </row>
    <row r="1756" spans="1:17" ht="12.75" x14ac:dyDescent="0.2">
      <c r="A1756" s="496" t="s">
        <v>2131</v>
      </c>
      <c r="B1756" s="497" t="s">
        <v>2263</v>
      </c>
      <c r="C1756" s="497">
        <v>2782.869956443612</v>
      </c>
      <c r="D1756" s="497">
        <v>2782.869956443612</v>
      </c>
      <c r="E1756" s="497">
        <v>3525.6738137772509</v>
      </c>
      <c r="F1756" s="498">
        <v>0.30000000000000004</v>
      </c>
      <c r="G1756" s="499">
        <f t="shared" si="27"/>
        <v>1057.7021441331754</v>
      </c>
      <c r="H1756" s="499" t="s">
        <v>2263</v>
      </c>
      <c r="I1756" s="499">
        <v>129</v>
      </c>
      <c r="J1756" s="499">
        <v>301</v>
      </c>
      <c r="K1756" s="499">
        <v>3441</v>
      </c>
      <c r="L1756" s="499">
        <v>2811</v>
      </c>
      <c r="M1756" s="499">
        <v>630</v>
      </c>
      <c r="N1756" s="499">
        <v>1</v>
      </c>
      <c r="O1756" s="500">
        <v>20</v>
      </c>
      <c r="P1756" s="500">
        <v>25</v>
      </c>
      <c r="Q1756" s="500">
        <v>196.97463374299483</v>
      </c>
    </row>
    <row r="1757" spans="1:17" ht="12.75" x14ac:dyDescent="0.2">
      <c r="A1757" s="496" t="s">
        <v>2132</v>
      </c>
      <c r="B1757" s="497" t="s">
        <v>2263</v>
      </c>
      <c r="C1757" s="497">
        <v>1688.1772585107933</v>
      </c>
      <c r="D1757" s="497">
        <v>1688.1772585107933</v>
      </c>
      <c r="E1757" s="497">
        <v>2647.0690828766819</v>
      </c>
      <c r="F1757" s="498">
        <v>0.30000000000000004</v>
      </c>
      <c r="G1757" s="499">
        <f t="shared" si="27"/>
        <v>794.12072486300474</v>
      </c>
      <c r="H1757" s="499" t="s">
        <v>2263</v>
      </c>
      <c r="I1757" s="499">
        <v>640</v>
      </c>
      <c r="J1757" s="499">
        <v>799</v>
      </c>
      <c r="K1757" s="499">
        <v>10317</v>
      </c>
      <c r="L1757" s="499">
        <v>7072</v>
      </c>
      <c r="M1757" s="499">
        <v>3245</v>
      </c>
      <c r="N1757" s="499">
        <v>1</v>
      </c>
      <c r="O1757" s="500">
        <v>10</v>
      </c>
      <c r="P1757" s="500">
        <v>16</v>
      </c>
      <c r="Q1757" s="500">
        <v>196.97463374299483</v>
      </c>
    </row>
    <row r="1758" spans="1:17" ht="12.75" x14ac:dyDescent="0.2">
      <c r="A1758" s="496" t="s">
        <v>2133</v>
      </c>
      <c r="B1758" s="497" t="s">
        <v>2263</v>
      </c>
      <c r="C1758" s="497">
        <v>1174.9969060399378</v>
      </c>
      <c r="D1758" s="497">
        <v>1174.9969060399378</v>
      </c>
      <c r="E1758" s="497">
        <v>1562.8454914661615</v>
      </c>
      <c r="F1758" s="498">
        <v>0.4</v>
      </c>
      <c r="G1758" s="499">
        <f t="shared" si="27"/>
        <v>625.13819658646469</v>
      </c>
      <c r="H1758" s="499" t="s">
        <v>2263</v>
      </c>
      <c r="I1758" s="499">
        <v>1312</v>
      </c>
      <c r="J1758" s="499">
        <v>1396</v>
      </c>
      <c r="K1758" s="499">
        <v>26653</v>
      </c>
      <c r="L1758" s="499">
        <v>12716</v>
      </c>
      <c r="M1758" s="499">
        <v>13937</v>
      </c>
      <c r="N1758" s="499">
        <v>1</v>
      </c>
      <c r="O1758" s="500">
        <v>5</v>
      </c>
      <c r="P1758" s="500">
        <v>8</v>
      </c>
      <c r="Q1758" s="500">
        <v>196.97463374299483</v>
      </c>
    </row>
    <row r="1759" spans="1:17" ht="12.75" x14ac:dyDescent="0.2">
      <c r="A1759" s="496" t="s">
        <v>2134</v>
      </c>
      <c r="B1759" s="497" t="s">
        <v>2263</v>
      </c>
      <c r="C1759" s="497">
        <v>1866.9064050195591</v>
      </c>
      <c r="D1759" s="497">
        <v>1866.9064050195591</v>
      </c>
      <c r="E1759" s="497">
        <v>3802.7289075460985</v>
      </c>
      <c r="F1759" s="498">
        <v>0.30000000000000004</v>
      </c>
      <c r="G1759" s="499">
        <f t="shared" si="27"/>
        <v>1140.8186722638297</v>
      </c>
      <c r="H1759" s="499" t="s">
        <v>2263</v>
      </c>
      <c r="I1759" s="499">
        <v>0</v>
      </c>
      <c r="J1759" s="499">
        <v>133</v>
      </c>
      <c r="K1759" s="499">
        <v>17</v>
      </c>
      <c r="L1759" s="499">
        <v>17</v>
      </c>
      <c r="M1759" s="499">
        <v>0</v>
      </c>
      <c r="N1759" s="499">
        <v>1</v>
      </c>
      <c r="O1759" s="500">
        <v>25</v>
      </c>
      <c r="P1759" s="500">
        <v>38</v>
      </c>
      <c r="Q1759" s="500">
        <v>196.97463374299483</v>
      </c>
    </row>
    <row r="1760" spans="1:17" ht="12.75" x14ac:dyDescent="0.2">
      <c r="A1760" s="496" t="s">
        <v>2135</v>
      </c>
      <c r="B1760" s="497" t="s">
        <v>2263</v>
      </c>
      <c r="C1760" s="497">
        <v>1866.9064050195591</v>
      </c>
      <c r="D1760" s="497">
        <v>1866.9064050195591</v>
      </c>
      <c r="E1760" s="497">
        <v>2109.2629393186758</v>
      </c>
      <c r="F1760" s="498">
        <v>0.30000000000000004</v>
      </c>
      <c r="G1760" s="499">
        <f t="shared" si="27"/>
        <v>632.77888179560284</v>
      </c>
      <c r="H1760" s="499" t="s">
        <v>2263</v>
      </c>
      <c r="I1760" s="499">
        <v>0</v>
      </c>
      <c r="J1760" s="499">
        <v>145</v>
      </c>
      <c r="K1760" s="499">
        <v>46</v>
      </c>
      <c r="L1760" s="499">
        <v>45</v>
      </c>
      <c r="M1760" s="499">
        <v>1</v>
      </c>
      <c r="N1760" s="499">
        <v>1</v>
      </c>
      <c r="O1760" s="500">
        <v>25</v>
      </c>
      <c r="P1760" s="500">
        <v>7</v>
      </c>
      <c r="Q1760" s="500">
        <v>196.97463374299483</v>
      </c>
    </row>
    <row r="1761" spans="1:17" ht="12.75" x14ac:dyDescent="0.2">
      <c r="A1761" s="496" t="s">
        <v>2136</v>
      </c>
      <c r="B1761" s="497" t="s">
        <v>2263</v>
      </c>
      <c r="C1761" s="497">
        <v>904.20668444692888</v>
      </c>
      <c r="D1761" s="497">
        <v>904.20668444692888</v>
      </c>
      <c r="E1761" s="497">
        <v>955.38732165733995</v>
      </c>
      <c r="F1761" s="498">
        <v>0.65</v>
      </c>
      <c r="G1761" s="499">
        <f t="shared" si="27"/>
        <v>621.001759077271</v>
      </c>
      <c r="H1761" s="499" t="s">
        <v>2263</v>
      </c>
      <c r="I1761" s="499">
        <v>0</v>
      </c>
      <c r="J1761" s="499">
        <v>12</v>
      </c>
      <c r="K1761" s="499">
        <v>32</v>
      </c>
      <c r="L1761" s="499">
        <v>14</v>
      </c>
      <c r="M1761" s="499">
        <v>18</v>
      </c>
      <c r="N1761" s="499">
        <v>1</v>
      </c>
      <c r="O1761" s="500">
        <v>6</v>
      </c>
      <c r="P1761" s="500">
        <v>6</v>
      </c>
      <c r="Q1761" s="500">
        <v>196.97463374299483</v>
      </c>
    </row>
    <row r="1762" spans="1:17" ht="12.75" x14ac:dyDescent="0.2">
      <c r="A1762" s="496" t="s">
        <v>2137</v>
      </c>
      <c r="B1762" s="497" t="s">
        <v>2263</v>
      </c>
      <c r="C1762" s="497">
        <v>705.00640133554543</v>
      </c>
      <c r="D1762" s="497">
        <v>705.00640133554543</v>
      </c>
      <c r="E1762" s="497">
        <v>705.00640133554543</v>
      </c>
      <c r="F1762" s="498">
        <v>0.65</v>
      </c>
      <c r="G1762" s="499">
        <f t="shared" si="27"/>
        <v>458.25416086810452</v>
      </c>
      <c r="H1762" s="499" t="s">
        <v>2263</v>
      </c>
      <c r="I1762" s="499">
        <v>37</v>
      </c>
      <c r="J1762" s="499">
        <v>18</v>
      </c>
      <c r="K1762" s="499">
        <v>459</v>
      </c>
      <c r="L1762" s="499">
        <v>111</v>
      </c>
      <c r="M1762" s="499">
        <v>348</v>
      </c>
      <c r="N1762" s="499">
        <v>1</v>
      </c>
      <c r="O1762" s="500">
        <v>5</v>
      </c>
      <c r="P1762" s="500">
        <v>5</v>
      </c>
      <c r="Q1762" s="500">
        <v>196.97463374299483</v>
      </c>
    </row>
    <row r="1763" spans="1:17" ht="12.75" x14ac:dyDescent="0.2">
      <c r="A1763" s="496" t="s">
        <v>2138</v>
      </c>
      <c r="B1763" s="497" t="s">
        <v>2263</v>
      </c>
      <c r="C1763" s="497">
        <v>301.03248833300847</v>
      </c>
      <c r="D1763" s="497">
        <v>301.03248833300847</v>
      </c>
      <c r="E1763" s="497">
        <v>375.96929784384542</v>
      </c>
      <c r="F1763" s="498">
        <v>1</v>
      </c>
      <c r="G1763" s="499">
        <f t="shared" si="27"/>
        <v>375.96929784384542</v>
      </c>
      <c r="H1763" s="499" t="s">
        <v>2263</v>
      </c>
      <c r="I1763" s="499">
        <v>1090</v>
      </c>
      <c r="J1763" s="499">
        <v>55</v>
      </c>
      <c r="K1763" s="499">
        <v>3092</v>
      </c>
      <c r="L1763" s="499">
        <v>302</v>
      </c>
      <c r="M1763" s="499">
        <v>2790</v>
      </c>
      <c r="N1763" s="499">
        <v>1</v>
      </c>
      <c r="O1763" s="500">
        <v>5</v>
      </c>
      <c r="P1763" s="500">
        <v>5</v>
      </c>
      <c r="Q1763" s="500">
        <v>196.97463374299483</v>
      </c>
    </row>
    <row r="1764" spans="1:17" ht="12.75" x14ac:dyDescent="0.2">
      <c r="A1764" s="496" t="s">
        <v>2139</v>
      </c>
      <c r="B1764" s="497" t="s">
        <v>2263</v>
      </c>
      <c r="C1764" s="497">
        <v>4021.3989824387518</v>
      </c>
      <c r="D1764" s="497">
        <v>4021.3989824387518</v>
      </c>
      <c r="E1764" s="497">
        <v>4789.7780631286578</v>
      </c>
      <c r="F1764" s="498">
        <v>0.30000000000000004</v>
      </c>
      <c r="G1764" s="499">
        <f t="shared" si="27"/>
        <v>1436.9334189385975</v>
      </c>
      <c r="H1764" s="499" t="s">
        <v>2263</v>
      </c>
      <c r="I1764" s="499">
        <v>9</v>
      </c>
      <c r="J1764" s="499">
        <v>55</v>
      </c>
      <c r="K1764" s="499">
        <v>719</v>
      </c>
      <c r="L1764" s="499">
        <v>696</v>
      </c>
      <c r="M1764" s="499">
        <v>23</v>
      </c>
      <c r="N1764" s="499">
        <v>1</v>
      </c>
      <c r="O1764" s="500">
        <v>37</v>
      </c>
      <c r="P1764" s="500">
        <v>43</v>
      </c>
      <c r="Q1764" s="500">
        <v>196.97463374299483</v>
      </c>
    </row>
    <row r="1765" spans="1:17" ht="12.75" x14ac:dyDescent="0.2">
      <c r="A1765" s="496" t="s">
        <v>2140</v>
      </c>
      <c r="B1765" s="497" t="s">
        <v>2263</v>
      </c>
      <c r="C1765" s="497">
        <v>1520.2851665522121</v>
      </c>
      <c r="D1765" s="497">
        <v>1520.2851665522121</v>
      </c>
      <c r="E1765" s="497">
        <v>3532.1574343988909</v>
      </c>
      <c r="F1765" s="498">
        <v>0.30000000000000004</v>
      </c>
      <c r="G1765" s="499">
        <f t="shared" si="27"/>
        <v>1059.6472303196674</v>
      </c>
      <c r="H1765" s="499" t="s">
        <v>2263</v>
      </c>
      <c r="I1765" s="499">
        <v>60</v>
      </c>
      <c r="J1765" s="499">
        <v>118</v>
      </c>
      <c r="K1765" s="499">
        <v>704</v>
      </c>
      <c r="L1765" s="499">
        <v>655</v>
      </c>
      <c r="M1765" s="499">
        <v>49</v>
      </c>
      <c r="N1765" s="499">
        <v>1</v>
      </c>
      <c r="O1765" s="500">
        <v>13</v>
      </c>
      <c r="P1765" s="500">
        <v>32</v>
      </c>
      <c r="Q1765" s="500">
        <v>196.97463374299483</v>
      </c>
    </row>
    <row r="1766" spans="1:17" ht="12.75" x14ac:dyDescent="0.2">
      <c r="A1766" s="496" t="s">
        <v>2141</v>
      </c>
      <c r="B1766" s="497" t="s">
        <v>2263</v>
      </c>
      <c r="C1766" s="497">
        <v>813.57332128164933</v>
      </c>
      <c r="D1766" s="497">
        <v>813.57332128164933</v>
      </c>
      <c r="E1766" s="497">
        <v>2967.3815286630311</v>
      </c>
      <c r="F1766" s="498">
        <v>0.30000000000000004</v>
      </c>
      <c r="G1766" s="499">
        <f t="shared" si="27"/>
        <v>890.21445859890946</v>
      </c>
      <c r="H1766" s="499" t="s">
        <v>2263</v>
      </c>
      <c r="I1766" s="499">
        <v>459</v>
      </c>
      <c r="J1766" s="499">
        <v>264</v>
      </c>
      <c r="K1766" s="499">
        <v>459</v>
      </c>
      <c r="L1766" s="499">
        <v>383</v>
      </c>
      <c r="M1766" s="499">
        <v>76</v>
      </c>
      <c r="N1766" s="499">
        <v>1</v>
      </c>
      <c r="O1766" s="500">
        <v>5</v>
      </c>
      <c r="P1766" s="500">
        <v>27</v>
      </c>
      <c r="Q1766" s="500">
        <v>196.97463374299483</v>
      </c>
    </row>
    <row r="1767" spans="1:17" ht="12.75" x14ac:dyDescent="0.2">
      <c r="A1767" s="496" t="s">
        <v>2142</v>
      </c>
      <c r="B1767" s="497" t="s">
        <v>2263</v>
      </c>
      <c r="C1767" s="497">
        <v>565.21942461397282</v>
      </c>
      <c r="D1767" s="497">
        <v>565.21942461397282</v>
      </c>
      <c r="E1767" s="497">
        <v>2476.3202846503755</v>
      </c>
      <c r="F1767" s="498">
        <v>0.30000000000000004</v>
      </c>
      <c r="G1767" s="499">
        <f t="shared" si="27"/>
        <v>742.89608539511278</v>
      </c>
      <c r="H1767" s="499" t="s">
        <v>2263</v>
      </c>
      <c r="I1767" s="499">
        <v>1956</v>
      </c>
      <c r="J1767" s="499">
        <v>843</v>
      </c>
      <c r="K1767" s="499">
        <v>1019</v>
      </c>
      <c r="L1767" s="499">
        <v>697</v>
      </c>
      <c r="M1767" s="499">
        <v>322</v>
      </c>
      <c r="N1767" s="499">
        <v>1</v>
      </c>
      <c r="O1767" s="500">
        <v>5</v>
      </c>
      <c r="P1767" s="500">
        <v>19</v>
      </c>
      <c r="Q1767" s="500">
        <v>196.97463374299483</v>
      </c>
    </row>
    <row r="1768" spans="1:17" ht="12.75" x14ac:dyDescent="0.2">
      <c r="A1768" s="496" t="s">
        <v>2143</v>
      </c>
      <c r="B1768" s="497" t="s">
        <v>2263</v>
      </c>
      <c r="C1768" s="497">
        <v>6847.6092262609045</v>
      </c>
      <c r="D1768" s="497">
        <v>6847.6092262609045</v>
      </c>
      <c r="E1768" s="497">
        <v>5160.5942797919597</v>
      </c>
      <c r="F1768" s="498">
        <v>0.30000000000000004</v>
      </c>
      <c r="G1768" s="499">
        <f t="shared" si="27"/>
        <v>1548.178283937588</v>
      </c>
      <c r="H1768" s="499" t="s">
        <v>2263</v>
      </c>
      <c r="I1768" s="499">
        <v>0</v>
      </c>
      <c r="J1768" s="499">
        <v>24</v>
      </c>
      <c r="K1768" s="499">
        <v>874</v>
      </c>
      <c r="L1768" s="499">
        <v>870</v>
      </c>
      <c r="M1768" s="499">
        <v>4</v>
      </c>
      <c r="N1768" s="499">
        <v>1</v>
      </c>
      <c r="O1768" s="500">
        <v>48</v>
      </c>
      <c r="P1768" s="500">
        <v>53</v>
      </c>
      <c r="Q1768" s="500">
        <v>196.97463374299483</v>
      </c>
    </row>
    <row r="1769" spans="1:17" ht="12.75" x14ac:dyDescent="0.2">
      <c r="A1769" s="496" t="s">
        <v>2144</v>
      </c>
      <c r="B1769" s="497" t="s">
        <v>2263</v>
      </c>
      <c r="C1769" s="497">
        <v>3105.4663090134336</v>
      </c>
      <c r="D1769" s="497">
        <v>3105.4663090134336</v>
      </c>
      <c r="E1769" s="497">
        <v>3061.5029794991224</v>
      </c>
      <c r="F1769" s="498">
        <v>0.30000000000000004</v>
      </c>
      <c r="G1769" s="499">
        <f t="shared" si="27"/>
        <v>918.45089384973687</v>
      </c>
      <c r="H1769" s="499" t="s">
        <v>2263</v>
      </c>
      <c r="I1769" s="499">
        <v>0</v>
      </c>
      <c r="J1769" s="499">
        <v>77</v>
      </c>
      <c r="K1769" s="499">
        <v>1006</v>
      </c>
      <c r="L1769" s="499">
        <v>1001</v>
      </c>
      <c r="M1769" s="499">
        <v>5</v>
      </c>
      <c r="N1769" s="499">
        <v>1</v>
      </c>
      <c r="O1769" s="500">
        <v>15</v>
      </c>
      <c r="P1769" s="500">
        <v>32</v>
      </c>
      <c r="Q1769" s="500">
        <v>196.97463374299483</v>
      </c>
    </row>
    <row r="1770" spans="1:17" ht="12.75" x14ac:dyDescent="0.2">
      <c r="A1770" s="496" t="s">
        <v>2145</v>
      </c>
      <c r="B1770" s="497" t="s">
        <v>2263</v>
      </c>
      <c r="C1770" s="497">
        <v>4060.5018774717018</v>
      </c>
      <c r="D1770" s="497">
        <v>4060.5018774717018</v>
      </c>
      <c r="E1770" s="497">
        <v>4358.6612868845832</v>
      </c>
      <c r="F1770" s="498">
        <v>0.30000000000000004</v>
      </c>
      <c r="G1770" s="499">
        <f t="shared" si="27"/>
        <v>1307.5983860653751</v>
      </c>
      <c r="H1770" s="499" t="s">
        <v>2263</v>
      </c>
      <c r="I1770" s="499">
        <v>1</v>
      </c>
      <c r="J1770" s="499">
        <v>5</v>
      </c>
      <c r="K1770" s="499">
        <v>257</v>
      </c>
      <c r="L1770" s="499">
        <v>241</v>
      </c>
      <c r="M1770" s="499">
        <v>16</v>
      </c>
      <c r="N1770" s="499">
        <v>1</v>
      </c>
      <c r="O1770" s="500">
        <v>5</v>
      </c>
      <c r="P1770" s="500">
        <v>63</v>
      </c>
      <c r="Q1770" s="500">
        <v>196.97463374299483</v>
      </c>
    </row>
    <row r="1771" spans="1:17" ht="12.75" x14ac:dyDescent="0.2">
      <c r="A1771" s="496" t="s">
        <v>2146</v>
      </c>
      <c r="B1771" s="497" t="s">
        <v>2263</v>
      </c>
      <c r="C1771" s="497">
        <v>2107.8593163811133</v>
      </c>
      <c r="D1771" s="497">
        <v>2107.8593163811133</v>
      </c>
      <c r="E1771" s="497">
        <v>2852.2756017200199</v>
      </c>
      <c r="F1771" s="498">
        <v>0.30000000000000004</v>
      </c>
      <c r="G1771" s="499">
        <f t="shared" si="27"/>
        <v>855.68268051600614</v>
      </c>
      <c r="H1771" s="499" t="s">
        <v>2263</v>
      </c>
      <c r="I1771" s="499">
        <v>7</v>
      </c>
      <c r="J1771" s="499">
        <v>39</v>
      </c>
      <c r="K1771" s="499">
        <v>1859</v>
      </c>
      <c r="L1771" s="499">
        <v>1430</v>
      </c>
      <c r="M1771" s="499">
        <v>429</v>
      </c>
      <c r="N1771" s="499">
        <v>1</v>
      </c>
      <c r="O1771" s="500">
        <v>42</v>
      </c>
      <c r="P1771" s="500">
        <v>35</v>
      </c>
      <c r="Q1771" s="500">
        <v>196.97463374299483</v>
      </c>
    </row>
    <row r="1772" spans="1:17" ht="12.75" x14ac:dyDescent="0.2">
      <c r="A1772" s="496" t="s">
        <v>2147</v>
      </c>
      <c r="B1772" s="497" t="s">
        <v>2263</v>
      </c>
      <c r="C1772" s="497">
        <v>561.72100708805999</v>
      </c>
      <c r="D1772" s="497">
        <v>561.72100708805999</v>
      </c>
      <c r="E1772" s="497">
        <v>1915.1029157765963</v>
      </c>
      <c r="F1772" s="498">
        <v>0.30000000000000004</v>
      </c>
      <c r="G1772" s="499">
        <f t="shared" si="27"/>
        <v>574.53087473297899</v>
      </c>
      <c r="H1772" s="499" t="s">
        <v>2263</v>
      </c>
      <c r="I1772" s="499">
        <v>383</v>
      </c>
      <c r="J1772" s="499">
        <v>201</v>
      </c>
      <c r="K1772" s="499">
        <v>13101</v>
      </c>
      <c r="L1772" s="499">
        <v>6901</v>
      </c>
      <c r="M1772" s="499">
        <v>6200</v>
      </c>
      <c r="N1772" s="499">
        <v>1</v>
      </c>
      <c r="O1772" s="500">
        <v>5</v>
      </c>
      <c r="P1772" s="500">
        <v>15</v>
      </c>
      <c r="Q1772" s="500">
        <v>196.97463374299483</v>
      </c>
    </row>
    <row r="1773" spans="1:17" ht="12.75" x14ac:dyDescent="0.2">
      <c r="A1773" s="496" t="s">
        <v>2148</v>
      </c>
      <c r="B1773" s="497" t="s">
        <v>2263</v>
      </c>
      <c r="C1773" s="497">
        <v>368.44632096784602</v>
      </c>
      <c r="D1773" s="497">
        <v>368.44632096784602</v>
      </c>
      <c r="E1773" s="497">
        <v>863.71177519791809</v>
      </c>
      <c r="F1773" s="498">
        <v>0.65</v>
      </c>
      <c r="G1773" s="499">
        <f t="shared" si="27"/>
        <v>561.41265387864678</v>
      </c>
      <c r="H1773" s="499" t="s">
        <v>2263</v>
      </c>
      <c r="I1773" s="499">
        <v>1184</v>
      </c>
      <c r="J1773" s="499">
        <v>265</v>
      </c>
      <c r="K1773" s="499">
        <v>19259</v>
      </c>
      <c r="L1773" s="499">
        <v>5622</v>
      </c>
      <c r="M1773" s="499">
        <v>13637</v>
      </c>
      <c r="N1773" s="499">
        <v>1</v>
      </c>
      <c r="O1773" s="500">
        <v>5</v>
      </c>
      <c r="P1773" s="500">
        <v>5</v>
      </c>
      <c r="Q1773" s="500">
        <v>196.97463374299483</v>
      </c>
    </row>
    <row r="1774" spans="1:17" ht="12.75" x14ac:dyDescent="0.2">
      <c r="A1774" s="496" t="s">
        <v>2149</v>
      </c>
      <c r="B1774" s="497" t="s">
        <v>2263</v>
      </c>
      <c r="C1774" s="497">
        <v>315.52891471602419</v>
      </c>
      <c r="D1774" s="497">
        <v>315.52891471602419</v>
      </c>
      <c r="E1774" s="497">
        <v>880.94717009137707</v>
      </c>
      <c r="F1774" s="498">
        <v>0.65</v>
      </c>
      <c r="G1774" s="499">
        <f t="shared" si="27"/>
        <v>572.61566055939511</v>
      </c>
      <c r="H1774" s="499" t="s">
        <v>2263</v>
      </c>
      <c r="I1774" s="499">
        <v>2474</v>
      </c>
      <c r="J1774" s="499">
        <v>297</v>
      </c>
      <c r="K1774" s="499">
        <v>6435</v>
      </c>
      <c r="L1774" s="499">
        <v>2133</v>
      </c>
      <c r="M1774" s="499">
        <v>4302</v>
      </c>
      <c r="N1774" s="499">
        <v>1</v>
      </c>
      <c r="O1774" s="500">
        <v>5</v>
      </c>
      <c r="P1774" s="500">
        <v>5</v>
      </c>
      <c r="Q1774" s="500">
        <v>196.97463374299483</v>
      </c>
    </row>
    <row r="1775" spans="1:17" ht="12.75" x14ac:dyDescent="0.2">
      <c r="A1775" s="496" t="s">
        <v>341</v>
      </c>
      <c r="B1775" s="497">
        <v>27.548228964921076</v>
      </c>
      <c r="C1775" s="497">
        <v>275.00313134861653</v>
      </c>
      <c r="D1775" s="497">
        <v>275.00313134861653</v>
      </c>
      <c r="E1775" s="497">
        <v>406.71686248134523</v>
      </c>
      <c r="F1775" s="498">
        <v>1</v>
      </c>
      <c r="G1775" s="499">
        <f t="shared" si="27"/>
        <v>406.71686248134523</v>
      </c>
      <c r="H1775" s="499">
        <v>54184</v>
      </c>
      <c r="I1775" s="499">
        <v>16012</v>
      </c>
      <c r="J1775" s="499">
        <v>1655</v>
      </c>
      <c r="K1775" s="499">
        <v>8458</v>
      </c>
      <c r="L1775" s="499">
        <v>2798</v>
      </c>
      <c r="M1775" s="499">
        <v>5660</v>
      </c>
      <c r="N1775" s="499">
        <v>1</v>
      </c>
      <c r="O1775" s="500">
        <v>5</v>
      </c>
      <c r="P1775" s="500">
        <v>5</v>
      </c>
      <c r="Q1775" s="500">
        <v>196.97463374299483</v>
      </c>
    </row>
    <row r="1776" spans="1:17" ht="12.75" x14ac:dyDescent="0.2">
      <c r="A1776" s="496" t="s">
        <v>2150</v>
      </c>
      <c r="B1776" s="497" t="s">
        <v>2263</v>
      </c>
      <c r="C1776" s="497">
        <v>459.50427322319348</v>
      </c>
      <c r="D1776" s="497">
        <v>459.50427322319348</v>
      </c>
      <c r="E1776" s="497">
        <v>692.74493371958783</v>
      </c>
      <c r="F1776" s="498">
        <v>0</v>
      </c>
      <c r="G1776" s="499">
        <f t="shared" si="27"/>
        <v>0</v>
      </c>
      <c r="H1776" s="499" t="s">
        <v>2263</v>
      </c>
      <c r="I1776" s="499">
        <v>3219</v>
      </c>
      <c r="J1776" s="499">
        <v>846</v>
      </c>
      <c r="K1776" s="499">
        <v>941</v>
      </c>
      <c r="L1776" s="499">
        <v>941</v>
      </c>
      <c r="M1776" s="499">
        <v>581</v>
      </c>
      <c r="N1776" s="499">
        <v>0</v>
      </c>
      <c r="O1776" s="500">
        <v>5</v>
      </c>
      <c r="P1776" s="500">
        <v>5</v>
      </c>
      <c r="Q1776" s="500">
        <v>196.97463374299483</v>
      </c>
    </row>
    <row r="1777" spans="1:17" ht="12.75" x14ac:dyDescent="0.2">
      <c r="A1777" s="496" t="s">
        <v>2151</v>
      </c>
      <c r="B1777" s="497" t="s">
        <v>2263</v>
      </c>
      <c r="C1777" s="497">
        <v>4418.5985074984783</v>
      </c>
      <c r="D1777" s="497">
        <v>4418.5985074984783</v>
      </c>
      <c r="E1777" s="497">
        <v>4418.5985074984783</v>
      </c>
      <c r="F1777" s="498">
        <v>0.30000000000000004</v>
      </c>
      <c r="G1777" s="499">
        <f t="shared" si="27"/>
        <v>1325.5795522495437</v>
      </c>
      <c r="H1777" s="499" t="s">
        <v>2263</v>
      </c>
      <c r="I1777" s="499">
        <v>0</v>
      </c>
      <c r="J1777" s="499">
        <v>54</v>
      </c>
      <c r="K1777" s="499">
        <v>2816</v>
      </c>
      <c r="L1777" s="499">
        <v>2648</v>
      </c>
      <c r="M1777" s="499">
        <v>168</v>
      </c>
      <c r="N1777" s="499">
        <v>1</v>
      </c>
      <c r="O1777" s="500">
        <v>69</v>
      </c>
      <c r="P1777" s="500">
        <v>69</v>
      </c>
      <c r="Q1777" s="500">
        <v>196.97463374299483</v>
      </c>
    </row>
    <row r="1778" spans="1:17" ht="12.75" x14ac:dyDescent="0.2">
      <c r="A1778" s="496" t="s">
        <v>2152</v>
      </c>
      <c r="B1778" s="497" t="s">
        <v>2263</v>
      </c>
      <c r="C1778" s="497">
        <v>3177.6267690283375</v>
      </c>
      <c r="D1778" s="497">
        <v>3177.6267690283375</v>
      </c>
      <c r="E1778" s="497">
        <v>3177.6267690283375</v>
      </c>
      <c r="F1778" s="498">
        <v>0.30000000000000004</v>
      </c>
      <c r="G1778" s="499">
        <f t="shared" si="27"/>
        <v>953.28803070850142</v>
      </c>
      <c r="H1778" s="499" t="s">
        <v>2263</v>
      </c>
      <c r="I1778" s="499">
        <v>26</v>
      </c>
      <c r="J1778" s="499">
        <v>172</v>
      </c>
      <c r="K1778" s="499">
        <v>11364</v>
      </c>
      <c r="L1778" s="499">
        <v>9057</v>
      </c>
      <c r="M1778" s="499">
        <v>2307</v>
      </c>
      <c r="N1778" s="499">
        <v>1</v>
      </c>
      <c r="O1778" s="500">
        <v>42</v>
      </c>
      <c r="P1778" s="500">
        <v>42</v>
      </c>
      <c r="Q1778" s="500">
        <v>196.97463374299483</v>
      </c>
    </row>
    <row r="1779" spans="1:17" ht="12.75" x14ac:dyDescent="0.2">
      <c r="A1779" s="496" t="s">
        <v>2153</v>
      </c>
      <c r="B1779" s="497" t="s">
        <v>2263</v>
      </c>
      <c r="C1779" s="497">
        <v>1429.0513780742381</v>
      </c>
      <c r="D1779" s="497">
        <v>1429.0513780742381</v>
      </c>
      <c r="E1779" s="497">
        <v>2000.4596914873423</v>
      </c>
      <c r="F1779" s="498">
        <v>0.30000000000000004</v>
      </c>
      <c r="G1779" s="499">
        <f t="shared" si="27"/>
        <v>600.1379074462028</v>
      </c>
      <c r="H1779" s="499" t="s">
        <v>2263</v>
      </c>
      <c r="I1779" s="499">
        <v>474</v>
      </c>
      <c r="J1779" s="499">
        <v>306</v>
      </c>
      <c r="K1779" s="499">
        <v>31159</v>
      </c>
      <c r="L1779" s="499">
        <v>16500</v>
      </c>
      <c r="M1779" s="499">
        <v>14659</v>
      </c>
      <c r="N1779" s="499">
        <v>1</v>
      </c>
      <c r="O1779" s="500">
        <v>25</v>
      </c>
      <c r="P1779" s="500">
        <v>15</v>
      </c>
      <c r="Q1779" s="500">
        <v>196.97463374299483</v>
      </c>
    </row>
    <row r="1780" spans="1:17" ht="12.75" x14ac:dyDescent="0.2">
      <c r="A1780" s="496" t="s">
        <v>2154</v>
      </c>
      <c r="B1780" s="497" t="s">
        <v>2263</v>
      </c>
      <c r="C1780" s="497">
        <v>4559.7446094855904</v>
      </c>
      <c r="D1780" s="497">
        <v>4559.7446094855904</v>
      </c>
      <c r="E1780" s="497">
        <v>4559.7446094855904</v>
      </c>
      <c r="F1780" s="498">
        <v>0.30000000000000004</v>
      </c>
      <c r="G1780" s="499">
        <f t="shared" si="27"/>
        <v>1367.9233828456772</v>
      </c>
      <c r="H1780" s="499" t="s">
        <v>2263</v>
      </c>
      <c r="I1780" s="499">
        <v>0</v>
      </c>
      <c r="J1780" s="499">
        <v>4</v>
      </c>
      <c r="K1780" s="499">
        <v>928</v>
      </c>
      <c r="L1780" s="499">
        <v>904</v>
      </c>
      <c r="M1780" s="499">
        <v>24</v>
      </c>
      <c r="N1780" s="499">
        <v>1</v>
      </c>
      <c r="O1780" s="500">
        <v>62</v>
      </c>
      <c r="P1780" s="500">
        <v>62</v>
      </c>
      <c r="Q1780" s="500">
        <v>196.97463374299483</v>
      </c>
    </row>
    <row r="1781" spans="1:17" ht="12.75" x14ac:dyDescent="0.2">
      <c r="A1781" s="496" t="s">
        <v>2155</v>
      </c>
      <c r="B1781" s="497" t="s">
        <v>2263</v>
      </c>
      <c r="C1781" s="497">
        <v>3249.6376893417541</v>
      </c>
      <c r="D1781" s="497">
        <v>3249.6376893417541</v>
      </c>
      <c r="E1781" s="497">
        <v>3249.6376893417541</v>
      </c>
      <c r="F1781" s="498">
        <v>0.30000000000000004</v>
      </c>
      <c r="G1781" s="499">
        <f t="shared" si="27"/>
        <v>974.8913068025264</v>
      </c>
      <c r="H1781" s="499" t="s">
        <v>2263</v>
      </c>
      <c r="I1781" s="499">
        <v>1</v>
      </c>
      <c r="J1781" s="499">
        <v>11</v>
      </c>
      <c r="K1781" s="499">
        <v>2182</v>
      </c>
      <c r="L1781" s="499">
        <v>1927</v>
      </c>
      <c r="M1781" s="499">
        <v>255</v>
      </c>
      <c r="N1781" s="499">
        <v>1</v>
      </c>
      <c r="O1781" s="500">
        <v>39</v>
      </c>
      <c r="P1781" s="500">
        <v>39</v>
      </c>
      <c r="Q1781" s="500">
        <v>196.97463374299483</v>
      </c>
    </row>
    <row r="1782" spans="1:17" ht="12.75" x14ac:dyDescent="0.2">
      <c r="A1782" s="496" t="s">
        <v>2156</v>
      </c>
      <c r="B1782" s="497" t="s">
        <v>2263</v>
      </c>
      <c r="C1782" s="497">
        <v>2332.3185026961005</v>
      </c>
      <c r="D1782" s="497">
        <v>2332.3185026961005</v>
      </c>
      <c r="E1782" s="497">
        <v>2332.3185026961005</v>
      </c>
      <c r="F1782" s="498">
        <v>0.30000000000000004</v>
      </c>
      <c r="G1782" s="499">
        <f t="shared" si="27"/>
        <v>699.69555080883026</v>
      </c>
      <c r="H1782" s="499" t="s">
        <v>2263</v>
      </c>
      <c r="I1782" s="499">
        <v>2</v>
      </c>
      <c r="J1782" s="499">
        <v>10</v>
      </c>
      <c r="K1782" s="499">
        <v>2323</v>
      </c>
      <c r="L1782" s="499">
        <v>1554</v>
      </c>
      <c r="M1782" s="499">
        <v>769</v>
      </c>
      <c r="N1782" s="499">
        <v>1</v>
      </c>
      <c r="O1782" s="500">
        <v>24</v>
      </c>
      <c r="P1782" s="500">
        <v>24</v>
      </c>
      <c r="Q1782" s="500">
        <v>196.97463374299483</v>
      </c>
    </row>
    <row r="1783" spans="1:17" ht="12.75" x14ac:dyDescent="0.2">
      <c r="A1783" s="496" t="s">
        <v>2157</v>
      </c>
      <c r="B1783" s="497" t="s">
        <v>2263</v>
      </c>
      <c r="C1783" s="497">
        <v>2377.2356981169264</v>
      </c>
      <c r="D1783" s="497">
        <v>2377.2356981169264</v>
      </c>
      <c r="E1783" s="497">
        <v>7042.4485927915903</v>
      </c>
      <c r="F1783" s="498">
        <v>0</v>
      </c>
      <c r="G1783" s="499">
        <f t="shared" si="27"/>
        <v>0</v>
      </c>
      <c r="H1783" s="499" t="s">
        <v>2263</v>
      </c>
      <c r="I1783" s="499">
        <v>88</v>
      </c>
      <c r="J1783" s="499">
        <v>165</v>
      </c>
      <c r="K1783" s="499">
        <v>264</v>
      </c>
      <c r="L1783" s="499">
        <v>264</v>
      </c>
      <c r="M1783" s="499">
        <v>23</v>
      </c>
      <c r="N1783" s="499">
        <v>0</v>
      </c>
      <c r="O1783" s="500">
        <v>8</v>
      </c>
      <c r="P1783" s="500">
        <v>60</v>
      </c>
      <c r="Q1783" s="500">
        <v>196.97463374299483</v>
      </c>
    </row>
    <row r="1784" spans="1:17" ht="12.75" x14ac:dyDescent="0.2">
      <c r="A1784" s="496" t="s">
        <v>342</v>
      </c>
      <c r="B1784" s="497" t="s">
        <v>2263</v>
      </c>
      <c r="C1784" s="497">
        <v>1695.4661150961242</v>
      </c>
      <c r="D1784" s="497">
        <v>1695.4661150961242</v>
      </c>
      <c r="E1784" s="497">
        <v>3466.2023486569969</v>
      </c>
      <c r="F1784" s="498">
        <v>0</v>
      </c>
      <c r="G1784" s="499">
        <f t="shared" si="27"/>
        <v>0</v>
      </c>
      <c r="H1784" s="499" t="s">
        <v>2263</v>
      </c>
      <c r="I1784" s="499">
        <v>838</v>
      </c>
      <c r="J1784" s="499">
        <v>769</v>
      </c>
      <c r="K1784" s="499">
        <v>247</v>
      </c>
      <c r="L1784" s="499">
        <v>247</v>
      </c>
      <c r="M1784" s="499">
        <v>48</v>
      </c>
      <c r="N1784" s="499">
        <v>0</v>
      </c>
      <c r="O1784" s="500">
        <v>5</v>
      </c>
      <c r="P1784" s="500">
        <v>25</v>
      </c>
      <c r="Q1784" s="500">
        <v>196.97463374299483</v>
      </c>
    </row>
    <row r="1785" spans="1:17" ht="12.75" x14ac:dyDescent="0.2">
      <c r="A1785" s="496" t="s">
        <v>2158</v>
      </c>
      <c r="B1785" s="497" t="s">
        <v>2263</v>
      </c>
      <c r="C1785" s="497">
        <v>10950.833800240109</v>
      </c>
      <c r="D1785" s="497">
        <v>10950.833800240109</v>
      </c>
      <c r="E1785" s="497">
        <v>10950.833800240109</v>
      </c>
      <c r="F1785" s="498">
        <v>0</v>
      </c>
      <c r="G1785" s="499">
        <f t="shared" si="27"/>
        <v>0</v>
      </c>
      <c r="H1785" s="499" t="s">
        <v>2263</v>
      </c>
      <c r="I1785" s="499">
        <v>0</v>
      </c>
      <c r="J1785" s="499">
        <v>163</v>
      </c>
      <c r="K1785" s="499">
        <v>239</v>
      </c>
      <c r="L1785" s="499">
        <v>239</v>
      </c>
      <c r="M1785" s="499">
        <v>12</v>
      </c>
      <c r="N1785" s="499">
        <v>0</v>
      </c>
      <c r="O1785" s="500">
        <v>61</v>
      </c>
      <c r="P1785" s="500">
        <v>61</v>
      </c>
      <c r="Q1785" s="500">
        <v>212.05651015319862</v>
      </c>
    </row>
    <row r="1786" spans="1:17" ht="12.75" x14ac:dyDescent="0.2">
      <c r="A1786" s="496" t="s">
        <v>2159</v>
      </c>
      <c r="B1786" s="497" t="s">
        <v>2263</v>
      </c>
      <c r="C1786" s="497">
        <v>9499.3470249576712</v>
      </c>
      <c r="D1786" s="497">
        <v>9499.3470249576712</v>
      </c>
      <c r="E1786" s="497">
        <v>9314.3469522848864</v>
      </c>
      <c r="F1786" s="498">
        <v>0</v>
      </c>
      <c r="G1786" s="499">
        <f t="shared" si="27"/>
        <v>0</v>
      </c>
      <c r="H1786" s="499" t="s">
        <v>2263</v>
      </c>
      <c r="I1786" s="499">
        <v>0</v>
      </c>
      <c r="J1786" s="499">
        <v>151</v>
      </c>
      <c r="K1786" s="499">
        <v>88</v>
      </c>
      <c r="L1786" s="499">
        <v>88</v>
      </c>
      <c r="M1786" s="499">
        <v>21</v>
      </c>
      <c r="N1786" s="499">
        <v>0</v>
      </c>
      <c r="O1786" s="500">
        <v>36</v>
      </c>
      <c r="P1786" s="500">
        <v>75</v>
      </c>
      <c r="Q1786" s="500">
        <v>212.05651015319862</v>
      </c>
    </row>
    <row r="1787" spans="1:17" ht="12.75" x14ac:dyDescent="0.2">
      <c r="A1787" s="496" t="s">
        <v>2160</v>
      </c>
      <c r="B1787" s="497" t="s">
        <v>2263</v>
      </c>
      <c r="C1787" s="497">
        <v>7873.3746420283769</v>
      </c>
      <c r="D1787" s="497">
        <v>7873.3746420283769</v>
      </c>
      <c r="E1787" s="497">
        <v>6278.8815642708487</v>
      </c>
      <c r="F1787" s="498">
        <v>0</v>
      </c>
      <c r="G1787" s="499">
        <f t="shared" si="27"/>
        <v>0</v>
      </c>
      <c r="H1787" s="499" t="s">
        <v>2263</v>
      </c>
      <c r="I1787" s="499">
        <v>2</v>
      </c>
      <c r="J1787" s="499">
        <v>106</v>
      </c>
      <c r="K1787" s="499">
        <v>57</v>
      </c>
      <c r="L1787" s="499">
        <v>57</v>
      </c>
      <c r="M1787" s="499">
        <v>6</v>
      </c>
      <c r="N1787" s="499">
        <v>0</v>
      </c>
      <c r="O1787" s="500">
        <v>19</v>
      </c>
      <c r="P1787" s="500">
        <v>30</v>
      </c>
      <c r="Q1787" s="500">
        <v>212.05651015319862</v>
      </c>
    </row>
    <row r="1788" spans="1:17" ht="12.75" x14ac:dyDescent="0.2">
      <c r="A1788" s="496" t="s">
        <v>2161</v>
      </c>
      <c r="B1788" s="497" t="s">
        <v>2263</v>
      </c>
      <c r="C1788" s="497">
        <v>7881.4817668209453</v>
      </c>
      <c r="D1788" s="497">
        <v>7881.4817668209453</v>
      </c>
      <c r="E1788" s="497">
        <v>8315.810616380586</v>
      </c>
      <c r="F1788" s="498">
        <v>0</v>
      </c>
      <c r="G1788" s="499">
        <f t="shared" si="27"/>
        <v>0</v>
      </c>
      <c r="H1788" s="499" t="s">
        <v>2263</v>
      </c>
      <c r="I1788" s="499">
        <v>0</v>
      </c>
      <c r="J1788" s="499">
        <v>357</v>
      </c>
      <c r="K1788" s="499">
        <v>444</v>
      </c>
      <c r="L1788" s="499">
        <v>444</v>
      </c>
      <c r="M1788" s="499">
        <v>31</v>
      </c>
      <c r="N1788" s="499">
        <v>0</v>
      </c>
      <c r="O1788" s="500">
        <v>28</v>
      </c>
      <c r="P1788" s="500">
        <v>57</v>
      </c>
      <c r="Q1788" s="500">
        <v>212.05651015319862</v>
      </c>
    </row>
    <row r="1789" spans="1:17" ht="12.75" x14ac:dyDescent="0.2">
      <c r="A1789" s="496" t="s">
        <v>2162</v>
      </c>
      <c r="B1789" s="497" t="s">
        <v>2263</v>
      </c>
      <c r="C1789" s="497">
        <v>5601.8269309532025</v>
      </c>
      <c r="D1789" s="497">
        <v>5601.8269309532025</v>
      </c>
      <c r="E1789" s="497">
        <v>5601.8269309532025</v>
      </c>
      <c r="F1789" s="498">
        <v>0</v>
      </c>
      <c r="G1789" s="499">
        <f t="shared" si="27"/>
        <v>0</v>
      </c>
      <c r="H1789" s="499" t="s">
        <v>2263</v>
      </c>
      <c r="I1789" s="499">
        <v>4</v>
      </c>
      <c r="J1789" s="499">
        <v>865</v>
      </c>
      <c r="K1789" s="499">
        <v>444</v>
      </c>
      <c r="L1789" s="499">
        <v>444</v>
      </c>
      <c r="M1789" s="499">
        <v>87</v>
      </c>
      <c r="N1789" s="499">
        <v>0</v>
      </c>
      <c r="O1789" s="500">
        <v>18</v>
      </c>
      <c r="P1789" s="500">
        <v>18</v>
      </c>
      <c r="Q1789" s="500">
        <v>212.05651015319862</v>
      </c>
    </row>
    <row r="1790" spans="1:17" ht="12.75" x14ac:dyDescent="0.2">
      <c r="A1790" s="496" t="s">
        <v>2163</v>
      </c>
      <c r="B1790" s="497" t="s">
        <v>2263</v>
      </c>
      <c r="C1790" s="497">
        <v>9465.4656777288874</v>
      </c>
      <c r="D1790" s="497">
        <v>9465.4656777288874</v>
      </c>
      <c r="E1790" s="497">
        <v>10079.158213157018</v>
      </c>
      <c r="F1790" s="498">
        <v>0</v>
      </c>
      <c r="G1790" s="499">
        <f t="shared" si="27"/>
        <v>0</v>
      </c>
      <c r="H1790" s="499" t="s">
        <v>2263</v>
      </c>
      <c r="I1790" s="499">
        <v>0</v>
      </c>
      <c r="J1790" s="499">
        <v>154</v>
      </c>
      <c r="K1790" s="499">
        <v>120</v>
      </c>
      <c r="L1790" s="499">
        <v>120</v>
      </c>
      <c r="M1790" s="499">
        <v>2</v>
      </c>
      <c r="N1790" s="499">
        <v>0</v>
      </c>
      <c r="O1790" s="500">
        <v>31</v>
      </c>
      <c r="P1790" s="500">
        <v>65</v>
      </c>
      <c r="Q1790" s="500">
        <v>212.05651015319862</v>
      </c>
    </row>
    <row r="1791" spans="1:17" ht="12.75" x14ac:dyDescent="0.2">
      <c r="A1791" s="496" t="s">
        <v>2164</v>
      </c>
      <c r="B1791" s="497" t="s">
        <v>2263</v>
      </c>
      <c r="C1791" s="497">
        <v>5873.228294991135</v>
      </c>
      <c r="D1791" s="497">
        <v>5873.228294991135</v>
      </c>
      <c r="E1791" s="497">
        <v>5873.228294991135</v>
      </c>
      <c r="F1791" s="498">
        <v>0</v>
      </c>
      <c r="G1791" s="499">
        <f t="shared" si="27"/>
        <v>0</v>
      </c>
      <c r="H1791" s="499" t="s">
        <v>2263</v>
      </c>
      <c r="I1791" s="499">
        <v>0</v>
      </c>
      <c r="J1791" s="499">
        <v>99</v>
      </c>
      <c r="K1791" s="499">
        <v>30</v>
      </c>
      <c r="L1791" s="499">
        <v>30</v>
      </c>
      <c r="M1791" s="499">
        <v>0</v>
      </c>
      <c r="N1791" s="499">
        <v>0</v>
      </c>
      <c r="O1791" s="500">
        <v>15</v>
      </c>
      <c r="P1791" s="500">
        <v>15</v>
      </c>
      <c r="Q1791" s="500">
        <v>212.05651015319862</v>
      </c>
    </row>
    <row r="1792" spans="1:17" ht="12.75" x14ac:dyDescent="0.2">
      <c r="A1792" s="496" t="s">
        <v>2165</v>
      </c>
      <c r="B1792" s="497" t="s">
        <v>2263</v>
      </c>
      <c r="C1792" s="497">
        <v>7058.5848532894815</v>
      </c>
      <c r="D1792" s="497">
        <v>7058.5848532894815</v>
      </c>
      <c r="E1792" s="497">
        <v>9629.6945200349892</v>
      </c>
      <c r="F1792" s="498">
        <v>0</v>
      </c>
      <c r="G1792" s="499">
        <f t="shared" si="27"/>
        <v>0</v>
      </c>
      <c r="H1792" s="499" t="s">
        <v>2263</v>
      </c>
      <c r="I1792" s="499">
        <v>2</v>
      </c>
      <c r="J1792" s="499">
        <v>271</v>
      </c>
      <c r="K1792" s="499">
        <v>196</v>
      </c>
      <c r="L1792" s="499">
        <v>196</v>
      </c>
      <c r="M1792" s="499">
        <v>10</v>
      </c>
      <c r="N1792" s="499">
        <v>0</v>
      </c>
      <c r="O1792" s="500">
        <v>23</v>
      </c>
      <c r="P1792" s="500">
        <v>55</v>
      </c>
      <c r="Q1792" s="500">
        <v>212.05651015319862</v>
      </c>
    </row>
    <row r="1793" spans="1:17" ht="12.75" x14ac:dyDescent="0.2">
      <c r="A1793" s="496" t="s">
        <v>2166</v>
      </c>
      <c r="B1793" s="497" t="s">
        <v>2263</v>
      </c>
      <c r="C1793" s="497">
        <v>4585.7326295256689</v>
      </c>
      <c r="D1793" s="497">
        <v>4585.7326295256689</v>
      </c>
      <c r="E1793" s="497">
        <v>5760.9900784589154</v>
      </c>
      <c r="F1793" s="498">
        <v>0</v>
      </c>
      <c r="G1793" s="499">
        <f t="shared" si="27"/>
        <v>0</v>
      </c>
      <c r="H1793" s="499" t="s">
        <v>2263</v>
      </c>
      <c r="I1793" s="499">
        <v>46</v>
      </c>
      <c r="J1793" s="499">
        <v>452</v>
      </c>
      <c r="K1793" s="499">
        <v>101</v>
      </c>
      <c r="L1793" s="499">
        <v>101</v>
      </c>
      <c r="M1793" s="499">
        <v>5</v>
      </c>
      <c r="N1793" s="499">
        <v>0</v>
      </c>
      <c r="O1793" s="500">
        <v>15</v>
      </c>
      <c r="P1793" s="500">
        <v>28</v>
      </c>
      <c r="Q1793" s="500">
        <v>212.05651015319862</v>
      </c>
    </row>
    <row r="1794" spans="1:17" ht="12.75" x14ac:dyDescent="0.2">
      <c r="A1794" s="496" t="s">
        <v>2167</v>
      </c>
      <c r="B1794" s="497" t="s">
        <v>2263</v>
      </c>
      <c r="C1794" s="497">
        <v>13219.114996024964</v>
      </c>
      <c r="D1794" s="497">
        <v>13219.114996024964</v>
      </c>
      <c r="E1794" s="497">
        <v>13783.905025597373</v>
      </c>
      <c r="F1794" s="498">
        <v>0</v>
      </c>
      <c r="G1794" s="499">
        <f t="shared" si="27"/>
        <v>0</v>
      </c>
      <c r="H1794" s="499" t="s">
        <v>2263</v>
      </c>
      <c r="I1794" s="499">
        <v>0</v>
      </c>
      <c r="J1794" s="499">
        <v>98</v>
      </c>
      <c r="K1794" s="499">
        <v>270</v>
      </c>
      <c r="L1794" s="499">
        <v>270</v>
      </c>
      <c r="M1794" s="499">
        <v>3</v>
      </c>
      <c r="N1794" s="499">
        <v>0</v>
      </c>
      <c r="O1794" s="500">
        <v>69</v>
      </c>
      <c r="P1794" s="500">
        <v>85</v>
      </c>
      <c r="Q1794" s="500">
        <v>212.05651015319862</v>
      </c>
    </row>
    <row r="1795" spans="1:17" ht="12.75" x14ac:dyDescent="0.2">
      <c r="A1795" s="496" t="s">
        <v>2168</v>
      </c>
      <c r="B1795" s="497" t="s">
        <v>2263</v>
      </c>
      <c r="C1795" s="497">
        <v>8426.2489222810364</v>
      </c>
      <c r="D1795" s="497">
        <v>8426.2489222810364</v>
      </c>
      <c r="E1795" s="497">
        <v>9954.9154148528451</v>
      </c>
      <c r="F1795" s="498">
        <v>0</v>
      </c>
      <c r="G1795" s="499">
        <f t="shared" si="27"/>
        <v>0</v>
      </c>
      <c r="H1795" s="499" t="s">
        <v>2263</v>
      </c>
      <c r="I1795" s="499">
        <v>0</v>
      </c>
      <c r="J1795" s="499">
        <v>201</v>
      </c>
      <c r="K1795" s="499">
        <v>340</v>
      </c>
      <c r="L1795" s="499">
        <v>340</v>
      </c>
      <c r="M1795" s="499">
        <v>5</v>
      </c>
      <c r="N1795" s="499">
        <v>0</v>
      </c>
      <c r="O1795" s="500">
        <v>30</v>
      </c>
      <c r="P1795" s="500">
        <v>48</v>
      </c>
      <c r="Q1795" s="500">
        <v>212.05651015319862</v>
      </c>
    </row>
    <row r="1796" spans="1:17" ht="12.75" x14ac:dyDescent="0.2">
      <c r="A1796" s="496" t="s">
        <v>2169</v>
      </c>
      <c r="B1796" s="497" t="s">
        <v>2263</v>
      </c>
      <c r="C1796" s="497">
        <v>6419.2751364306187</v>
      </c>
      <c r="D1796" s="497">
        <v>6419.2751364306187</v>
      </c>
      <c r="E1796" s="497">
        <v>7899.5418202178244</v>
      </c>
      <c r="F1796" s="498">
        <v>0</v>
      </c>
      <c r="G1796" s="499">
        <f t="shared" si="27"/>
        <v>0</v>
      </c>
      <c r="H1796" s="499" t="s">
        <v>2263</v>
      </c>
      <c r="I1796" s="499">
        <v>1</v>
      </c>
      <c r="J1796" s="499">
        <v>497</v>
      </c>
      <c r="K1796" s="499">
        <v>369</v>
      </c>
      <c r="L1796" s="499">
        <v>369</v>
      </c>
      <c r="M1796" s="499">
        <v>6</v>
      </c>
      <c r="N1796" s="499">
        <v>0</v>
      </c>
      <c r="O1796" s="500">
        <v>17</v>
      </c>
      <c r="P1796" s="500">
        <v>37</v>
      </c>
      <c r="Q1796" s="500">
        <v>212.05651015319862</v>
      </c>
    </row>
    <row r="1797" spans="1:17" ht="12.75" x14ac:dyDescent="0.2">
      <c r="A1797" s="496" t="s">
        <v>2170</v>
      </c>
      <c r="B1797" s="497" t="s">
        <v>2263</v>
      </c>
      <c r="C1797" s="497">
        <v>5169.8440482121769</v>
      </c>
      <c r="D1797" s="497">
        <v>5169.8440482121769</v>
      </c>
      <c r="E1797" s="497">
        <v>6352.2108928644811</v>
      </c>
      <c r="F1797" s="498">
        <v>0</v>
      </c>
      <c r="G1797" s="499">
        <f t="shared" si="27"/>
        <v>0</v>
      </c>
      <c r="H1797" s="499" t="s">
        <v>2263</v>
      </c>
      <c r="I1797" s="499">
        <v>3</v>
      </c>
      <c r="J1797" s="499">
        <v>647</v>
      </c>
      <c r="K1797" s="499">
        <v>315</v>
      </c>
      <c r="L1797" s="499">
        <v>315</v>
      </c>
      <c r="M1797" s="499">
        <v>7</v>
      </c>
      <c r="N1797" s="499">
        <v>0</v>
      </c>
      <c r="O1797" s="500">
        <v>13</v>
      </c>
      <c r="P1797" s="500">
        <v>28</v>
      </c>
      <c r="Q1797" s="500">
        <v>212.05651015319862</v>
      </c>
    </row>
    <row r="1798" spans="1:17" ht="12.75" x14ac:dyDescent="0.2">
      <c r="A1798" s="496" t="s">
        <v>2171</v>
      </c>
      <c r="B1798" s="497" t="s">
        <v>2263</v>
      </c>
      <c r="C1798" s="497">
        <v>8625.1701799316052</v>
      </c>
      <c r="D1798" s="497">
        <v>8625.1701799316052</v>
      </c>
      <c r="E1798" s="497">
        <v>12294.860595396063</v>
      </c>
      <c r="F1798" s="498">
        <v>0</v>
      </c>
      <c r="G1798" s="499">
        <f t="shared" si="27"/>
        <v>0</v>
      </c>
      <c r="H1798" s="499" t="s">
        <v>2263</v>
      </c>
      <c r="I1798" s="499">
        <v>0</v>
      </c>
      <c r="J1798" s="499">
        <v>114</v>
      </c>
      <c r="K1798" s="499">
        <v>199</v>
      </c>
      <c r="L1798" s="499">
        <v>199</v>
      </c>
      <c r="M1798" s="499">
        <v>1</v>
      </c>
      <c r="N1798" s="499">
        <v>0</v>
      </c>
      <c r="O1798" s="500">
        <v>40</v>
      </c>
      <c r="P1798" s="500">
        <v>88</v>
      </c>
      <c r="Q1798" s="500">
        <v>212.05651015319862</v>
      </c>
    </row>
    <row r="1799" spans="1:17" ht="12.75" x14ac:dyDescent="0.2">
      <c r="A1799" s="496" t="s">
        <v>2172</v>
      </c>
      <c r="B1799" s="497" t="s">
        <v>2263</v>
      </c>
      <c r="C1799" s="497">
        <v>5959.5069138828012</v>
      </c>
      <c r="D1799" s="497">
        <v>5959.5069138828012</v>
      </c>
      <c r="E1799" s="497">
        <v>7836.7965081088432</v>
      </c>
      <c r="F1799" s="498">
        <v>0</v>
      </c>
      <c r="G1799" s="499">
        <f t="shared" ref="G1799:G1862" si="28">IFERROR(F1799*E1799,"")</f>
        <v>0</v>
      </c>
      <c r="H1799" s="499" t="s">
        <v>2263</v>
      </c>
      <c r="I1799" s="499">
        <v>1</v>
      </c>
      <c r="J1799" s="499">
        <v>285</v>
      </c>
      <c r="K1799" s="499">
        <v>138</v>
      </c>
      <c r="L1799" s="499">
        <v>138</v>
      </c>
      <c r="M1799" s="499">
        <v>2</v>
      </c>
      <c r="N1799" s="499">
        <v>0</v>
      </c>
      <c r="O1799" s="500">
        <v>16</v>
      </c>
      <c r="P1799" s="500">
        <v>36</v>
      </c>
      <c r="Q1799" s="500">
        <v>212.05651015319862</v>
      </c>
    </row>
    <row r="1800" spans="1:17" ht="12.75" x14ac:dyDescent="0.2">
      <c r="A1800" s="496" t="s">
        <v>2173</v>
      </c>
      <c r="B1800" s="497" t="s">
        <v>2263</v>
      </c>
      <c r="C1800" s="497">
        <v>4697.4414804190492</v>
      </c>
      <c r="D1800" s="497">
        <v>4697.4414804190492</v>
      </c>
      <c r="E1800" s="497">
        <v>6644.0547485674379</v>
      </c>
      <c r="F1800" s="498">
        <v>0</v>
      </c>
      <c r="G1800" s="499">
        <f t="shared" si="28"/>
        <v>0</v>
      </c>
      <c r="H1800" s="499" t="s">
        <v>2263</v>
      </c>
      <c r="I1800" s="499">
        <v>6</v>
      </c>
      <c r="J1800" s="499">
        <v>316</v>
      </c>
      <c r="K1800" s="499">
        <v>112</v>
      </c>
      <c r="L1800" s="499">
        <v>112</v>
      </c>
      <c r="M1800" s="499">
        <v>1</v>
      </c>
      <c r="N1800" s="499">
        <v>0</v>
      </c>
      <c r="O1800" s="500">
        <v>10</v>
      </c>
      <c r="P1800" s="500">
        <v>30</v>
      </c>
      <c r="Q1800" s="500">
        <v>212.05651015319862</v>
      </c>
    </row>
    <row r="1801" spans="1:17" ht="12.75" x14ac:dyDescent="0.2">
      <c r="A1801" s="496" t="s">
        <v>2174</v>
      </c>
      <c r="B1801" s="497" t="s">
        <v>2263</v>
      </c>
      <c r="C1801" s="497">
        <v>10322.078192048557</v>
      </c>
      <c r="D1801" s="497">
        <v>10322.078192048557</v>
      </c>
      <c r="E1801" s="497">
        <v>11626.194095575831</v>
      </c>
      <c r="F1801" s="498">
        <v>0</v>
      </c>
      <c r="G1801" s="499">
        <f t="shared" si="28"/>
        <v>0</v>
      </c>
      <c r="H1801" s="499" t="s">
        <v>2263</v>
      </c>
      <c r="I1801" s="499">
        <v>0</v>
      </c>
      <c r="J1801" s="499">
        <v>86</v>
      </c>
      <c r="K1801" s="499">
        <v>335</v>
      </c>
      <c r="L1801" s="499">
        <v>335</v>
      </c>
      <c r="M1801" s="499">
        <v>6</v>
      </c>
      <c r="N1801" s="499">
        <v>0</v>
      </c>
      <c r="O1801" s="500">
        <v>63</v>
      </c>
      <c r="P1801" s="500">
        <v>93</v>
      </c>
      <c r="Q1801" s="500">
        <v>212.05651015319862</v>
      </c>
    </row>
    <row r="1802" spans="1:17" ht="12.75" x14ac:dyDescent="0.2">
      <c r="A1802" s="496" t="s">
        <v>2175</v>
      </c>
      <c r="B1802" s="497" t="s">
        <v>2263</v>
      </c>
      <c r="C1802" s="497">
        <v>6312.2265293556538</v>
      </c>
      <c r="D1802" s="497">
        <v>6312.2265293556538</v>
      </c>
      <c r="E1802" s="497">
        <v>7076.5135272883545</v>
      </c>
      <c r="F1802" s="498">
        <v>0</v>
      </c>
      <c r="G1802" s="499">
        <f t="shared" si="28"/>
        <v>0</v>
      </c>
      <c r="H1802" s="499" t="s">
        <v>2263</v>
      </c>
      <c r="I1802" s="499">
        <v>2</v>
      </c>
      <c r="J1802" s="499">
        <v>261</v>
      </c>
      <c r="K1802" s="499">
        <v>460</v>
      </c>
      <c r="L1802" s="499">
        <v>460</v>
      </c>
      <c r="M1802" s="499">
        <v>17</v>
      </c>
      <c r="N1802" s="499">
        <v>0</v>
      </c>
      <c r="O1802" s="500">
        <v>27</v>
      </c>
      <c r="P1802" s="500">
        <v>41</v>
      </c>
      <c r="Q1802" s="500">
        <v>212.05651015319862</v>
      </c>
    </row>
    <row r="1803" spans="1:17" ht="12.75" x14ac:dyDescent="0.2">
      <c r="A1803" s="496" t="s">
        <v>2176</v>
      </c>
      <c r="B1803" s="497" t="s">
        <v>2263</v>
      </c>
      <c r="C1803" s="497">
        <v>4917.0550320464408</v>
      </c>
      <c r="D1803" s="497">
        <v>4917.0550320464408</v>
      </c>
      <c r="E1803" s="497">
        <v>5934.5971082187962</v>
      </c>
      <c r="F1803" s="498">
        <v>0</v>
      </c>
      <c r="G1803" s="499">
        <f t="shared" si="28"/>
        <v>0</v>
      </c>
      <c r="H1803" s="499" t="s">
        <v>2263</v>
      </c>
      <c r="I1803" s="499">
        <v>4</v>
      </c>
      <c r="J1803" s="499">
        <v>900</v>
      </c>
      <c r="K1803" s="499">
        <v>637</v>
      </c>
      <c r="L1803" s="499">
        <v>637</v>
      </c>
      <c r="M1803" s="499">
        <v>29</v>
      </c>
      <c r="N1803" s="499">
        <v>0</v>
      </c>
      <c r="O1803" s="500">
        <v>16</v>
      </c>
      <c r="P1803" s="500">
        <v>34</v>
      </c>
      <c r="Q1803" s="500">
        <v>212.05651015319862</v>
      </c>
    </row>
    <row r="1804" spans="1:17" ht="12.75" x14ac:dyDescent="0.2">
      <c r="A1804" s="496" t="s">
        <v>2177</v>
      </c>
      <c r="B1804" s="497" t="s">
        <v>2263</v>
      </c>
      <c r="C1804" s="497">
        <v>3974.7424665481362</v>
      </c>
      <c r="D1804" s="497">
        <v>3974.7424665481362</v>
      </c>
      <c r="E1804" s="497">
        <v>4550.410087391715</v>
      </c>
      <c r="F1804" s="498">
        <v>0</v>
      </c>
      <c r="G1804" s="499">
        <f t="shared" si="28"/>
        <v>0</v>
      </c>
      <c r="H1804" s="499" t="s">
        <v>2263</v>
      </c>
      <c r="I1804" s="499">
        <v>118</v>
      </c>
      <c r="J1804" s="499">
        <v>1732</v>
      </c>
      <c r="K1804" s="499">
        <v>678</v>
      </c>
      <c r="L1804" s="499">
        <v>678</v>
      </c>
      <c r="M1804" s="499">
        <v>49</v>
      </c>
      <c r="N1804" s="499">
        <v>0</v>
      </c>
      <c r="O1804" s="500">
        <v>10</v>
      </c>
      <c r="P1804" s="500">
        <v>22</v>
      </c>
      <c r="Q1804" s="500">
        <v>212.05651015319862</v>
      </c>
    </row>
    <row r="1805" spans="1:17" ht="12.75" x14ac:dyDescent="0.2">
      <c r="A1805" s="496" t="s">
        <v>2178</v>
      </c>
      <c r="B1805" s="497" t="s">
        <v>2263</v>
      </c>
      <c r="C1805" s="497">
        <v>11124.952779797333</v>
      </c>
      <c r="D1805" s="497">
        <v>11124.952779797333</v>
      </c>
      <c r="E1805" s="497">
        <v>12722.468273729173</v>
      </c>
      <c r="F1805" s="498">
        <v>0</v>
      </c>
      <c r="G1805" s="499">
        <f t="shared" si="28"/>
        <v>0</v>
      </c>
      <c r="H1805" s="499" t="s">
        <v>2263</v>
      </c>
      <c r="I1805" s="499">
        <v>0</v>
      </c>
      <c r="J1805" s="499">
        <v>62</v>
      </c>
      <c r="K1805" s="499">
        <v>63</v>
      </c>
      <c r="L1805" s="499">
        <v>63</v>
      </c>
      <c r="M1805" s="499">
        <v>0</v>
      </c>
      <c r="N1805" s="499">
        <v>0</v>
      </c>
      <c r="O1805" s="500">
        <v>35</v>
      </c>
      <c r="P1805" s="500">
        <v>75</v>
      </c>
      <c r="Q1805" s="500">
        <v>212.05651015319862</v>
      </c>
    </row>
    <row r="1806" spans="1:17" ht="12.75" x14ac:dyDescent="0.2">
      <c r="A1806" s="496" t="s">
        <v>2179</v>
      </c>
      <c r="B1806" s="497" t="s">
        <v>2263</v>
      </c>
      <c r="C1806" s="497">
        <v>6331.3814329597044</v>
      </c>
      <c r="D1806" s="497">
        <v>6331.3814329597044</v>
      </c>
      <c r="E1806" s="497">
        <v>7275.7009156306358</v>
      </c>
      <c r="F1806" s="498">
        <v>0</v>
      </c>
      <c r="G1806" s="499">
        <f t="shared" si="28"/>
        <v>0</v>
      </c>
      <c r="H1806" s="499" t="s">
        <v>2263</v>
      </c>
      <c r="I1806" s="499">
        <v>1</v>
      </c>
      <c r="J1806" s="499">
        <v>234</v>
      </c>
      <c r="K1806" s="499">
        <v>108</v>
      </c>
      <c r="L1806" s="499">
        <v>108</v>
      </c>
      <c r="M1806" s="499">
        <v>1</v>
      </c>
      <c r="N1806" s="499">
        <v>0</v>
      </c>
      <c r="O1806" s="500">
        <v>18</v>
      </c>
      <c r="P1806" s="500">
        <v>35</v>
      </c>
      <c r="Q1806" s="500">
        <v>212.05651015319862</v>
      </c>
    </row>
    <row r="1807" spans="1:17" ht="12.75" x14ac:dyDescent="0.2">
      <c r="A1807" s="496" t="s">
        <v>2180</v>
      </c>
      <c r="B1807" s="497" t="s">
        <v>2263</v>
      </c>
      <c r="C1807" s="497">
        <v>1477.910453536329</v>
      </c>
      <c r="D1807" s="497">
        <v>1477.910453536329</v>
      </c>
      <c r="E1807" s="497">
        <v>1477.910453536329</v>
      </c>
      <c r="F1807" s="498">
        <v>0</v>
      </c>
      <c r="G1807" s="499">
        <f t="shared" si="28"/>
        <v>0</v>
      </c>
      <c r="H1807" s="499" t="s">
        <v>2263</v>
      </c>
      <c r="I1807" s="499">
        <v>1169</v>
      </c>
      <c r="J1807" s="499">
        <v>411</v>
      </c>
      <c r="K1807" s="499">
        <v>2</v>
      </c>
      <c r="L1807" s="499">
        <v>2</v>
      </c>
      <c r="M1807" s="499">
        <v>2</v>
      </c>
      <c r="N1807" s="499">
        <v>0</v>
      </c>
      <c r="O1807" s="500">
        <v>5</v>
      </c>
      <c r="P1807" s="500">
        <v>5</v>
      </c>
      <c r="Q1807" s="500">
        <v>212.05651015319862</v>
      </c>
    </row>
    <row r="1808" spans="1:17" ht="12.75" x14ac:dyDescent="0.2">
      <c r="A1808" s="496" t="s">
        <v>2181</v>
      </c>
      <c r="B1808" s="497" t="s">
        <v>2263</v>
      </c>
      <c r="C1808" s="497">
        <v>1382.7874145273654</v>
      </c>
      <c r="D1808" s="497">
        <v>1382.7874145273654</v>
      </c>
      <c r="E1808" s="497">
        <v>1382.7874145273654</v>
      </c>
      <c r="F1808" s="498">
        <v>0</v>
      </c>
      <c r="G1808" s="499">
        <f t="shared" si="28"/>
        <v>0</v>
      </c>
      <c r="H1808" s="499" t="s">
        <v>2263</v>
      </c>
      <c r="I1808" s="499">
        <v>612</v>
      </c>
      <c r="J1808" s="499">
        <v>133</v>
      </c>
      <c r="K1808" s="499">
        <v>0</v>
      </c>
      <c r="L1808" s="499">
        <v>0</v>
      </c>
      <c r="M1808" s="499">
        <v>0</v>
      </c>
      <c r="N1808" s="499">
        <v>0</v>
      </c>
      <c r="O1808" s="500">
        <v>5</v>
      </c>
      <c r="P1808" s="500">
        <v>5</v>
      </c>
      <c r="Q1808" s="500">
        <v>212.05651015319862</v>
      </c>
    </row>
    <row r="1809" spans="1:17" ht="12.75" x14ac:dyDescent="0.2">
      <c r="A1809" s="496" t="s">
        <v>2182</v>
      </c>
      <c r="B1809" s="497" t="s">
        <v>2263</v>
      </c>
      <c r="C1809" s="497">
        <v>1220.8499107484338</v>
      </c>
      <c r="D1809" s="497">
        <v>1220.8499107484338</v>
      </c>
      <c r="E1809" s="497">
        <v>1220.8499107484338</v>
      </c>
      <c r="F1809" s="498">
        <v>0</v>
      </c>
      <c r="G1809" s="499">
        <f t="shared" si="28"/>
        <v>0</v>
      </c>
      <c r="H1809" s="499" t="s">
        <v>2263</v>
      </c>
      <c r="I1809" s="499">
        <v>5566</v>
      </c>
      <c r="J1809" s="499">
        <v>755</v>
      </c>
      <c r="K1809" s="499">
        <v>27</v>
      </c>
      <c r="L1809" s="499">
        <v>27</v>
      </c>
      <c r="M1809" s="499">
        <v>27</v>
      </c>
      <c r="N1809" s="499">
        <v>0</v>
      </c>
      <c r="O1809" s="500">
        <v>5</v>
      </c>
      <c r="P1809" s="500">
        <v>5</v>
      </c>
      <c r="Q1809" s="500">
        <v>212.05651015319862</v>
      </c>
    </row>
    <row r="1810" spans="1:17" ht="12.75" x14ac:dyDescent="0.2">
      <c r="A1810" s="496" t="s">
        <v>2183</v>
      </c>
      <c r="B1810" s="497" t="s">
        <v>2263</v>
      </c>
      <c r="C1810" s="497">
        <v>19950.039242502622</v>
      </c>
      <c r="D1810" s="497">
        <v>19950.039242502622</v>
      </c>
      <c r="E1810" s="497">
        <v>19950.039242502622</v>
      </c>
      <c r="F1810" s="498">
        <v>0</v>
      </c>
      <c r="G1810" s="499">
        <f t="shared" si="28"/>
        <v>0</v>
      </c>
      <c r="H1810" s="499" t="s">
        <v>2263</v>
      </c>
      <c r="I1810" s="499">
        <v>0</v>
      </c>
      <c r="J1810" s="499">
        <v>48</v>
      </c>
      <c r="K1810" s="499">
        <v>338</v>
      </c>
      <c r="L1810" s="499">
        <v>338</v>
      </c>
      <c r="M1810" s="499">
        <v>2</v>
      </c>
      <c r="N1810" s="499">
        <v>0</v>
      </c>
      <c r="O1810" s="500">
        <v>123</v>
      </c>
      <c r="P1810" s="500">
        <v>123</v>
      </c>
      <c r="Q1810" s="500">
        <v>212.05651015319862</v>
      </c>
    </row>
    <row r="1811" spans="1:17" ht="12.75" x14ac:dyDescent="0.2">
      <c r="A1811" s="496" t="s">
        <v>2184</v>
      </c>
      <c r="B1811" s="497" t="s">
        <v>2263</v>
      </c>
      <c r="C1811" s="497">
        <v>12943.676842171331</v>
      </c>
      <c r="D1811" s="497">
        <v>12943.676842171331</v>
      </c>
      <c r="E1811" s="497">
        <v>12943.676842171331</v>
      </c>
      <c r="F1811" s="498">
        <v>0</v>
      </c>
      <c r="G1811" s="499">
        <f t="shared" si="28"/>
        <v>0</v>
      </c>
      <c r="H1811" s="499" t="s">
        <v>2263</v>
      </c>
      <c r="I1811" s="499">
        <v>1</v>
      </c>
      <c r="J1811" s="499">
        <v>66</v>
      </c>
      <c r="K1811" s="499">
        <v>198</v>
      </c>
      <c r="L1811" s="499">
        <v>198</v>
      </c>
      <c r="M1811" s="499">
        <v>3</v>
      </c>
      <c r="N1811" s="499">
        <v>0</v>
      </c>
      <c r="O1811" s="500">
        <v>88</v>
      </c>
      <c r="P1811" s="500">
        <v>88</v>
      </c>
      <c r="Q1811" s="500">
        <v>212.05651015319862</v>
      </c>
    </row>
    <row r="1812" spans="1:17" ht="12.75" x14ac:dyDescent="0.2">
      <c r="A1812" s="496" t="s">
        <v>2185</v>
      </c>
      <c r="B1812" s="497" t="s">
        <v>2263</v>
      </c>
      <c r="C1812" s="497">
        <v>17594.864678446545</v>
      </c>
      <c r="D1812" s="497">
        <v>17594.864678446545</v>
      </c>
      <c r="E1812" s="497">
        <v>17594.864678446545</v>
      </c>
      <c r="F1812" s="498">
        <v>0</v>
      </c>
      <c r="G1812" s="499">
        <f t="shared" si="28"/>
        <v>0</v>
      </c>
      <c r="H1812" s="499" t="s">
        <v>2263</v>
      </c>
      <c r="I1812" s="499">
        <v>0</v>
      </c>
      <c r="J1812" s="499">
        <v>46</v>
      </c>
      <c r="K1812" s="499">
        <v>355</v>
      </c>
      <c r="L1812" s="499">
        <v>355</v>
      </c>
      <c r="M1812" s="499">
        <v>0</v>
      </c>
      <c r="N1812" s="499">
        <v>0</v>
      </c>
      <c r="O1812" s="500">
        <v>119</v>
      </c>
      <c r="P1812" s="500">
        <v>119</v>
      </c>
      <c r="Q1812" s="500">
        <v>212.05651015319862</v>
      </c>
    </row>
    <row r="1813" spans="1:17" ht="12.75" x14ac:dyDescent="0.2">
      <c r="A1813" s="496" t="s">
        <v>2186</v>
      </c>
      <c r="B1813" s="497" t="s">
        <v>2263</v>
      </c>
      <c r="C1813" s="497">
        <v>11912.037463493349</v>
      </c>
      <c r="D1813" s="497">
        <v>11912.037463493349</v>
      </c>
      <c r="E1813" s="497">
        <v>11819.912066635519</v>
      </c>
      <c r="F1813" s="498">
        <v>0</v>
      </c>
      <c r="G1813" s="499">
        <f t="shared" si="28"/>
        <v>0</v>
      </c>
      <c r="H1813" s="499" t="s">
        <v>2263</v>
      </c>
      <c r="I1813" s="499">
        <v>0</v>
      </c>
      <c r="J1813" s="499">
        <v>58</v>
      </c>
      <c r="K1813" s="499">
        <v>320</v>
      </c>
      <c r="L1813" s="499">
        <v>320</v>
      </c>
      <c r="M1813" s="499">
        <v>2</v>
      </c>
      <c r="N1813" s="499">
        <v>0</v>
      </c>
      <c r="O1813" s="500">
        <v>57</v>
      </c>
      <c r="P1813" s="500">
        <v>64</v>
      </c>
      <c r="Q1813" s="500">
        <v>212.05651015319862</v>
      </c>
    </row>
    <row r="1814" spans="1:17" ht="12.75" x14ac:dyDescent="0.2">
      <c r="A1814" s="496" t="s">
        <v>2187</v>
      </c>
      <c r="B1814" s="497" t="s">
        <v>2263</v>
      </c>
      <c r="C1814" s="497">
        <v>12062.167974863476</v>
      </c>
      <c r="D1814" s="497">
        <v>12062.167974863476</v>
      </c>
      <c r="E1814" s="497">
        <v>12755.512497593043</v>
      </c>
      <c r="F1814" s="498">
        <v>0</v>
      </c>
      <c r="G1814" s="499">
        <f t="shared" si="28"/>
        <v>0</v>
      </c>
      <c r="H1814" s="499" t="s">
        <v>2263</v>
      </c>
      <c r="I1814" s="499">
        <v>0</v>
      </c>
      <c r="J1814" s="499">
        <v>166</v>
      </c>
      <c r="K1814" s="499">
        <v>1004</v>
      </c>
      <c r="L1814" s="499">
        <v>1004</v>
      </c>
      <c r="M1814" s="499">
        <v>3</v>
      </c>
      <c r="N1814" s="499">
        <v>0</v>
      </c>
      <c r="O1814" s="500">
        <v>85</v>
      </c>
      <c r="P1814" s="500">
        <v>107</v>
      </c>
      <c r="Q1814" s="500">
        <v>212.05651015319862</v>
      </c>
    </row>
    <row r="1815" spans="1:17" ht="12.75" x14ac:dyDescent="0.2">
      <c r="A1815" s="496" t="s">
        <v>2188</v>
      </c>
      <c r="B1815" s="497" t="s">
        <v>2263</v>
      </c>
      <c r="C1815" s="497">
        <v>6083.4261141965762</v>
      </c>
      <c r="D1815" s="497">
        <v>6083.4261141965762</v>
      </c>
      <c r="E1815" s="497">
        <v>7611.5168048792311</v>
      </c>
      <c r="F1815" s="498">
        <v>0</v>
      </c>
      <c r="G1815" s="499">
        <f t="shared" si="28"/>
        <v>0</v>
      </c>
      <c r="H1815" s="499" t="s">
        <v>2263</v>
      </c>
      <c r="I1815" s="499">
        <v>75</v>
      </c>
      <c r="J1815" s="499">
        <v>743</v>
      </c>
      <c r="K1815" s="499">
        <v>1157</v>
      </c>
      <c r="L1815" s="499">
        <v>1157</v>
      </c>
      <c r="M1815" s="499">
        <v>13</v>
      </c>
      <c r="N1815" s="499">
        <v>0</v>
      </c>
      <c r="O1815" s="500">
        <v>35</v>
      </c>
      <c r="P1815" s="500">
        <v>54</v>
      </c>
      <c r="Q1815" s="500">
        <v>212.05651015319862</v>
      </c>
    </row>
    <row r="1816" spans="1:17" ht="12.75" x14ac:dyDescent="0.2">
      <c r="A1816" s="496" t="s">
        <v>2189</v>
      </c>
      <c r="B1816" s="497" t="s">
        <v>2263</v>
      </c>
      <c r="C1816" s="497">
        <v>8903.0295542893837</v>
      </c>
      <c r="D1816" s="497">
        <v>8903.0295542893837</v>
      </c>
      <c r="E1816" s="497">
        <v>11846.151267511568</v>
      </c>
      <c r="F1816" s="498">
        <v>0</v>
      </c>
      <c r="G1816" s="499">
        <f t="shared" si="28"/>
        <v>0</v>
      </c>
      <c r="H1816" s="499" t="s">
        <v>2263</v>
      </c>
      <c r="I1816" s="499">
        <v>0</v>
      </c>
      <c r="J1816" s="499">
        <v>42</v>
      </c>
      <c r="K1816" s="499">
        <v>195</v>
      </c>
      <c r="L1816" s="499">
        <v>195</v>
      </c>
      <c r="M1816" s="499">
        <v>0</v>
      </c>
      <c r="N1816" s="499">
        <v>0</v>
      </c>
      <c r="O1816" s="500">
        <v>52</v>
      </c>
      <c r="P1816" s="500">
        <v>86</v>
      </c>
      <c r="Q1816" s="500">
        <v>212.05651015319862</v>
      </c>
    </row>
    <row r="1817" spans="1:17" ht="12.75" x14ac:dyDescent="0.2">
      <c r="A1817" s="496" t="s">
        <v>2190</v>
      </c>
      <c r="B1817" s="497" t="s">
        <v>2263</v>
      </c>
      <c r="C1817" s="497">
        <v>3160.8998667798182</v>
      </c>
      <c r="D1817" s="497">
        <v>3160.8998667798182</v>
      </c>
      <c r="E1817" s="497">
        <v>7449.5162447762359</v>
      </c>
      <c r="F1817" s="498">
        <v>0</v>
      </c>
      <c r="G1817" s="499">
        <f t="shared" si="28"/>
        <v>0</v>
      </c>
      <c r="H1817" s="499" t="s">
        <v>2263</v>
      </c>
      <c r="I1817" s="499">
        <v>21</v>
      </c>
      <c r="J1817" s="499">
        <v>97</v>
      </c>
      <c r="K1817" s="499">
        <v>120</v>
      </c>
      <c r="L1817" s="499">
        <v>120</v>
      </c>
      <c r="M1817" s="499">
        <v>3</v>
      </c>
      <c r="N1817" s="499">
        <v>0</v>
      </c>
      <c r="O1817" s="500">
        <v>16</v>
      </c>
      <c r="P1817" s="500">
        <v>61</v>
      </c>
      <c r="Q1817" s="500">
        <v>212.05651015319862</v>
      </c>
    </row>
    <row r="1818" spans="1:17" ht="12.75" x14ac:dyDescent="0.2">
      <c r="A1818" s="496" t="s">
        <v>2191</v>
      </c>
      <c r="B1818" s="497" t="s">
        <v>2263</v>
      </c>
      <c r="C1818" s="497">
        <v>15984.757764993761</v>
      </c>
      <c r="D1818" s="497">
        <v>15984.757764993761</v>
      </c>
      <c r="E1818" s="497">
        <v>17192.161356906327</v>
      </c>
      <c r="F1818" s="498">
        <v>0</v>
      </c>
      <c r="G1818" s="499">
        <f t="shared" si="28"/>
        <v>0</v>
      </c>
      <c r="H1818" s="499" t="s">
        <v>2263</v>
      </c>
      <c r="I1818" s="499">
        <v>0</v>
      </c>
      <c r="J1818" s="499">
        <v>71</v>
      </c>
      <c r="K1818" s="499">
        <v>281</v>
      </c>
      <c r="L1818" s="499">
        <v>281</v>
      </c>
      <c r="M1818" s="499">
        <v>0</v>
      </c>
      <c r="N1818" s="499">
        <v>0</v>
      </c>
      <c r="O1818" s="500">
        <v>99</v>
      </c>
      <c r="P1818" s="500">
        <v>95</v>
      </c>
      <c r="Q1818" s="500">
        <v>212.05651015319862</v>
      </c>
    </row>
    <row r="1819" spans="1:17" ht="12.75" x14ac:dyDescent="0.2">
      <c r="A1819" s="496" t="s">
        <v>2192</v>
      </c>
      <c r="B1819" s="497" t="s">
        <v>2263</v>
      </c>
      <c r="C1819" s="497">
        <v>8009.6866016002086</v>
      </c>
      <c r="D1819" s="497">
        <v>8009.6866016002086</v>
      </c>
      <c r="E1819" s="497">
        <v>11051.545329709816</v>
      </c>
      <c r="F1819" s="498">
        <v>0</v>
      </c>
      <c r="G1819" s="499">
        <f t="shared" si="28"/>
        <v>0</v>
      </c>
      <c r="H1819" s="499" t="s">
        <v>2263</v>
      </c>
      <c r="I1819" s="499">
        <v>0</v>
      </c>
      <c r="J1819" s="499">
        <v>107</v>
      </c>
      <c r="K1819" s="499">
        <v>210</v>
      </c>
      <c r="L1819" s="499">
        <v>210</v>
      </c>
      <c r="M1819" s="499">
        <v>0</v>
      </c>
      <c r="N1819" s="499">
        <v>0</v>
      </c>
      <c r="O1819" s="500">
        <v>36</v>
      </c>
      <c r="P1819" s="500">
        <v>58</v>
      </c>
      <c r="Q1819" s="500">
        <v>212.05651015319862</v>
      </c>
    </row>
    <row r="1820" spans="1:17" ht="12.75" x14ac:dyDescent="0.2">
      <c r="A1820" s="496" t="s">
        <v>2193</v>
      </c>
      <c r="B1820" s="497" t="s">
        <v>2263</v>
      </c>
      <c r="C1820" s="497">
        <v>10729.047507118341</v>
      </c>
      <c r="D1820" s="497">
        <v>10729.047507118341</v>
      </c>
      <c r="E1820" s="497">
        <v>11257.898541819603</v>
      </c>
      <c r="F1820" s="498">
        <v>0</v>
      </c>
      <c r="G1820" s="499">
        <f t="shared" si="28"/>
        <v>0</v>
      </c>
      <c r="H1820" s="499" t="s">
        <v>2263</v>
      </c>
      <c r="I1820" s="499">
        <v>0</v>
      </c>
      <c r="J1820" s="499">
        <v>54</v>
      </c>
      <c r="K1820" s="499">
        <v>366</v>
      </c>
      <c r="L1820" s="499">
        <v>366</v>
      </c>
      <c r="M1820" s="499">
        <v>1</v>
      </c>
      <c r="N1820" s="499">
        <v>0</v>
      </c>
      <c r="O1820" s="500">
        <v>63</v>
      </c>
      <c r="P1820" s="500">
        <v>80</v>
      </c>
      <c r="Q1820" s="500">
        <v>212.05651015319862</v>
      </c>
    </row>
    <row r="1821" spans="1:17" ht="12.75" x14ac:dyDescent="0.2">
      <c r="A1821" s="496" t="s">
        <v>2194</v>
      </c>
      <c r="B1821" s="497" t="s">
        <v>2263</v>
      </c>
      <c r="C1821" s="497">
        <v>4694.5901970615614</v>
      </c>
      <c r="D1821" s="497">
        <v>4694.5901970615614</v>
      </c>
      <c r="E1821" s="497">
        <v>6722.3542402727853</v>
      </c>
      <c r="F1821" s="498">
        <v>0</v>
      </c>
      <c r="G1821" s="499">
        <f t="shared" si="28"/>
        <v>0</v>
      </c>
      <c r="H1821" s="499" t="s">
        <v>2263</v>
      </c>
      <c r="I1821" s="499">
        <v>0</v>
      </c>
      <c r="J1821" s="499">
        <v>74</v>
      </c>
      <c r="K1821" s="499">
        <v>294</v>
      </c>
      <c r="L1821" s="499">
        <v>294</v>
      </c>
      <c r="M1821" s="499">
        <v>2</v>
      </c>
      <c r="N1821" s="499">
        <v>0</v>
      </c>
      <c r="O1821" s="500">
        <v>23</v>
      </c>
      <c r="P1821" s="500">
        <v>47</v>
      </c>
      <c r="Q1821" s="500">
        <v>212.05651015319862</v>
      </c>
    </row>
    <row r="1822" spans="1:17" ht="12.75" x14ac:dyDescent="0.2">
      <c r="A1822" s="496" t="s">
        <v>2195</v>
      </c>
      <c r="B1822" s="497" t="s">
        <v>2263</v>
      </c>
      <c r="C1822" s="497">
        <v>4892.9374012599019</v>
      </c>
      <c r="D1822" s="497">
        <v>4892.9374012599019</v>
      </c>
      <c r="E1822" s="497">
        <v>7986.0661095920004</v>
      </c>
      <c r="F1822" s="498">
        <v>0</v>
      </c>
      <c r="G1822" s="499">
        <f t="shared" si="28"/>
        <v>0</v>
      </c>
      <c r="H1822" s="499" t="s">
        <v>2263</v>
      </c>
      <c r="I1822" s="499">
        <v>31</v>
      </c>
      <c r="J1822" s="499">
        <v>287</v>
      </c>
      <c r="K1822" s="499">
        <v>1200</v>
      </c>
      <c r="L1822" s="499">
        <v>1200</v>
      </c>
      <c r="M1822" s="499">
        <v>10</v>
      </c>
      <c r="N1822" s="499">
        <v>0</v>
      </c>
      <c r="O1822" s="500">
        <v>32</v>
      </c>
      <c r="P1822" s="500">
        <v>58</v>
      </c>
      <c r="Q1822" s="500">
        <v>212.05651015319862</v>
      </c>
    </row>
    <row r="1823" spans="1:17" ht="12.75" x14ac:dyDescent="0.2">
      <c r="A1823" s="496" t="s">
        <v>2196</v>
      </c>
      <c r="B1823" s="497" t="s">
        <v>2263</v>
      </c>
      <c r="C1823" s="497">
        <v>2626.3724605370753</v>
      </c>
      <c r="D1823" s="497">
        <v>2626.3724605370753</v>
      </c>
      <c r="E1823" s="497">
        <v>4951.43184775605</v>
      </c>
      <c r="F1823" s="498">
        <v>0</v>
      </c>
      <c r="G1823" s="499">
        <f t="shared" si="28"/>
        <v>0</v>
      </c>
      <c r="H1823" s="499" t="s">
        <v>2263</v>
      </c>
      <c r="I1823" s="499">
        <v>126</v>
      </c>
      <c r="J1823" s="499">
        <v>528</v>
      </c>
      <c r="K1823" s="499">
        <v>717</v>
      </c>
      <c r="L1823" s="499">
        <v>717</v>
      </c>
      <c r="M1823" s="499">
        <v>19</v>
      </c>
      <c r="N1823" s="499">
        <v>0</v>
      </c>
      <c r="O1823" s="500">
        <v>15</v>
      </c>
      <c r="P1823" s="500">
        <v>29</v>
      </c>
      <c r="Q1823" s="500">
        <v>212.05651015319862</v>
      </c>
    </row>
    <row r="1824" spans="1:17" ht="12.75" x14ac:dyDescent="0.2">
      <c r="A1824" s="496" t="s">
        <v>2197</v>
      </c>
      <c r="B1824" s="497" t="s">
        <v>2263</v>
      </c>
      <c r="C1824" s="497">
        <v>1840.1312357277172</v>
      </c>
      <c r="D1824" s="497">
        <v>1840.1312357277172</v>
      </c>
      <c r="E1824" s="497">
        <v>3556.0515203951004</v>
      </c>
      <c r="F1824" s="498">
        <v>0</v>
      </c>
      <c r="G1824" s="499">
        <f t="shared" si="28"/>
        <v>0</v>
      </c>
      <c r="H1824" s="499" t="s">
        <v>2263</v>
      </c>
      <c r="I1824" s="499">
        <v>633</v>
      </c>
      <c r="J1824" s="499">
        <v>954</v>
      </c>
      <c r="K1824" s="499">
        <v>900</v>
      </c>
      <c r="L1824" s="499">
        <v>900</v>
      </c>
      <c r="M1824" s="499">
        <v>101</v>
      </c>
      <c r="N1824" s="499">
        <v>0</v>
      </c>
      <c r="O1824" s="500">
        <v>8</v>
      </c>
      <c r="P1824" s="500">
        <v>26</v>
      </c>
      <c r="Q1824" s="500">
        <v>212.05651015319862</v>
      </c>
    </row>
    <row r="1825" spans="1:17" ht="12.75" x14ac:dyDescent="0.2">
      <c r="A1825" s="496" t="s">
        <v>2198</v>
      </c>
      <c r="B1825" s="497" t="s">
        <v>2263</v>
      </c>
      <c r="C1825" s="497">
        <v>5797.3624683018443</v>
      </c>
      <c r="D1825" s="497">
        <v>5797.3624683018443</v>
      </c>
      <c r="E1825" s="497">
        <v>6464.2773988371755</v>
      </c>
      <c r="F1825" s="498">
        <v>0</v>
      </c>
      <c r="G1825" s="499">
        <f t="shared" si="28"/>
        <v>0</v>
      </c>
      <c r="H1825" s="499" t="s">
        <v>2263</v>
      </c>
      <c r="I1825" s="499">
        <v>3</v>
      </c>
      <c r="J1825" s="499">
        <v>127</v>
      </c>
      <c r="K1825" s="499">
        <v>145</v>
      </c>
      <c r="L1825" s="499">
        <v>145</v>
      </c>
      <c r="M1825" s="499">
        <v>5</v>
      </c>
      <c r="N1825" s="499">
        <v>0</v>
      </c>
      <c r="O1825" s="500">
        <v>15</v>
      </c>
      <c r="P1825" s="500">
        <v>39</v>
      </c>
      <c r="Q1825" s="500">
        <v>212.05651015319862</v>
      </c>
    </row>
    <row r="1826" spans="1:17" ht="12.75" x14ac:dyDescent="0.2">
      <c r="A1826" s="496" t="s">
        <v>2199</v>
      </c>
      <c r="B1826" s="497" t="s">
        <v>2263</v>
      </c>
      <c r="C1826" s="497">
        <v>4651.407929204931</v>
      </c>
      <c r="D1826" s="497">
        <v>4651.407929204931</v>
      </c>
      <c r="E1826" s="497">
        <v>7076.1257726991307</v>
      </c>
      <c r="F1826" s="498">
        <v>0</v>
      </c>
      <c r="G1826" s="499">
        <f t="shared" si="28"/>
        <v>0</v>
      </c>
      <c r="H1826" s="499" t="s">
        <v>2263</v>
      </c>
      <c r="I1826" s="499">
        <v>1</v>
      </c>
      <c r="J1826" s="499">
        <v>526</v>
      </c>
      <c r="K1826" s="499">
        <v>672</v>
      </c>
      <c r="L1826" s="499">
        <v>672</v>
      </c>
      <c r="M1826" s="499">
        <v>6</v>
      </c>
      <c r="N1826" s="499">
        <v>0</v>
      </c>
      <c r="O1826" s="500">
        <v>10</v>
      </c>
      <c r="P1826" s="500">
        <v>34</v>
      </c>
      <c r="Q1826" s="500">
        <v>212.05651015319862</v>
      </c>
    </row>
    <row r="1827" spans="1:17" ht="12.75" x14ac:dyDescent="0.2">
      <c r="A1827" s="496" t="s">
        <v>2200</v>
      </c>
      <c r="B1827" s="497" t="s">
        <v>2263</v>
      </c>
      <c r="C1827" s="497">
        <v>3418.4586889745142</v>
      </c>
      <c r="D1827" s="497">
        <v>3418.4586889745142</v>
      </c>
      <c r="E1827" s="497">
        <v>4297.9689852363299</v>
      </c>
      <c r="F1827" s="498">
        <v>0</v>
      </c>
      <c r="G1827" s="499">
        <f t="shared" si="28"/>
        <v>0</v>
      </c>
      <c r="H1827" s="499" t="s">
        <v>2263</v>
      </c>
      <c r="I1827" s="499">
        <v>6</v>
      </c>
      <c r="J1827" s="499">
        <v>2503</v>
      </c>
      <c r="K1827" s="499">
        <v>1024</v>
      </c>
      <c r="L1827" s="499">
        <v>1024</v>
      </c>
      <c r="M1827" s="499">
        <v>42</v>
      </c>
      <c r="N1827" s="499">
        <v>0</v>
      </c>
      <c r="O1827" s="500">
        <v>6</v>
      </c>
      <c r="P1827" s="500">
        <v>16</v>
      </c>
      <c r="Q1827" s="500">
        <v>212.05651015319862</v>
      </c>
    </row>
    <row r="1828" spans="1:17" ht="12.75" x14ac:dyDescent="0.2">
      <c r="A1828" s="496" t="s">
        <v>2201</v>
      </c>
      <c r="B1828" s="497" t="s">
        <v>2263</v>
      </c>
      <c r="C1828" s="497">
        <v>4564.4293368016124</v>
      </c>
      <c r="D1828" s="497">
        <v>4564.4293368016124</v>
      </c>
      <c r="E1828" s="497">
        <v>6315.3530762505052</v>
      </c>
      <c r="F1828" s="498">
        <v>0</v>
      </c>
      <c r="G1828" s="499">
        <f t="shared" si="28"/>
        <v>0</v>
      </c>
      <c r="H1828" s="499" t="s">
        <v>2263</v>
      </c>
      <c r="I1828" s="499">
        <v>22</v>
      </c>
      <c r="J1828" s="499">
        <v>91</v>
      </c>
      <c r="K1828" s="499">
        <v>292</v>
      </c>
      <c r="L1828" s="499">
        <v>292</v>
      </c>
      <c r="M1828" s="499">
        <v>18</v>
      </c>
      <c r="N1828" s="499">
        <v>0</v>
      </c>
      <c r="O1828" s="500">
        <v>19</v>
      </c>
      <c r="P1828" s="500">
        <v>43</v>
      </c>
      <c r="Q1828" s="500">
        <v>212.05651015319862</v>
      </c>
    </row>
    <row r="1829" spans="1:17" ht="12.75" x14ac:dyDescent="0.2">
      <c r="A1829" s="496" t="s">
        <v>2202</v>
      </c>
      <c r="B1829" s="497" t="s">
        <v>2263</v>
      </c>
      <c r="C1829" s="497">
        <v>2341.7568466175653</v>
      </c>
      <c r="D1829" s="497">
        <v>2341.7568466175653</v>
      </c>
      <c r="E1829" s="497">
        <v>2753.4563946849976</v>
      </c>
      <c r="F1829" s="498">
        <v>0</v>
      </c>
      <c r="G1829" s="499">
        <f t="shared" si="28"/>
        <v>0</v>
      </c>
      <c r="H1829" s="499" t="s">
        <v>2263</v>
      </c>
      <c r="I1829" s="499">
        <v>176</v>
      </c>
      <c r="J1829" s="499">
        <v>363</v>
      </c>
      <c r="K1829" s="499">
        <v>704</v>
      </c>
      <c r="L1829" s="499">
        <v>704</v>
      </c>
      <c r="M1829" s="499">
        <v>215</v>
      </c>
      <c r="N1829" s="499">
        <v>0</v>
      </c>
      <c r="O1829" s="500">
        <v>5</v>
      </c>
      <c r="P1829" s="500">
        <v>11</v>
      </c>
      <c r="Q1829" s="500">
        <v>212.05651015319862</v>
      </c>
    </row>
    <row r="1830" spans="1:17" ht="12.75" x14ac:dyDescent="0.2">
      <c r="A1830" s="496" t="s">
        <v>2203</v>
      </c>
      <c r="B1830" s="497" t="s">
        <v>2263</v>
      </c>
      <c r="C1830" s="497">
        <v>1373.0334747703012</v>
      </c>
      <c r="D1830" s="497">
        <v>1373.0334747703012</v>
      </c>
      <c r="E1830" s="497">
        <v>2149.485369508147</v>
      </c>
      <c r="F1830" s="498">
        <v>0</v>
      </c>
      <c r="G1830" s="499">
        <f t="shared" si="28"/>
        <v>0</v>
      </c>
      <c r="H1830" s="499" t="s">
        <v>2263</v>
      </c>
      <c r="I1830" s="499">
        <v>131</v>
      </c>
      <c r="J1830" s="499">
        <v>169</v>
      </c>
      <c r="K1830" s="499">
        <v>9</v>
      </c>
      <c r="L1830" s="499">
        <v>9</v>
      </c>
      <c r="M1830" s="499">
        <v>1</v>
      </c>
      <c r="N1830" s="499">
        <v>0</v>
      </c>
      <c r="O1830" s="500">
        <v>5</v>
      </c>
      <c r="P1830" s="500">
        <v>56</v>
      </c>
      <c r="Q1830" s="500">
        <v>212.05651015319862</v>
      </c>
    </row>
    <row r="1831" spans="1:17" ht="12.75" x14ac:dyDescent="0.2">
      <c r="A1831" s="496" t="s">
        <v>2204</v>
      </c>
      <c r="B1831" s="497" t="s">
        <v>2263</v>
      </c>
      <c r="C1831" s="497">
        <v>1331.1179805322761</v>
      </c>
      <c r="D1831" s="497">
        <v>1331.1179805322761</v>
      </c>
      <c r="E1831" s="497">
        <v>2993.8385020640317</v>
      </c>
      <c r="F1831" s="498">
        <v>0</v>
      </c>
      <c r="G1831" s="499">
        <f t="shared" si="28"/>
        <v>0</v>
      </c>
      <c r="H1831" s="499" t="s">
        <v>2263</v>
      </c>
      <c r="I1831" s="499">
        <v>510</v>
      </c>
      <c r="J1831" s="499">
        <v>144</v>
      </c>
      <c r="K1831" s="499">
        <v>333</v>
      </c>
      <c r="L1831" s="499">
        <v>333</v>
      </c>
      <c r="M1831" s="499">
        <v>88</v>
      </c>
      <c r="N1831" s="499">
        <v>0</v>
      </c>
      <c r="O1831" s="500">
        <v>5</v>
      </c>
      <c r="P1831" s="500">
        <v>26</v>
      </c>
      <c r="Q1831" s="500">
        <v>212.05651015319862</v>
      </c>
    </row>
    <row r="1832" spans="1:17" ht="12.75" x14ac:dyDescent="0.2">
      <c r="A1832" s="496" t="s">
        <v>2205</v>
      </c>
      <c r="B1832" s="497" t="s">
        <v>2263</v>
      </c>
      <c r="C1832" s="497">
        <v>1613.9144671163265</v>
      </c>
      <c r="D1832" s="497">
        <v>1613.9144671163265</v>
      </c>
      <c r="E1832" s="497">
        <v>1758.484247133983</v>
      </c>
      <c r="F1832" s="498">
        <v>0</v>
      </c>
      <c r="G1832" s="499">
        <f t="shared" si="28"/>
        <v>0</v>
      </c>
      <c r="H1832" s="499" t="s">
        <v>2263</v>
      </c>
      <c r="I1832" s="499">
        <v>4752</v>
      </c>
      <c r="J1832" s="499">
        <v>3262</v>
      </c>
      <c r="K1832" s="499">
        <v>366</v>
      </c>
      <c r="L1832" s="499">
        <v>366</v>
      </c>
      <c r="M1832" s="499">
        <v>197</v>
      </c>
      <c r="N1832" s="499">
        <v>0</v>
      </c>
      <c r="O1832" s="500">
        <v>5</v>
      </c>
      <c r="P1832" s="500">
        <v>5</v>
      </c>
      <c r="Q1832" s="500">
        <v>212.05651015319862</v>
      </c>
    </row>
    <row r="1833" spans="1:17" ht="12.75" x14ac:dyDescent="0.2">
      <c r="A1833" s="496" t="s">
        <v>2206</v>
      </c>
      <c r="B1833" s="497" t="s">
        <v>2263</v>
      </c>
      <c r="C1833" s="497">
        <v>7200.0474334700993</v>
      </c>
      <c r="D1833" s="497">
        <v>7200.0474334700993</v>
      </c>
      <c r="E1833" s="497">
        <v>7200.0474334700993</v>
      </c>
      <c r="F1833" s="498">
        <v>0.30000000000000004</v>
      </c>
      <c r="G1833" s="499">
        <f t="shared" si="28"/>
        <v>2160.0142300410303</v>
      </c>
      <c r="H1833" s="499" t="s">
        <v>2263</v>
      </c>
      <c r="I1833" s="499">
        <v>1</v>
      </c>
      <c r="J1833" s="499">
        <v>33</v>
      </c>
      <c r="K1833" s="499">
        <v>748</v>
      </c>
      <c r="L1833" s="499">
        <v>741</v>
      </c>
      <c r="M1833" s="499">
        <v>7</v>
      </c>
      <c r="N1833" s="499">
        <v>1</v>
      </c>
      <c r="O1833" s="500">
        <v>82</v>
      </c>
      <c r="P1833" s="500">
        <v>82</v>
      </c>
      <c r="Q1833" s="500">
        <v>212.05651015319862</v>
      </c>
    </row>
    <row r="1834" spans="1:17" ht="12.75" x14ac:dyDescent="0.2">
      <c r="A1834" s="496" t="s">
        <v>2207</v>
      </c>
      <c r="B1834" s="497" t="s">
        <v>2263</v>
      </c>
      <c r="C1834" s="497">
        <v>4787.8695979050817</v>
      </c>
      <c r="D1834" s="497">
        <v>4787.8695979050817</v>
      </c>
      <c r="E1834" s="497">
        <v>4787.8695979050817</v>
      </c>
      <c r="F1834" s="498">
        <v>0.30000000000000004</v>
      </c>
      <c r="G1834" s="499">
        <f t="shared" si="28"/>
        <v>1436.3608793715248</v>
      </c>
      <c r="H1834" s="499" t="s">
        <v>2263</v>
      </c>
      <c r="I1834" s="499">
        <v>1</v>
      </c>
      <c r="J1834" s="499">
        <v>59</v>
      </c>
      <c r="K1834" s="499">
        <v>1329</v>
      </c>
      <c r="L1834" s="499">
        <v>1248</v>
      </c>
      <c r="M1834" s="499">
        <v>81</v>
      </c>
      <c r="N1834" s="499">
        <v>1</v>
      </c>
      <c r="O1834" s="500">
        <v>51</v>
      </c>
      <c r="P1834" s="500">
        <v>51</v>
      </c>
      <c r="Q1834" s="500">
        <v>212.05651015319862</v>
      </c>
    </row>
    <row r="1835" spans="1:17" ht="12.75" x14ac:dyDescent="0.2">
      <c r="A1835" s="496" t="s">
        <v>2208</v>
      </c>
      <c r="B1835" s="497" t="s">
        <v>2263</v>
      </c>
      <c r="C1835" s="497">
        <v>2637.4444124468737</v>
      </c>
      <c r="D1835" s="497">
        <v>2637.4444124468737</v>
      </c>
      <c r="E1835" s="497">
        <v>3601.5843937067521</v>
      </c>
      <c r="F1835" s="498">
        <v>0.30000000000000004</v>
      </c>
      <c r="G1835" s="499">
        <f t="shared" si="28"/>
        <v>1080.4753181120259</v>
      </c>
      <c r="H1835" s="499" t="s">
        <v>2263</v>
      </c>
      <c r="I1835" s="499">
        <v>34</v>
      </c>
      <c r="J1835" s="499">
        <v>190</v>
      </c>
      <c r="K1835" s="499">
        <v>2183</v>
      </c>
      <c r="L1835" s="499">
        <v>1866</v>
      </c>
      <c r="M1835" s="499">
        <v>317</v>
      </c>
      <c r="N1835" s="499">
        <v>1</v>
      </c>
      <c r="O1835" s="500">
        <v>27</v>
      </c>
      <c r="P1835" s="500">
        <v>36</v>
      </c>
      <c r="Q1835" s="500">
        <v>212.05651015319862</v>
      </c>
    </row>
    <row r="1836" spans="1:17" ht="12.75" x14ac:dyDescent="0.2">
      <c r="A1836" s="496" t="s">
        <v>2209</v>
      </c>
      <c r="B1836" s="497" t="s">
        <v>2263</v>
      </c>
      <c r="C1836" s="497">
        <v>1633.6534000985848</v>
      </c>
      <c r="D1836" s="497">
        <v>1633.6534000985848</v>
      </c>
      <c r="E1836" s="497">
        <v>2736.9601277091842</v>
      </c>
      <c r="F1836" s="498">
        <v>0.30000000000000004</v>
      </c>
      <c r="G1836" s="499">
        <f t="shared" si="28"/>
        <v>821.08803831275543</v>
      </c>
      <c r="H1836" s="499" t="s">
        <v>2263</v>
      </c>
      <c r="I1836" s="499">
        <v>217</v>
      </c>
      <c r="J1836" s="499">
        <v>538</v>
      </c>
      <c r="K1836" s="499">
        <v>4115</v>
      </c>
      <c r="L1836" s="499">
        <v>2930</v>
      </c>
      <c r="M1836" s="499">
        <v>1185</v>
      </c>
      <c r="N1836" s="499">
        <v>1</v>
      </c>
      <c r="O1836" s="500">
        <v>15</v>
      </c>
      <c r="P1836" s="500">
        <v>21</v>
      </c>
      <c r="Q1836" s="500">
        <v>212.05651015319862</v>
      </c>
    </row>
    <row r="1837" spans="1:17" ht="12.75" x14ac:dyDescent="0.2">
      <c r="A1837" s="496" t="s">
        <v>2210</v>
      </c>
      <c r="B1837" s="497" t="s">
        <v>2263</v>
      </c>
      <c r="C1837" s="497">
        <v>1612.6584026049884</v>
      </c>
      <c r="D1837" s="497">
        <v>1612.6584026049884</v>
      </c>
      <c r="E1837" s="497">
        <v>1612.6584026049884</v>
      </c>
      <c r="F1837" s="498">
        <v>0.4</v>
      </c>
      <c r="G1837" s="499">
        <f t="shared" si="28"/>
        <v>645.06336104199545</v>
      </c>
      <c r="H1837" s="499" t="s">
        <v>2263</v>
      </c>
      <c r="I1837" s="499">
        <v>1619</v>
      </c>
      <c r="J1837" s="499">
        <v>1168</v>
      </c>
      <c r="K1837" s="499">
        <v>7080</v>
      </c>
      <c r="L1837" s="499">
        <v>3493</v>
      </c>
      <c r="M1837" s="499">
        <v>3587</v>
      </c>
      <c r="N1837" s="499">
        <v>1</v>
      </c>
      <c r="O1837" s="500">
        <v>10</v>
      </c>
      <c r="P1837" s="500">
        <v>10</v>
      </c>
      <c r="Q1837" s="500">
        <v>212.05651015319862</v>
      </c>
    </row>
    <row r="1838" spans="1:17" ht="12.75" x14ac:dyDescent="0.2">
      <c r="A1838" s="496" t="s">
        <v>2211</v>
      </c>
      <c r="B1838" s="497" t="s">
        <v>2263</v>
      </c>
      <c r="C1838" s="497">
        <v>566.21686697427106</v>
      </c>
      <c r="D1838" s="497">
        <v>566.21686697427106</v>
      </c>
      <c r="E1838" s="497">
        <v>566.21686697427106</v>
      </c>
      <c r="F1838" s="498">
        <v>1</v>
      </c>
      <c r="G1838" s="499">
        <f t="shared" si="28"/>
        <v>566.21686697427106</v>
      </c>
      <c r="H1838" s="499" t="s">
        <v>2263</v>
      </c>
      <c r="I1838" s="499">
        <v>4347</v>
      </c>
      <c r="J1838" s="499">
        <v>864</v>
      </c>
      <c r="K1838" s="499">
        <v>4191</v>
      </c>
      <c r="L1838" s="499">
        <v>1059</v>
      </c>
      <c r="M1838" s="499">
        <v>3132</v>
      </c>
      <c r="N1838" s="499">
        <v>1</v>
      </c>
      <c r="O1838" s="500">
        <v>5</v>
      </c>
      <c r="P1838" s="500">
        <v>5</v>
      </c>
      <c r="Q1838" s="500">
        <v>212.05651015319862</v>
      </c>
    </row>
    <row r="1839" spans="1:17" ht="12.75" x14ac:dyDescent="0.2">
      <c r="A1839" s="496" t="s">
        <v>2212</v>
      </c>
      <c r="B1839" s="497" t="s">
        <v>2263</v>
      </c>
      <c r="C1839" s="497">
        <v>5954.1119823118224</v>
      </c>
      <c r="D1839" s="497">
        <v>5954.1119823118224</v>
      </c>
      <c r="E1839" s="497">
        <v>5954.1119823118224</v>
      </c>
      <c r="F1839" s="498">
        <v>0</v>
      </c>
      <c r="G1839" s="499">
        <f t="shared" si="28"/>
        <v>0</v>
      </c>
      <c r="H1839" s="499" t="s">
        <v>2263</v>
      </c>
      <c r="I1839" s="499">
        <v>0</v>
      </c>
      <c r="J1839" s="499">
        <v>5</v>
      </c>
      <c r="K1839" s="499">
        <v>368</v>
      </c>
      <c r="L1839" s="499">
        <v>368</v>
      </c>
      <c r="M1839" s="499">
        <v>15</v>
      </c>
      <c r="N1839" s="499">
        <v>0</v>
      </c>
      <c r="O1839" s="500">
        <v>58</v>
      </c>
      <c r="P1839" s="500">
        <v>58</v>
      </c>
      <c r="Q1839" s="500">
        <v>212.05651015319862</v>
      </c>
    </row>
    <row r="1840" spans="1:17" ht="12.75" x14ac:dyDescent="0.2">
      <c r="A1840" s="496" t="s">
        <v>2213</v>
      </c>
      <c r="B1840" s="497" t="s">
        <v>2263</v>
      </c>
      <c r="C1840" s="497">
        <v>1854.6716815475131</v>
      </c>
      <c r="D1840" s="497">
        <v>1854.6716815475131</v>
      </c>
      <c r="E1840" s="497">
        <v>3329.2380001710849</v>
      </c>
      <c r="F1840" s="498">
        <v>0</v>
      </c>
      <c r="G1840" s="499">
        <f t="shared" si="28"/>
        <v>0</v>
      </c>
      <c r="H1840" s="499" t="s">
        <v>2263</v>
      </c>
      <c r="I1840" s="499">
        <v>11</v>
      </c>
      <c r="J1840" s="499">
        <v>7</v>
      </c>
      <c r="K1840" s="499">
        <v>575</v>
      </c>
      <c r="L1840" s="499">
        <v>575</v>
      </c>
      <c r="M1840" s="499">
        <v>70</v>
      </c>
      <c r="N1840" s="499">
        <v>0</v>
      </c>
      <c r="O1840" s="500">
        <v>28</v>
      </c>
      <c r="P1840" s="500">
        <v>38</v>
      </c>
      <c r="Q1840" s="500">
        <v>212.05651015319862</v>
      </c>
    </row>
    <row r="1841" spans="1:17" ht="12.75" x14ac:dyDescent="0.2">
      <c r="A1841" s="496" t="s">
        <v>2214</v>
      </c>
      <c r="B1841" s="497" t="s">
        <v>2263</v>
      </c>
      <c r="C1841" s="497">
        <v>1235.4014616927823</v>
      </c>
      <c r="D1841" s="497">
        <v>1235.4014616927823</v>
      </c>
      <c r="E1841" s="497">
        <v>2081.8737841957973</v>
      </c>
      <c r="F1841" s="498">
        <v>0</v>
      </c>
      <c r="G1841" s="499">
        <f t="shared" si="28"/>
        <v>0</v>
      </c>
      <c r="H1841" s="499" t="s">
        <v>2263</v>
      </c>
      <c r="I1841" s="499">
        <v>27</v>
      </c>
      <c r="J1841" s="499">
        <v>18</v>
      </c>
      <c r="K1841" s="499">
        <v>1636</v>
      </c>
      <c r="L1841" s="499">
        <v>1636</v>
      </c>
      <c r="M1841" s="499">
        <v>501</v>
      </c>
      <c r="N1841" s="499">
        <v>0</v>
      </c>
      <c r="O1841" s="500">
        <v>15</v>
      </c>
      <c r="P1841" s="500">
        <v>24</v>
      </c>
      <c r="Q1841" s="500">
        <v>212.05651015319862</v>
      </c>
    </row>
    <row r="1842" spans="1:17" ht="12.75" x14ac:dyDescent="0.2">
      <c r="A1842" s="496" t="s">
        <v>2215</v>
      </c>
      <c r="B1842" s="497" t="s">
        <v>2263</v>
      </c>
      <c r="C1842" s="497">
        <v>986.61374671930321</v>
      </c>
      <c r="D1842" s="497">
        <v>986.61374671930321</v>
      </c>
      <c r="E1842" s="497">
        <v>986.61374671930321</v>
      </c>
      <c r="F1842" s="498">
        <v>0</v>
      </c>
      <c r="G1842" s="499">
        <f t="shared" si="28"/>
        <v>0</v>
      </c>
      <c r="H1842" s="499" t="s">
        <v>2263</v>
      </c>
      <c r="I1842" s="499">
        <v>206</v>
      </c>
      <c r="J1842" s="499">
        <v>111</v>
      </c>
      <c r="K1842" s="499">
        <v>4794</v>
      </c>
      <c r="L1842" s="499">
        <v>4794</v>
      </c>
      <c r="M1842" s="499">
        <v>2784</v>
      </c>
      <c r="N1842" s="499">
        <v>0</v>
      </c>
      <c r="O1842" s="500">
        <v>10</v>
      </c>
      <c r="P1842" s="500">
        <v>10</v>
      </c>
      <c r="Q1842" s="500">
        <v>212.05651015319862</v>
      </c>
    </row>
    <row r="1843" spans="1:17" ht="12.75" x14ac:dyDescent="0.2">
      <c r="A1843" s="496" t="s">
        <v>2216</v>
      </c>
      <c r="B1843" s="497" t="s">
        <v>2263</v>
      </c>
      <c r="C1843" s="497">
        <v>424.23308124516291</v>
      </c>
      <c r="D1843" s="497">
        <v>424.23308124516291</v>
      </c>
      <c r="E1843" s="497">
        <v>424.23308124516291</v>
      </c>
      <c r="F1843" s="498">
        <v>0</v>
      </c>
      <c r="G1843" s="499">
        <f t="shared" si="28"/>
        <v>0</v>
      </c>
      <c r="H1843" s="499" t="s">
        <v>2263</v>
      </c>
      <c r="I1843" s="499">
        <v>1025</v>
      </c>
      <c r="J1843" s="499">
        <v>280</v>
      </c>
      <c r="K1843" s="499">
        <v>9824</v>
      </c>
      <c r="L1843" s="499">
        <v>9824</v>
      </c>
      <c r="M1843" s="499">
        <v>8258</v>
      </c>
      <c r="N1843" s="499">
        <v>0</v>
      </c>
      <c r="O1843" s="500">
        <v>5</v>
      </c>
      <c r="P1843" s="500">
        <v>5</v>
      </c>
      <c r="Q1843" s="500">
        <v>212.05651015319862</v>
      </c>
    </row>
    <row r="1844" spans="1:17" ht="12.75" x14ac:dyDescent="0.2">
      <c r="A1844" s="496" t="s">
        <v>2217</v>
      </c>
      <c r="B1844" s="497" t="s">
        <v>2263</v>
      </c>
      <c r="C1844" s="497">
        <v>10490.108683938775</v>
      </c>
      <c r="D1844" s="497">
        <v>10490.108683938775</v>
      </c>
      <c r="E1844" s="497">
        <v>12488.618923331267</v>
      </c>
      <c r="F1844" s="498">
        <v>0</v>
      </c>
      <c r="G1844" s="499">
        <f t="shared" si="28"/>
        <v>0</v>
      </c>
      <c r="H1844" s="499" t="s">
        <v>2263</v>
      </c>
      <c r="I1844" s="499">
        <v>0</v>
      </c>
      <c r="J1844" s="499">
        <v>144</v>
      </c>
      <c r="K1844" s="499">
        <v>48</v>
      </c>
      <c r="L1844" s="499">
        <v>48</v>
      </c>
      <c r="M1844" s="499">
        <v>0</v>
      </c>
      <c r="N1844" s="499">
        <v>0</v>
      </c>
      <c r="O1844" s="500">
        <v>22</v>
      </c>
      <c r="P1844" s="500">
        <v>67</v>
      </c>
      <c r="Q1844" s="500">
        <v>212.05651015319862</v>
      </c>
    </row>
    <row r="1845" spans="1:17" ht="12.75" x14ac:dyDescent="0.2">
      <c r="A1845" s="496" t="s">
        <v>2218</v>
      </c>
      <c r="B1845" s="497" t="s">
        <v>2263</v>
      </c>
      <c r="C1845" s="497">
        <v>7176.6464719380037</v>
      </c>
      <c r="D1845" s="497">
        <v>7176.6464719380037</v>
      </c>
      <c r="E1845" s="497">
        <v>8008.5586618521529</v>
      </c>
      <c r="F1845" s="498">
        <v>0</v>
      </c>
      <c r="G1845" s="499">
        <f t="shared" si="28"/>
        <v>0</v>
      </c>
      <c r="H1845" s="499" t="s">
        <v>2263</v>
      </c>
      <c r="I1845" s="499">
        <v>0</v>
      </c>
      <c r="J1845" s="499">
        <v>177</v>
      </c>
      <c r="K1845" s="499">
        <v>87</v>
      </c>
      <c r="L1845" s="499">
        <v>87</v>
      </c>
      <c r="M1845" s="499">
        <v>5</v>
      </c>
      <c r="N1845" s="499">
        <v>0</v>
      </c>
      <c r="O1845" s="500">
        <v>18</v>
      </c>
      <c r="P1845" s="500">
        <v>40</v>
      </c>
      <c r="Q1845" s="500">
        <v>212.05651015319862</v>
      </c>
    </row>
    <row r="1846" spans="1:17" ht="12.75" x14ac:dyDescent="0.2">
      <c r="A1846" s="496" t="s">
        <v>2219</v>
      </c>
      <c r="B1846" s="497" t="s">
        <v>2263</v>
      </c>
      <c r="C1846" s="497">
        <v>4823.3187894480143</v>
      </c>
      <c r="D1846" s="497">
        <v>4823.3187894480143</v>
      </c>
      <c r="E1846" s="497">
        <v>4910.5505076752579</v>
      </c>
      <c r="F1846" s="498">
        <v>0</v>
      </c>
      <c r="G1846" s="499">
        <f t="shared" si="28"/>
        <v>0</v>
      </c>
      <c r="H1846" s="499" t="s">
        <v>2263</v>
      </c>
      <c r="I1846" s="499">
        <v>1</v>
      </c>
      <c r="J1846" s="499">
        <v>1543</v>
      </c>
      <c r="K1846" s="499">
        <v>351</v>
      </c>
      <c r="L1846" s="499">
        <v>351</v>
      </c>
      <c r="M1846" s="499">
        <v>15</v>
      </c>
      <c r="N1846" s="499">
        <v>0</v>
      </c>
      <c r="O1846" s="500">
        <v>10</v>
      </c>
      <c r="P1846" s="500">
        <v>30</v>
      </c>
      <c r="Q1846" s="500">
        <v>212.05651015319862</v>
      </c>
    </row>
    <row r="1847" spans="1:17" ht="12.75" x14ac:dyDescent="0.2">
      <c r="A1847" s="496" t="s">
        <v>2220</v>
      </c>
      <c r="B1847" s="497" t="s">
        <v>2263</v>
      </c>
      <c r="C1847" s="497">
        <v>4634.3226158857906</v>
      </c>
      <c r="D1847" s="497">
        <v>4634.3226158857906</v>
      </c>
      <c r="E1847" s="497">
        <v>5116.3140407955625</v>
      </c>
      <c r="F1847" s="498">
        <v>0</v>
      </c>
      <c r="G1847" s="499">
        <f t="shared" si="28"/>
        <v>0</v>
      </c>
      <c r="H1847" s="499" t="s">
        <v>2263</v>
      </c>
      <c r="I1847" s="499">
        <v>7</v>
      </c>
      <c r="J1847" s="499">
        <v>1506</v>
      </c>
      <c r="K1847" s="499">
        <v>295</v>
      </c>
      <c r="L1847" s="499">
        <v>295</v>
      </c>
      <c r="M1847" s="499">
        <v>17</v>
      </c>
      <c r="N1847" s="499">
        <v>0</v>
      </c>
      <c r="O1847" s="500">
        <v>12</v>
      </c>
      <c r="P1847" s="500">
        <v>35</v>
      </c>
      <c r="Q1847" s="500">
        <v>212.05651015319862</v>
      </c>
    </row>
    <row r="1848" spans="1:17" ht="12.75" x14ac:dyDescent="0.2">
      <c r="A1848" s="496" t="s">
        <v>2221</v>
      </c>
      <c r="B1848" s="497" t="s">
        <v>2263</v>
      </c>
      <c r="C1848" s="497">
        <v>2777.8481116368102</v>
      </c>
      <c r="D1848" s="497">
        <v>2777.8481116368102</v>
      </c>
      <c r="E1848" s="497">
        <v>8094.6672704060793</v>
      </c>
      <c r="F1848" s="498">
        <v>0</v>
      </c>
      <c r="G1848" s="499">
        <f t="shared" si="28"/>
        <v>0</v>
      </c>
      <c r="H1848" s="499" t="s">
        <v>2263</v>
      </c>
      <c r="I1848" s="499">
        <v>25</v>
      </c>
      <c r="J1848" s="499">
        <v>140</v>
      </c>
      <c r="K1848" s="499">
        <v>223</v>
      </c>
      <c r="L1848" s="499">
        <v>223</v>
      </c>
      <c r="M1848" s="499">
        <v>5</v>
      </c>
      <c r="N1848" s="499">
        <v>0</v>
      </c>
      <c r="O1848" s="500">
        <v>11</v>
      </c>
      <c r="P1848" s="500">
        <v>69</v>
      </c>
      <c r="Q1848" s="500">
        <v>212.05651015319862</v>
      </c>
    </row>
    <row r="1849" spans="1:17" ht="12.75" x14ac:dyDescent="0.2">
      <c r="A1849" s="496" t="s">
        <v>2222</v>
      </c>
      <c r="B1849" s="497" t="s">
        <v>2263</v>
      </c>
      <c r="C1849" s="497">
        <v>1611.8349050728514</v>
      </c>
      <c r="D1849" s="497">
        <v>1611.8349050728514</v>
      </c>
      <c r="E1849" s="497">
        <v>4280.6988833849327</v>
      </c>
      <c r="F1849" s="498">
        <v>0</v>
      </c>
      <c r="G1849" s="499">
        <f t="shared" si="28"/>
        <v>0</v>
      </c>
      <c r="H1849" s="499" t="s">
        <v>2263</v>
      </c>
      <c r="I1849" s="499">
        <v>129</v>
      </c>
      <c r="J1849" s="499">
        <v>413</v>
      </c>
      <c r="K1849" s="499">
        <v>116</v>
      </c>
      <c r="L1849" s="499">
        <v>116</v>
      </c>
      <c r="M1849" s="499">
        <v>8</v>
      </c>
      <c r="N1849" s="499">
        <v>0</v>
      </c>
      <c r="O1849" s="500">
        <v>5</v>
      </c>
      <c r="P1849" s="500">
        <v>28</v>
      </c>
      <c r="Q1849" s="500">
        <v>212.05651015319862</v>
      </c>
    </row>
    <row r="1850" spans="1:17" ht="12.75" x14ac:dyDescent="0.2">
      <c r="A1850" s="496" t="s">
        <v>2223</v>
      </c>
      <c r="B1850" s="497" t="s">
        <v>2263</v>
      </c>
      <c r="C1850" s="497">
        <v>1353.1271070987764</v>
      </c>
      <c r="D1850" s="497">
        <v>1353.1271070987764</v>
      </c>
      <c r="E1850" s="497">
        <v>1353.1271070987764</v>
      </c>
      <c r="F1850" s="498">
        <v>0</v>
      </c>
      <c r="G1850" s="499">
        <f t="shared" si="28"/>
        <v>0</v>
      </c>
      <c r="H1850" s="499" t="s">
        <v>2263</v>
      </c>
      <c r="I1850" s="499">
        <v>338</v>
      </c>
      <c r="J1850" s="499">
        <v>446</v>
      </c>
      <c r="K1850" s="499">
        <v>48</v>
      </c>
      <c r="L1850" s="499">
        <v>48</v>
      </c>
      <c r="M1850" s="499">
        <v>12</v>
      </c>
      <c r="N1850" s="499">
        <v>0</v>
      </c>
      <c r="O1850" s="500">
        <v>5</v>
      </c>
      <c r="P1850" s="500">
        <v>5</v>
      </c>
      <c r="Q1850" s="500">
        <v>212.05651015319862</v>
      </c>
    </row>
    <row r="1851" spans="1:17" ht="12.75" x14ac:dyDescent="0.2">
      <c r="A1851" s="496" t="s">
        <v>2224</v>
      </c>
      <c r="B1851" s="497" t="s">
        <v>2263</v>
      </c>
      <c r="C1851" s="497">
        <v>4528.7500269442062</v>
      </c>
      <c r="D1851" s="497">
        <v>4528.7500269442062</v>
      </c>
      <c r="E1851" s="497">
        <v>8701.9318752968957</v>
      </c>
      <c r="F1851" s="498">
        <v>0</v>
      </c>
      <c r="G1851" s="499">
        <f t="shared" si="28"/>
        <v>0</v>
      </c>
      <c r="H1851" s="499" t="s">
        <v>2263</v>
      </c>
      <c r="I1851" s="499">
        <v>22</v>
      </c>
      <c r="J1851" s="499">
        <v>183</v>
      </c>
      <c r="K1851" s="499">
        <v>812</v>
      </c>
      <c r="L1851" s="499">
        <v>812</v>
      </c>
      <c r="M1851" s="499">
        <v>4</v>
      </c>
      <c r="N1851" s="499">
        <v>0</v>
      </c>
      <c r="O1851" s="500">
        <v>34</v>
      </c>
      <c r="P1851" s="500">
        <v>74</v>
      </c>
      <c r="Q1851" s="500">
        <v>212.05651015319862</v>
      </c>
    </row>
    <row r="1852" spans="1:17" ht="12.75" x14ac:dyDescent="0.2">
      <c r="A1852" s="496" t="s">
        <v>2225</v>
      </c>
      <c r="B1852" s="497" t="s">
        <v>2263</v>
      </c>
      <c r="C1852" s="497">
        <v>1641.0863557969692</v>
      </c>
      <c r="D1852" s="497">
        <v>1641.0863557969692</v>
      </c>
      <c r="E1852" s="497">
        <v>5136.2556292806403</v>
      </c>
      <c r="F1852" s="498">
        <v>0</v>
      </c>
      <c r="G1852" s="499">
        <f t="shared" si="28"/>
        <v>0</v>
      </c>
      <c r="H1852" s="499" t="s">
        <v>2263</v>
      </c>
      <c r="I1852" s="499">
        <v>162</v>
      </c>
      <c r="J1852" s="499">
        <v>724</v>
      </c>
      <c r="K1852" s="499">
        <v>621</v>
      </c>
      <c r="L1852" s="499">
        <v>621</v>
      </c>
      <c r="M1852" s="499">
        <v>25</v>
      </c>
      <c r="N1852" s="499">
        <v>0</v>
      </c>
      <c r="O1852" s="500">
        <v>5</v>
      </c>
      <c r="P1852" s="500">
        <v>36</v>
      </c>
      <c r="Q1852" s="500">
        <v>212.05651015319862</v>
      </c>
    </row>
    <row r="1853" spans="1:17" ht="12.75" x14ac:dyDescent="0.2">
      <c r="A1853" s="496" t="s">
        <v>2226</v>
      </c>
      <c r="B1853" s="497" t="s">
        <v>2263</v>
      </c>
      <c r="C1853" s="497">
        <v>1308.8257135827951</v>
      </c>
      <c r="D1853" s="497">
        <v>1308.8257135827951</v>
      </c>
      <c r="E1853" s="497">
        <v>3473.0159504086055</v>
      </c>
      <c r="F1853" s="498">
        <v>0</v>
      </c>
      <c r="G1853" s="499">
        <f t="shared" si="28"/>
        <v>0</v>
      </c>
      <c r="H1853" s="499" t="s">
        <v>2263</v>
      </c>
      <c r="I1853" s="499">
        <v>1185</v>
      </c>
      <c r="J1853" s="499">
        <v>2646</v>
      </c>
      <c r="K1853" s="499">
        <v>826</v>
      </c>
      <c r="L1853" s="499">
        <v>826</v>
      </c>
      <c r="M1853" s="499">
        <v>62</v>
      </c>
      <c r="N1853" s="499">
        <v>0</v>
      </c>
      <c r="O1853" s="500">
        <v>5</v>
      </c>
      <c r="P1853" s="500">
        <v>23</v>
      </c>
      <c r="Q1853" s="500">
        <v>212.05651015319862</v>
      </c>
    </row>
    <row r="1854" spans="1:17" ht="12.75" x14ac:dyDescent="0.2">
      <c r="A1854" s="496" t="s">
        <v>2227</v>
      </c>
      <c r="B1854" s="497" t="s">
        <v>2263</v>
      </c>
      <c r="C1854" s="497">
        <v>1169.5367125311179</v>
      </c>
      <c r="D1854" s="497">
        <v>1169.5367125311179</v>
      </c>
      <c r="E1854" s="497">
        <v>1169.5367125311179</v>
      </c>
      <c r="F1854" s="498">
        <v>0</v>
      </c>
      <c r="G1854" s="499">
        <f t="shared" si="28"/>
        <v>0</v>
      </c>
      <c r="H1854" s="499" t="s">
        <v>2263</v>
      </c>
      <c r="I1854" s="499">
        <v>2912</v>
      </c>
      <c r="J1854" s="499">
        <v>3009</v>
      </c>
      <c r="K1854" s="499">
        <v>357</v>
      </c>
      <c r="L1854" s="499">
        <v>357</v>
      </c>
      <c r="M1854" s="499">
        <v>77</v>
      </c>
      <c r="N1854" s="499">
        <v>0</v>
      </c>
      <c r="O1854" s="500">
        <v>5</v>
      </c>
      <c r="P1854" s="500">
        <v>5</v>
      </c>
      <c r="Q1854" s="500">
        <v>212.05651015319862</v>
      </c>
    </row>
    <row r="1855" spans="1:17" ht="12.75" x14ac:dyDescent="0.2">
      <c r="A1855" s="496" t="s">
        <v>2228</v>
      </c>
      <c r="B1855" s="497" t="s">
        <v>2263</v>
      </c>
      <c r="C1855" s="497">
        <v>2130.3540595064878</v>
      </c>
      <c r="D1855" s="497">
        <v>2130.3540595064878</v>
      </c>
      <c r="E1855" s="497">
        <v>4733.127210877481</v>
      </c>
      <c r="F1855" s="498">
        <v>0</v>
      </c>
      <c r="G1855" s="499">
        <f t="shared" si="28"/>
        <v>0</v>
      </c>
      <c r="H1855" s="499" t="s">
        <v>2263</v>
      </c>
      <c r="I1855" s="499">
        <v>59</v>
      </c>
      <c r="J1855" s="499">
        <v>279</v>
      </c>
      <c r="K1855" s="499">
        <v>121</v>
      </c>
      <c r="L1855" s="499">
        <v>121</v>
      </c>
      <c r="M1855" s="499">
        <v>11</v>
      </c>
      <c r="N1855" s="499">
        <v>0</v>
      </c>
      <c r="O1855" s="500">
        <v>5</v>
      </c>
      <c r="P1855" s="500">
        <v>37</v>
      </c>
      <c r="Q1855" s="500">
        <v>212.05651015319862</v>
      </c>
    </row>
    <row r="1856" spans="1:17" ht="12.75" x14ac:dyDescent="0.2">
      <c r="A1856" s="496" t="s">
        <v>2229</v>
      </c>
      <c r="B1856" s="497" t="s">
        <v>2263</v>
      </c>
      <c r="C1856" s="497">
        <v>1371.7252209637768</v>
      </c>
      <c r="D1856" s="497">
        <v>1371.7252209637768</v>
      </c>
      <c r="E1856" s="497">
        <v>3170.920252674935</v>
      </c>
      <c r="F1856" s="498">
        <v>0</v>
      </c>
      <c r="G1856" s="499">
        <f t="shared" si="28"/>
        <v>0</v>
      </c>
      <c r="H1856" s="499" t="s">
        <v>2263</v>
      </c>
      <c r="I1856" s="499">
        <v>87</v>
      </c>
      <c r="J1856" s="499">
        <v>224</v>
      </c>
      <c r="K1856" s="499">
        <v>112</v>
      </c>
      <c r="L1856" s="499">
        <v>112</v>
      </c>
      <c r="M1856" s="499">
        <v>5</v>
      </c>
      <c r="N1856" s="499">
        <v>0</v>
      </c>
      <c r="O1856" s="500">
        <v>5</v>
      </c>
      <c r="P1856" s="500">
        <v>32</v>
      </c>
      <c r="Q1856" s="500">
        <v>212.05651015319862</v>
      </c>
    </row>
    <row r="1857" spans="1:17" ht="12.75" x14ac:dyDescent="0.2">
      <c r="A1857" s="496" t="s">
        <v>2230</v>
      </c>
      <c r="B1857" s="497" t="s">
        <v>2263</v>
      </c>
      <c r="C1857" s="497">
        <v>1762.1962533852059</v>
      </c>
      <c r="D1857" s="497">
        <v>1762.1962533852059</v>
      </c>
      <c r="E1857" s="497">
        <v>5475.9941283983944</v>
      </c>
      <c r="F1857" s="498">
        <v>0</v>
      </c>
      <c r="G1857" s="499">
        <f t="shared" si="28"/>
        <v>0</v>
      </c>
      <c r="H1857" s="499" t="s">
        <v>2263</v>
      </c>
      <c r="I1857" s="499">
        <v>65</v>
      </c>
      <c r="J1857" s="499">
        <v>378</v>
      </c>
      <c r="K1857" s="499">
        <v>185</v>
      </c>
      <c r="L1857" s="499">
        <v>185</v>
      </c>
      <c r="M1857" s="499">
        <v>5</v>
      </c>
      <c r="N1857" s="499">
        <v>0</v>
      </c>
      <c r="O1857" s="500">
        <v>5</v>
      </c>
      <c r="P1857" s="500">
        <v>46</v>
      </c>
      <c r="Q1857" s="500">
        <v>212.05651015319862</v>
      </c>
    </row>
    <row r="1858" spans="1:17" ht="12.75" x14ac:dyDescent="0.2">
      <c r="A1858" s="496" t="s">
        <v>2231</v>
      </c>
      <c r="B1858" s="497" t="s">
        <v>2263</v>
      </c>
      <c r="C1858" s="497">
        <v>1470.8281401113488</v>
      </c>
      <c r="D1858" s="497">
        <v>1470.8281401113488</v>
      </c>
      <c r="E1858" s="497">
        <v>3082.923248375213</v>
      </c>
      <c r="F1858" s="498">
        <v>0</v>
      </c>
      <c r="G1858" s="499">
        <f t="shared" si="28"/>
        <v>0</v>
      </c>
      <c r="H1858" s="499" t="s">
        <v>2263</v>
      </c>
      <c r="I1858" s="499">
        <v>163</v>
      </c>
      <c r="J1858" s="499">
        <v>357</v>
      </c>
      <c r="K1858" s="499">
        <v>29</v>
      </c>
      <c r="L1858" s="499">
        <v>29</v>
      </c>
      <c r="M1858" s="499">
        <v>2</v>
      </c>
      <c r="N1858" s="499">
        <v>0</v>
      </c>
      <c r="O1858" s="500">
        <v>5</v>
      </c>
      <c r="P1858" s="500">
        <v>22</v>
      </c>
      <c r="Q1858" s="500">
        <v>212.05651015319862</v>
      </c>
    </row>
    <row r="1859" spans="1:17" ht="12.75" x14ac:dyDescent="0.2">
      <c r="A1859" s="496" t="s">
        <v>2232</v>
      </c>
      <c r="B1859" s="497" t="s">
        <v>2263</v>
      </c>
      <c r="C1859" s="497">
        <v>1949.7778442945005</v>
      </c>
      <c r="D1859" s="497">
        <v>1949.7778442945005</v>
      </c>
      <c r="E1859" s="497">
        <v>6036.3401271038292</v>
      </c>
      <c r="F1859" s="498">
        <v>0</v>
      </c>
      <c r="G1859" s="499">
        <f t="shared" si="28"/>
        <v>0</v>
      </c>
      <c r="H1859" s="499" t="s">
        <v>2263</v>
      </c>
      <c r="I1859" s="499">
        <v>31</v>
      </c>
      <c r="J1859" s="499">
        <v>241</v>
      </c>
      <c r="K1859" s="499">
        <v>419</v>
      </c>
      <c r="L1859" s="499">
        <v>419</v>
      </c>
      <c r="M1859" s="499">
        <v>4</v>
      </c>
      <c r="N1859" s="499">
        <v>0</v>
      </c>
      <c r="O1859" s="500">
        <v>11</v>
      </c>
      <c r="P1859" s="500">
        <v>54</v>
      </c>
      <c r="Q1859" s="500">
        <v>212.05651015319862</v>
      </c>
    </row>
    <row r="1860" spans="1:17" ht="12.75" x14ac:dyDescent="0.2">
      <c r="A1860" s="496" t="s">
        <v>2233</v>
      </c>
      <c r="B1860" s="497" t="s">
        <v>2263</v>
      </c>
      <c r="C1860" s="497">
        <v>1199.4557144870064</v>
      </c>
      <c r="D1860" s="497">
        <v>1199.4557144870064</v>
      </c>
      <c r="E1860" s="497">
        <v>2711.8682046346667</v>
      </c>
      <c r="F1860" s="498">
        <v>0</v>
      </c>
      <c r="G1860" s="499">
        <f t="shared" si="28"/>
        <v>0</v>
      </c>
      <c r="H1860" s="499" t="s">
        <v>2263</v>
      </c>
      <c r="I1860" s="499">
        <v>262</v>
      </c>
      <c r="J1860" s="499">
        <v>880</v>
      </c>
      <c r="K1860" s="499">
        <v>296</v>
      </c>
      <c r="L1860" s="499">
        <v>296</v>
      </c>
      <c r="M1860" s="499">
        <v>24</v>
      </c>
      <c r="N1860" s="499">
        <v>0</v>
      </c>
      <c r="O1860" s="500">
        <v>5</v>
      </c>
      <c r="P1860" s="500">
        <v>23</v>
      </c>
      <c r="Q1860" s="500">
        <v>212.05651015319862</v>
      </c>
    </row>
    <row r="1861" spans="1:17" ht="12.75" x14ac:dyDescent="0.2">
      <c r="A1861" s="496" t="s">
        <v>2234</v>
      </c>
      <c r="B1861" s="497" t="s">
        <v>2263</v>
      </c>
      <c r="C1861" s="497">
        <v>1169.5367125311179</v>
      </c>
      <c r="D1861" s="497">
        <v>1169.5367125311179</v>
      </c>
      <c r="E1861" s="497">
        <v>1169.5367125311179</v>
      </c>
      <c r="F1861" s="498">
        <v>0</v>
      </c>
      <c r="G1861" s="499">
        <f t="shared" si="28"/>
        <v>0</v>
      </c>
      <c r="H1861" s="499" t="s">
        <v>2263</v>
      </c>
      <c r="I1861" s="499">
        <v>677</v>
      </c>
      <c r="J1861" s="499">
        <v>1166</v>
      </c>
      <c r="K1861" s="499">
        <v>179</v>
      </c>
      <c r="L1861" s="499">
        <v>179</v>
      </c>
      <c r="M1861" s="499">
        <v>23</v>
      </c>
      <c r="N1861" s="499">
        <v>0</v>
      </c>
      <c r="O1861" s="500">
        <v>5</v>
      </c>
      <c r="P1861" s="500">
        <v>5</v>
      </c>
      <c r="Q1861" s="500">
        <v>212.05651015319862</v>
      </c>
    </row>
    <row r="1862" spans="1:17" ht="12.75" x14ac:dyDescent="0.2">
      <c r="A1862" s="496" t="s">
        <v>2235</v>
      </c>
      <c r="B1862" s="497" t="s">
        <v>2263</v>
      </c>
      <c r="C1862" s="497">
        <v>2523.3271274425488</v>
      </c>
      <c r="D1862" s="497">
        <v>2523.3271274425488</v>
      </c>
      <c r="E1862" s="497">
        <v>3638.7165689147841</v>
      </c>
      <c r="F1862" s="498">
        <v>0</v>
      </c>
      <c r="G1862" s="499">
        <f t="shared" si="28"/>
        <v>0</v>
      </c>
      <c r="H1862" s="499" t="s">
        <v>2263</v>
      </c>
      <c r="I1862" s="499">
        <v>52</v>
      </c>
      <c r="J1862" s="499">
        <v>585</v>
      </c>
      <c r="K1862" s="499">
        <v>510</v>
      </c>
      <c r="L1862" s="499">
        <v>510</v>
      </c>
      <c r="M1862" s="499">
        <v>18</v>
      </c>
      <c r="N1862" s="499">
        <v>0</v>
      </c>
      <c r="O1862" s="500">
        <v>6</v>
      </c>
      <c r="P1862" s="500">
        <v>31</v>
      </c>
      <c r="Q1862" s="500">
        <v>212.05651015319862</v>
      </c>
    </row>
    <row r="1863" spans="1:17" ht="12.75" x14ac:dyDescent="0.2">
      <c r="A1863" s="496" t="s">
        <v>2236</v>
      </c>
      <c r="B1863" s="497" t="s">
        <v>2263</v>
      </c>
      <c r="C1863" s="497">
        <v>2995.8651496987054</v>
      </c>
      <c r="D1863" s="497">
        <v>2995.8651496987054</v>
      </c>
      <c r="E1863" s="497">
        <v>5723.2886556409348</v>
      </c>
      <c r="F1863" s="498">
        <v>0</v>
      </c>
      <c r="G1863" s="499">
        <f t="shared" ref="G1863:G1899" si="29">IFERROR(F1863*E1863,"")</f>
        <v>0</v>
      </c>
      <c r="H1863" s="499" t="s">
        <v>2263</v>
      </c>
      <c r="I1863" s="499">
        <v>33</v>
      </c>
      <c r="J1863" s="499">
        <v>178</v>
      </c>
      <c r="K1863" s="499">
        <v>601</v>
      </c>
      <c r="L1863" s="499">
        <v>601</v>
      </c>
      <c r="M1863" s="499">
        <v>23</v>
      </c>
      <c r="N1863" s="499">
        <v>0</v>
      </c>
      <c r="O1863" s="500">
        <v>11</v>
      </c>
      <c r="P1863" s="500">
        <v>41</v>
      </c>
      <c r="Q1863" s="500">
        <v>212.05651015319862</v>
      </c>
    </row>
    <row r="1864" spans="1:17" ht="12.75" x14ac:dyDescent="0.2">
      <c r="A1864" s="496" t="s">
        <v>343</v>
      </c>
      <c r="B1864" s="497" t="s">
        <v>2263</v>
      </c>
      <c r="C1864" s="497">
        <v>1655.1501783558024</v>
      </c>
      <c r="D1864" s="497">
        <v>1655.1501783558024</v>
      </c>
      <c r="E1864" s="497">
        <v>2399.3316384487985</v>
      </c>
      <c r="F1864" s="498">
        <v>0</v>
      </c>
      <c r="G1864" s="499">
        <f t="shared" si="29"/>
        <v>0</v>
      </c>
      <c r="H1864" s="499" t="s">
        <v>2263</v>
      </c>
      <c r="I1864" s="499">
        <v>203</v>
      </c>
      <c r="J1864" s="499">
        <v>411</v>
      </c>
      <c r="K1864" s="499">
        <v>161</v>
      </c>
      <c r="L1864" s="499">
        <v>161</v>
      </c>
      <c r="M1864" s="499">
        <v>20</v>
      </c>
      <c r="N1864" s="499">
        <v>0</v>
      </c>
      <c r="O1864" s="500">
        <v>5</v>
      </c>
      <c r="P1864" s="500">
        <v>5</v>
      </c>
      <c r="Q1864" s="500">
        <v>212.05651015319862</v>
      </c>
    </row>
    <row r="1865" spans="1:17" ht="12.75" x14ac:dyDescent="0.2">
      <c r="A1865" s="496" t="s">
        <v>2237</v>
      </c>
      <c r="B1865" s="497" t="s">
        <v>2263</v>
      </c>
      <c r="C1865" s="497">
        <v>6845.3479889068049</v>
      </c>
      <c r="D1865" s="497">
        <v>6845.3479889068049</v>
      </c>
      <c r="E1865" s="497">
        <v>9685.8548662518097</v>
      </c>
      <c r="F1865" s="498">
        <v>0</v>
      </c>
      <c r="G1865" s="499">
        <f t="shared" si="29"/>
        <v>0</v>
      </c>
      <c r="H1865" s="499" t="s">
        <v>2263</v>
      </c>
      <c r="I1865" s="499">
        <v>5</v>
      </c>
      <c r="J1865" s="499">
        <v>36</v>
      </c>
      <c r="K1865" s="499">
        <v>514</v>
      </c>
      <c r="L1865" s="499">
        <v>514</v>
      </c>
      <c r="M1865" s="499">
        <v>3</v>
      </c>
      <c r="N1865" s="499">
        <v>0</v>
      </c>
      <c r="O1865" s="500">
        <v>79</v>
      </c>
      <c r="P1865" s="500">
        <v>84</v>
      </c>
      <c r="Q1865" s="500">
        <v>212.05651015319862</v>
      </c>
    </row>
    <row r="1866" spans="1:17" ht="12.75" x14ac:dyDescent="0.2">
      <c r="A1866" s="496" t="s">
        <v>2238</v>
      </c>
      <c r="B1866" s="497" t="s">
        <v>2263</v>
      </c>
      <c r="C1866" s="497">
        <v>1485.5973006779338</v>
      </c>
      <c r="D1866" s="497">
        <v>1485.5973006779338</v>
      </c>
      <c r="E1866" s="497">
        <v>4616.8791448640222</v>
      </c>
      <c r="F1866" s="498">
        <v>0</v>
      </c>
      <c r="G1866" s="499">
        <f t="shared" si="29"/>
        <v>0</v>
      </c>
      <c r="H1866" s="499" t="s">
        <v>2263</v>
      </c>
      <c r="I1866" s="499">
        <v>138</v>
      </c>
      <c r="J1866" s="499">
        <v>134</v>
      </c>
      <c r="K1866" s="499">
        <v>352</v>
      </c>
      <c r="L1866" s="499">
        <v>352</v>
      </c>
      <c r="M1866" s="499">
        <v>27</v>
      </c>
      <c r="N1866" s="499">
        <v>0</v>
      </c>
      <c r="O1866" s="500">
        <v>5</v>
      </c>
      <c r="P1866" s="500">
        <v>33</v>
      </c>
      <c r="Q1866" s="500">
        <v>212.05651015319862</v>
      </c>
    </row>
    <row r="1867" spans="1:17" ht="12.75" x14ac:dyDescent="0.2">
      <c r="A1867" s="496" t="s">
        <v>344</v>
      </c>
      <c r="B1867" s="497" t="s">
        <v>2263</v>
      </c>
      <c r="C1867" s="497">
        <v>1199.1591716548651</v>
      </c>
      <c r="D1867" s="497">
        <v>1199.1591716548651</v>
      </c>
      <c r="E1867" s="497">
        <v>3011.6092261910076</v>
      </c>
      <c r="F1867" s="498">
        <v>0</v>
      </c>
      <c r="G1867" s="499">
        <f t="shared" si="29"/>
        <v>0</v>
      </c>
      <c r="H1867" s="499" t="s">
        <v>2263</v>
      </c>
      <c r="I1867" s="499">
        <v>484</v>
      </c>
      <c r="J1867" s="499">
        <v>248</v>
      </c>
      <c r="K1867" s="499">
        <v>210</v>
      </c>
      <c r="L1867" s="499">
        <v>210</v>
      </c>
      <c r="M1867" s="499">
        <v>52</v>
      </c>
      <c r="N1867" s="499">
        <v>0</v>
      </c>
      <c r="O1867" s="500">
        <v>5</v>
      </c>
      <c r="P1867" s="500">
        <v>19</v>
      </c>
      <c r="Q1867" s="500">
        <v>212.05651015319862</v>
      </c>
    </row>
    <row r="1868" spans="1:17" ht="12.75" x14ac:dyDescent="0.2">
      <c r="A1868" s="496" t="s">
        <v>2239</v>
      </c>
      <c r="B1868" s="497" t="s">
        <v>2263</v>
      </c>
      <c r="C1868" s="497">
        <v>4592.8206980222776</v>
      </c>
      <c r="D1868" s="497">
        <v>4592.8206980222776</v>
      </c>
      <c r="E1868" s="497">
        <v>5638.7680059370368</v>
      </c>
      <c r="F1868" s="498">
        <v>0</v>
      </c>
      <c r="G1868" s="499">
        <f t="shared" si="29"/>
        <v>0</v>
      </c>
      <c r="H1868" s="499" t="s">
        <v>2263</v>
      </c>
      <c r="I1868" s="499">
        <v>6</v>
      </c>
      <c r="J1868" s="499">
        <v>63</v>
      </c>
      <c r="K1868" s="499">
        <v>412</v>
      </c>
      <c r="L1868" s="499">
        <v>412</v>
      </c>
      <c r="M1868" s="499">
        <v>12</v>
      </c>
      <c r="N1868" s="499">
        <v>0</v>
      </c>
      <c r="O1868" s="500">
        <v>20</v>
      </c>
      <c r="P1868" s="500">
        <v>34</v>
      </c>
      <c r="Q1868" s="500">
        <v>212.05651015319862</v>
      </c>
    </row>
    <row r="1869" spans="1:17" ht="12.75" x14ac:dyDescent="0.2">
      <c r="A1869" s="496" t="s">
        <v>2240</v>
      </c>
      <c r="B1869" s="497" t="s">
        <v>2263</v>
      </c>
      <c r="C1869" s="497">
        <v>2239.8739548842273</v>
      </c>
      <c r="D1869" s="497">
        <v>2239.8739548842273</v>
      </c>
      <c r="E1869" s="497">
        <v>3542.5275384486035</v>
      </c>
      <c r="F1869" s="498">
        <v>0</v>
      </c>
      <c r="G1869" s="499">
        <f t="shared" si="29"/>
        <v>0</v>
      </c>
      <c r="H1869" s="499" t="s">
        <v>2263</v>
      </c>
      <c r="I1869" s="499">
        <v>42</v>
      </c>
      <c r="J1869" s="499">
        <v>119</v>
      </c>
      <c r="K1869" s="499">
        <v>585</v>
      </c>
      <c r="L1869" s="499">
        <v>585</v>
      </c>
      <c r="M1869" s="499">
        <v>41</v>
      </c>
      <c r="N1869" s="499">
        <v>0</v>
      </c>
      <c r="O1869" s="500">
        <v>8</v>
      </c>
      <c r="P1869" s="500">
        <v>16</v>
      </c>
      <c r="Q1869" s="500">
        <v>212.05651015319862</v>
      </c>
    </row>
    <row r="1870" spans="1:17" ht="12.75" x14ac:dyDescent="0.2">
      <c r="A1870" s="496" t="s">
        <v>2241</v>
      </c>
      <c r="B1870" s="497" t="s">
        <v>2263</v>
      </c>
      <c r="C1870" s="497">
        <v>2068.9931225239975</v>
      </c>
      <c r="D1870" s="497">
        <v>2068.9931225239975</v>
      </c>
      <c r="E1870" s="497">
        <v>4916.1890726745405</v>
      </c>
      <c r="F1870" s="498">
        <v>0</v>
      </c>
      <c r="G1870" s="499">
        <f t="shared" si="29"/>
        <v>0</v>
      </c>
      <c r="H1870" s="499" t="s">
        <v>2263</v>
      </c>
      <c r="I1870" s="499">
        <v>150</v>
      </c>
      <c r="J1870" s="499">
        <v>252</v>
      </c>
      <c r="K1870" s="499">
        <v>216</v>
      </c>
      <c r="L1870" s="499">
        <v>216</v>
      </c>
      <c r="M1870" s="499">
        <v>24</v>
      </c>
      <c r="N1870" s="499">
        <v>0</v>
      </c>
      <c r="O1870" s="500">
        <v>5</v>
      </c>
      <c r="P1870" s="500">
        <v>41</v>
      </c>
      <c r="Q1870" s="500">
        <v>212.05651015319862</v>
      </c>
    </row>
    <row r="1871" spans="1:17" ht="12.75" x14ac:dyDescent="0.2">
      <c r="A1871" s="496" t="s">
        <v>2242</v>
      </c>
      <c r="B1871" s="497">
        <v>207.60490529119565</v>
      </c>
      <c r="C1871" s="497">
        <v>1157.8059839017153</v>
      </c>
      <c r="D1871" s="497">
        <v>1157.8059839017153</v>
      </c>
      <c r="E1871" s="497">
        <v>2618.9484266455811</v>
      </c>
      <c r="F1871" s="497">
        <v>0</v>
      </c>
      <c r="G1871" s="499">
        <f t="shared" si="29"/>
        <v>0</v>
      </c>
      <c r="H1871" s="499">
        <v>2856</v>
      </c>
      <c r="I1871" s="499">
        <v>630</v>
      </c>
      <c r="J1871" s="499">
        <v>325</v>
      </c>
      <c r="K1871" s="499">
        <v>36</v>
      </c>
      <c r="L1871" s="499">
        <v>36</v>
      </c>
      <c r="M1871" s="499">
        <v>10</v>
      </c>
      <c r="N1871" s="499">
        <v>0</v>
      </c>
      <c r="O1871" s="500">
        <v>5</v>
      </c>
      <c r="P1871" s="500">
        <v>13</v>
      </c>
      <c r="Q1871" s="500">
        <v>212.05651015319862</v>
      </c>
    </row>
    <row r="1872" spans="1:17" ht="12.75" x14ac:dyDescent="0.2">
      <c r="A1872" s="496" t="s">
        <v>345</v>
      </c>
      <c r="B1872" s="497" t="s">
        <v>2263</v>
      </c>
      <c r="C1872" s="497">
        <v>1012.6554867506626</v>
      </c>
      <c r="D1872" s="497">
        <v>1012.6554867506626</v>
      </c>
      <c r="E1872" s="497">
        <v>1025.7063162177885</v>
      </c>
      <c r="F1872" s="497">
        <v>0</v>
      </c>
      <c r="G1872" s="499">
        <f t="shared" si="29"/>
        <v>0</v>
      </c>
      <c r="H1872" s="499" t="s">
        <v>2263</v>
      </c>
      <c r="I1872" s="499">
        <v>1815</v>
      </c>
      <c r="J1872" s="499">
        <v>2046</v>
      </c>
      <c r="K1872" s="499">
        <v>486</v>
      </c>
      <c r="L1872" s="499">
        <v>486</v>
      </c>
      <c r="M1872" s="499">
        <v>301</v>
      </c>
      <c r="N1872" s="499">
        <v>0</v>
      </c>
      <c r="O1872" s="500">
        <v>5</v>
      </c>
      <c r="P1872" s="500">
        <v>5</v>
      </c>
      <c r="Q1872" s="500">
        <v>212.05651015319862</v>
      </c>
    </row>
    <row r="1873" spans="1:17" ht="12.75" x14ac:dyDescent="0.2">
      <c r="A1873" s="496" t="s">
        <v>346</v>
      </c>
      <c r="B1873" s="497" t="s">
        <v>2263</v>
      </c>
      <c r="C1873" s="497">
        <v>656.19675379424473</v>
      </c>
      <c r="D1873" s="497">
        <v>656.19675379424473</v>
      </c>
      <c r="E1873" s="497">
        <v>656.19675379424473</v>
      </c>
      <c r="F1873" s="497">
        <v>0</v>
      </c>
      <c r="G1873" s="499">
        <f t="shared" si="29"/>
        <v>0</v>
      </c>
      <c r="H1873" s="499" t="s">
        <v>2263</v>
      </c>
      <c r="I1873" s="499">
        <v>837</v>
      </c>
      <c r="J1873" s="499">
        <v>220</v>
      </c>
      <c r="K1873" s="499">
        <v>492</v>
      </c>
      <c r="L1873" s="499">
        <v>492</v>
      </c>
      <c r="M1873" s="499">
        <v>362</v>
      </c>
      <c r="N1873" s="499">
        <v>0</v>
      </c>
      <c r="O1873" s="500">
        <v>5</v>
      </c>
      <c r="P1873" s="500">
        <v>5</v>
      </c>
      <c r="Q1873" s="500">
        <v>212.05651015319862</v>
      </c>
    </row>
    <row r="1874" spans="1:17" ht="12.75" x14ac:dyDescent="0.2">
      <c r="A1874" s="496" t="s">
        <v>2243</v>
      </c>
      <c r="B1874" s="497" t="s">
        <v>2263</v>
      </c>
      <c r="C1874" s="497">
        <v>1308.6704996816181</v>
      </c>
      <c r="D1874" s="497">
        <v>1308.6704996816181</v>
      </c>
      <c r="E1874" s="497">
        <v>1308.6704996816181</v>
      </c>
      <c r="F1874" s="497">
        <v>0</v>
      </c>
      <c r="G1874" s="499">
        <f t="shared" si="29"/>
        <v>0</v>
      </c>
      <c r="H1874" s="499" t="s">
        <v>2263</v>
      </c>
      <c r="I1874" s="499">
        <v>1301</v>
      </c>
      <c r="J1874" s="499">
        <v>150</v>
      </c>
      <c r="K1874" s="499">
        <v>2</v>
      </c>
      <c r="L1874" s="499">
        <v>2</v>
      </c>
      <c r="M1874" s="499">
        <v>2</v>
      </c>
      <c r="N1874" s="499">
        <v>0</v>
      </c>
      <c r="O1874" s="500">
        <v>5</v>
      </c>
      <c r="P1874" s="500">
        <v>5</v>
      </c>
      <c r="Q1874" s="500">
        <v>212.05651015319862</v>
      </c>
    </row>
    <row r="1875" spans="1:17" ht="12.75" x14ac:dyDescent="0.2">
      <c r="A1875" s="496" t="s">
        <v>347</v>
      </c>
      <c r="B1875" s="497">
        <v>918.18534281970028</v>
      </c>
      <c r="C1875" s="497">
        <v>918.18534281970028</v>
      </c>
      <c r="D1875" s="497">
        <v>918.18534281970028</v>
      </c>
      <c r="E1875" s="497">
        <v>918.18534281970028</v>
      </c>
      <c r="F1875" s="497">
        <v>0</v>
      </c>
      <c r="G1875" s="499">
        <f t="shared" si="29"/>
        <v>0</v>
      </c>
      <c r="H1875" s="499">
        <v>623</v>
      </c>
      <c r="I1875" s="499">
        <v>8662</v>
      </c>
      <c r="J1875" s="499">
        <v>604</v>
      </c>
      <c r="K1875" s="499">
        <v>5</v>
      </c>
      <c r="L1875" s="499">
        <v>5</v>
      </c>
      <c r="M1875" s="499">
        <v>5</v>
      </c>
      <c r="N1875" s="499">
        <v>0</v>
      </c>
      <c r="O1875" s="500">
        <v>5</v>
      </c>
      <c r="P1875" s="500">
        <v>5</v>
      </c>
      <c r="Q1875" s="500">
        <v>212.05651015319862</v>
      </c>
    </row>
    <row r="1876" spans="1:17" ht="12.75" x14ac:dyDescent="0.2">
      <c r="A1876" s="496" t="s">
        <v>2244</v>
      </c>
      <c r="B1876" s="497" t="s">
        <v>2263</v>
      </c>
      <c r="C1876" s="497">
        <v>664.11750476157374</v>
      </c>
      <c r="D1876" s="497">
        <v>664.11750476157374</v>
      </c>
      <c r="E1876" s="497">
        <v>664.11750476157374</v>
      </c>
      <c r="F1876" s="497">
        <v>0</v>
      </c>
      <c r="G1876" s="499">
        <f t="shared" si="29"/>
        <v>0</v>
      </c>
      <c r="H1876" s="499" t="s">
        <v>2263</v>
      </c>
      <c r="I1876" s="499">
        <v>244</v>
      </c>
      <c r="J1876" s="499">
        <v>16</v>
      </c>
      <c r="K1876" s="499">
        <v>1</v>
      </c>
      <c r="L1876" s="499">
        <v>1</v>
      </c>
      <c r="M1876" s="499">
        <v>1</v>
      </c>
      <c r="N1876" s="499">
        <v>0</v>
      </c>
      <c r="O1876" s="500">
        <v>5</v>
      </c>
      <c r="P1876" s="500">
        <v>5</v>
      </c>
      <c r="Q1876" s="500">
        <v>212.05651015319862</v>
      </c>
    </row>
    <row r="1877" spans="1:17" ht="12.75" x14ac:dyDescent="0.2">
      <c r="A1877" s="496" t="s">
        <v>2245</v>
      </c>
      <c r="B1877" s="497">
        <v>439.14838982537123</v>
      </c>
      <c r="C1877" s="497">
        <v>439.14838982537123</v>
      </c>
      <c r="D1877" s="497">
        <v>439.14838982537123</v>
      </c>
      <c r="E1877" s="497">
        <v>439.14838982537123</v>
      </c>
      <c r="F1877" s="497">
        <v>0</v>
      </c>
      <c r="G1877" s="499">
        <f t="shared" si="29"/>
        <v>0</v>
      </c>
      <c r="H1877" s="499">
        <v>1579</v>
      </c>
      <c r="I1877" s="499">
        <v>3580</v>
      </c>
      <c r="J1877" s="499">
        <v>122</v>
      </c>
      <c r="K1877" s="499">
        <v>11</v>
      </c>
      <c r="L1877" s="499">
        <v>11</v>
      </c>
      <c r="M1877" s="499">
        <v>11</v>
      </c>
      <c r="N1877" s="499">
        <v>0</v>
      </c>
      <c r="O1877" s="500">
        <v>5</v>
      </c>
      <c r="P1877" s="500">
        <v>5</v>
      </c>
      <c r="Q1877" s="500">
        <v>212.05651015319862</v>
      </c>
    </row>
    <row r="1878" spans="1:17" ht="12.75" x14ac:dyDescent="0.2">
      <c r="A1878" s="496" t="s">
        <v>2246</v>
      </c>
      <c r="B1878" s="497" t="s">
        <v>2263</v>
      </c>
      <c r="C1878" s="497">
        <v>998.58575860212784</v>
      </c>
      <c r="D1878" s="497">
        <v>998.58575860212784</v>
      </c>
      <c r="E1878" s="497">
        <v>1094.9088147589398</v>
      </c>
      <c r="F1878" s="497">
        <v>0</v>
      </c>
      <c r="G1878" s="499">
        <f t="shared" si="29"/>
        <v>0</v>
      </c>
      <c r="H1878" s="499" t="s">
        <v>2263</v>
      </c>
      <c r="I1878" s="499">
        <v>3046</v>
      </c>
      <c r="J1878" s="499">
        <v>510</v>
      </c>
      <c r="K1878" s="499">
        <v>3726</v>
      </c>
      <c r="L1878" s="499">
        <v>3726</v>
      </c>
      <c r="M1878" s="499">
        <v>1496</v>
      </c>
      <c r="N1878" s="499">
        <v>0</v>
      </c>
      <c r="O1878" s="500">
        <v>5</v>
      </c>
      <c r="P1878" s="500">
        <v>9</v>
      </c>
      <c r="Q1878" s="500">
        <v>212.05651015319862</v>
      </c>
    </row>
    <row r="1879" spans="1:17" ht="12.75" x14ac:dyDescent="0.2">
      <c r="A1879" s="496" t="s">
        <v>2247</v>
      </c>
      <c r="B1879" s="497" t="s">
        <v>2263</v>
      </c>
      <c r="C1879" s="497">
        <v>1654.244950204421</v>
      </c>
      <c r="D1879" s="497">
        <v>1654.244950204421</v>
      </c>
      <c r="E1879" s="497">
        <v>1654.244950204421</v>
      </c>
      <c r="F1879" s="497">
        <v>0</v>
      </c>
      <c r="G1879" s="499">
        <f t="shared" si="29"/>
        <v>0</v>
      </c>
      <c r="H1879" s="499" t="s">
        <v>2263</v>
      </c>
      <c r="I1879" s="499">
        <v>147</v>
      </c>
      <c r="J1879" s="499">
        <v>149</v>
      </c>
      <c r="K1879" s="499">
        <v>387</v>
      </c>
      <c r="L1879" s="499">
        <v>387</v>
      </c>
      <c r="M1879" s="499">
        <v>0</v>
      </c>
      <c r="N1879" s="499">
        <v>0</v>
      </c>
      <c r="O1879" s="500">
        <v>5</v>
      </c>
      <c r="P1879" s="500">
        <v>5</v>
      </c>
      <c r="Q1879" s="500">
        <v>212.05651015319862</v>
      </c>
    </row>
    <row r="1880" spans="1:17" ht="12.75" x14ac:dyDescent="0.2">
      <c r="A1880" s="496" t="s">
        <v>348</v>
      </c>
      <c r="B1880" s="497" t="s">
        <v>2263</v>
      </c>
      <c r="C1880" s="497">
        <v>998.58575860212784</v>
      </c>
      <c r="D1880" s="497">
        <v>998.58575860212784</v>
      </c>
      <c r="E1880" s="497">
        <v>1094.9088147589398</v>
      </c>
      <c r="F1880" s="497">
        <v>0</v>
      </c>
      <c r="G1880" s="499">
        <f t="shared" si="29"/>
        <v>0</v>
      </c>
      <c r="H1880" s="499" t="s">
        <v>2263</v>
      </c>
      <c r="I1880" s="499">
        <v>3567</v>
      </c>
      <c r="J1880" s="499">
        <v>444</v>
      </c>
      <c r="K1880" s="499">
        <v>620</v>
      </c>
      <c r="L1880" s="499">
        <v>620</v>
      </c>
      <c r="M1880" s="499">
        <v>399</v>
      </c>
      <c r="N1880" s="499">
        <v>0</v>
      </c>
      <c r="O1880" s="500">
        <v>5</v>
      </c>
      <c r="P1880" s="500">
        <v>9</v>
      </c>
      <c r="Q1880" s="500">
        <v>212.05651015319862</v>
      </c>
    </row>
    <row r="1881" spans="1:17" ht="12.75" x14ac:dyDescent="0.2">
      <c r="A1881" s="496" t="s">
        <v>2248</v>
      </c>
      <c r="B1881" s="497" t="s">
        <v>2263</v>
      </c>
      <c r="C1881" s="497">
        <v>1781.5855908712326</v>
      </c>
      <c r="D1881" s="497">
        <v>1781.5855908712326</v>
      </c>
      <c r="E1881" s="497">
        <v>1870.1800743928434</v>
      </c>
      <c r="F1881" s="497">
        <v>0</v>
      </c>
      <c r="G1881" s="499">
        <f t="shared" si="29"/>
        <v>0</v>
      </c>
      <c r="H1881" s="499" t="s">
        <v>2263</v>
      </c>
      <c r="I1881" s="499">
        <v>139</v>
      </c>
      <c r="J1881" s="499">
        <v>107</v>
      </c>
      <c r="K1881" s="499">
        <v>55</v>
      </c>
      <c r="L1881" s="499">
        <v>55</v>
      </c>
      <c r="M1881" s="499">
        <v>0</v>
      </c>
      <c r="N1881" s="499">
        <v>0</v>
      </c>
      <c r="O1881" s="500">
        <v>5</v>
      </c>
      <c r="P1881" s="500">
        <v>5</v>
      </c>
      <c r="Q1881" s="500">
        <v>212.05651015319862</v>
      </c>
    </row>
    <row r="1882" spans="1:17" ht="12.75" x14ac:dyDescent="0.2">
      <c r="A1882" s="496" t="s">
        <v>349</v>
      </c>
      <c r="B1882" s="497">
        <v>356.37936177295916</v>
      </c>
      <c r="C1882" s="497">
        <v>356.37936177295916</v>
      </c>
      <c r="D1882" s="497">
        <v>356.37936177295916</v>
      </c>
      <c r="E1882" s="497">
        <v>911.42964792676958</v>
      </c>
      <c r="F1882" s="497">
        <v>0</v>
      </c>
      <c r="G1882" s="499">
        <f t="shared" si="29"/>
        <v>0</v>
      </c>
      <c r="H1882" s="499">
        <v>1666</v>
      </c>
      <c r="I1882" s="499">
        <v>6028</v>
      </c>
      <c r="J1882" s="499">
        <v>782</v>
      </c>
      <c r="K1882" s="499">
        <v>688</v>
      </c>
      <c r="L1882" s="499">
        <v>688</v>
      </c>
      <c r="M1882" s="499">
        <v>302</v>
      </c>
      <c r="N1882" s="499">
        <v>0</v>
      </c>
      <c r="O1882" s="500">
        <v>5</v>
      </c>
      <c r="P1882" s="500">
        <v>5</v>
      </c>
      <c r="Q1882" s="500">
        <v>212.05651015319862</v>
      </c>
    </row>
    <row r="1883" spans="1:17" ht="12.75" x14ac:dyDescent="0.2">
      <c r="A1883" s="496" t="s">
        <v>2249</v>
      </c>
      <c r="B1883" s="497" t="s">
        <v>2263</v>
      </c>
      <c r="C1883" s="497">
        <v>1410.089510437228</v>
      </c>
      <c r="D1883" s="497">
        <v>1410.089510437228</v>
      </c>
      <c r="E1883" s="497">
        <v>2469.1714940605966</v>
      </c>
      <c r="F1883" s="497">
        <v>0</v>
      </c>
      <c r="G1883" s="499">
        <f t="shared" si="29"/>
        <v>0</v>
      </c>
      <c r="H1883" s="499" t="s">
        <v>2263</v>
      </c>
      <c r="I1883" s="499">
        <v>105</v>
      </c>
      <c r="J1883" s="499">
        <v>87</v>
      </c>
      <c r="K1883" s="499">
        <v>143</v>
      </c>
      <c r="L1883" s="499">
        <v>143</v>
      </c>
      <c r="M1883" s="499">
        <v>0</v>
      </c>
      <c r="N1883" s="499">
        <v>0</v>
      </c>
      <c r="O1883" s="500">
        <v>5</v>
      </c>
      <c r="P1883" s="500">
        <v>5</v>
      </c>
      <c r="Q1883" s="500">
        <v>212.05651015319862</v>
      </c>
    </row>
    <row r="1884" spans="1:17" ht="12.75" x14ac:dyDescent="0.2">
      <c r="A1884" s="496" t="s">
        <v>2250</v>
      </c>
      <c r="B1884" s="497">
        <v>221.68776390517303</v>
      </c>
      <c r="C1884" s="497">
        <v>221.68776390517303</v>
      </c>
      <c r="D1884" s="497">
        <v>221.68776390517303</v>
      </c>
      <c r="E1884" s="497">
        <v>409.30589037767925</v>
      </c>
      <c r="F1884" s="497">
        <v>0</v>
      </c>
      <c r="G1884" s="499">
        <f t="shared" si="29"/>
        <v>0</v>
      </c>
      <c r="H1884" s="499">
        <v>31805</v>
      </c>
      <c r="I1884" s="499">
        <v>31220</v>
      </c>
      <c r="J1884" s="499">
        <v>1472</v>
      </c>
      <c r="K1884" s="499">
        <v>750</v>
      </c>
      <c r="L1884" s="499">
        <v>750</v>
      </c>
      <c r="M1884" s="499">
        <v>734</v>
      </c>
      <c r="N1884" s="499">
        <v>0</v>
      </c>
      <c r="O1884" s="500">
        <v>5</v>
      </c>
      <c r="P1884" s="500">
        <v>5</v>
      </c>
      <c r="Q1884" s="500">
        <v>212.05651015319862</v>
      </c>
    </row>
    <row r="1885" spans="1:17" ht="12.75" x14ac:dyDescent="0.2">
      <c r="A1885" s="496" t="s">
        <v>2251</v>
      </c>
      <c r="B1885" s="497" t="s">
        <v>2263</v>
      </c>
      <c r="C1885" s="497">
        <v>582.56604892900668</v>
      </c>
      <c r="D1885" s="497">
        <v>582.56604892900668</v>
      </c>
      <c r="E1885" s="497">
        <v>950.22749550083381</v>
      </c>
      <c r="F1885" s="497">
        <v>0</v>
      </c>
      <c r="G1885" s="499">
        <f t="shared" si="29"/>
        <v>0</v>
      </c>
      <c r="H1885" s="499" t="s">
        <v>2263</v>
      </c>
      <c r="I1885" s="499">
        <v>1129</v>
      </c>
      <c r="J1885" s="499">
        <v>98</v>
      </c>
      <c r="K1885" s="499">
        <v>217</v>
      </c>
      <c r="L1885" s="499">
        <v>217</v>
      </c>
      <c r="M1885" s="499">
        <v>0</v>
      </c>
      <c r="N1885" s="499">
        <v>0</v>
      </c>
      <c r="O1885" s="500">
        <v>5</v>
      </c>
      <c r="P1885" s="500">
        <v>5</v>
      </c>
      <c r="Q1885" s="500">
        <v>212.05651015319862</v>
      </c>
    </row>
    <row r="1886" spans="1:17" ht="12.75" x14ac:dyDescent="0.2">
      <c r="A1886" s="496" t="s">
        <v>350</v>
      </c>
      <c r="B1886" s="497">
        <v>344.36517696991876</v>
      </c>
      <c r="C1886" s="497">
        <v>344.36517696991876</v>
      </c>
      <c r="D1886" s="497">
        <v>344.36517696991876</v>
      </c>
      <c r="E1886" s="497">
        <v>556.96307035285088</v>
      </c>
      <c r="F1886" s="497">
        <v>0</v>
      </c>
      <c r="G1886" s="499">
        <f t="shared" si="29"/>
        <v>0</v>
      </c>
      <c r="H1886" s="499">
        <v>1237</v>
      </c>
      <c r="I1886" s="499">
        <v>6683</v>
      </c>
      <c r="J1886" s="499">
        <v>386</v>
      </c>
      <c r="K1886" s="499">
        <v>601</v>
      </c>
      <c r="L1886" s="499">
        <v>601</v>
      </c>
      <c r="M1886" s="499">
        <v>580</v>
      </c>
      <c r="N1886" s="499">
        <v>0</v>
      </c>
      <c r="O1886" s="500">
        <v>5</v>
      </c>
      <c r="P1886" s="500">
        <v>5</v>
      </c>
      <c r="Q1886" s="500">
        <v>212.05651015319862</v>
      </c>
    </row>
    <row r="1887" spans="1:17" ht="12.75" x14ac:dyDescent="0.2">
      <c r="A1887" s="496" t="s">
        <v>2252</v>
      </c>
      <c r="B1887" s="497" t="s">
        <v>2263</v>
      </c>
      <c r="C1887" s="497">
        <v>840.63846311960413</v>
      </c>
      <c r="D1887" s="497">
        <v>840.63846311960413</v>
      </c>
      <c r="E1887" s="497">
        <v>1193.204719925727</v>
      </c>
      <c r="F1887" s="497">
        <v>0</v>
      </c>
      <c r="G1887" s="499">
        <f t="shared" si="29"/>
        <v>0</v>
      </c>
      <c r="H1887" s="499" t="s">
        <v>2263</v>
      </c>
      <c r="I1887" s="499">
        <v>916</v>
      </c>
      <c r="J1887" s="499">
        <v>134</v>
      </c>
      <c r="K1887" s="499">
        <v>120</v>
      </c>
      <c r="L1887" s="499">
        <v>120</v>
      </c>
      <c r="M1887" s="499">
        <v>0</v>
      </c>
      <c r="N1887" s="499">
        <v>0</v>
      </c>
      <c r="O1887" s="500">
        <v>5</v>
      </c>
      <c r="P1887" s="500">
        <v>5</v>
      </c>
      <c r="Q1887" s="500">
        <v>212.05651015319862</v>
      </c>
    </row>
    <row r="1888" spans="1:17" ht="12.75" x14ac:dyDescent="0.2">
      <c r="A1888" s="496" t="s">
        <v>2253</v>
      </c>
      <c r="B1888" s="497" t="s">
        <v>2263</v>
      </c>
      <c r="C1888" s="497">
        <v>1117.6196433809887</v>
      </c>
      <c r="D1888" s="497">
        <v>1117.6196433809887</v>
      </c>
      <c r="E1888" s="497">
        <v>1407.647666035374</v>
      </c>
      <c r="F1888" s="497">
        <v>0</v>
      </c>
      <c r="G1888" s="499">
        <f t="shared" si="29"/>
        <v>0</v>
      </c>
      <c r="H1888" s="499" t="s">
        <v>2263</v>
      </c>
      <c r="I1888" s="499">
        <v>1256</v>
      </c>
      <c r="J1888" s="499">
        <v>406</v>
      </c>
      <c r="K1888" s="499">
        <v>103</v>
      </c>
      <c r="L1888" s="499">
        <v>103</v>
      </c>
      <c r="M1888" s="499">
        <v>30</v>
      </c>
      <c r="N1888" s="499">
        <v>0</v>
      </c>
      <c r="O1888" s="500">
        <v>5</v>
      </c>
      <c r="P1888" s="500">
        <v>5</v>
      </c>
      <c r="Q1888" s="500">
        <v>212.05651015319862</v>
      </c>
    </row>
    <row r="1889" spans="1:17" ht="12.75" x14ac:dyDescent="0.2">
      <c r="A1889" s="496" t="s">
        <v>2254</v>
      </c>
      <c r="B1889" s="497" t="s">
        <v>2263</v>
      </c>
      <c r="C1889" s="497">
        <v>231.77862091556776</v>
      </c>
      <c r="D1889" s="497">
        <v>231.77862091556776</v>
      </c>
      <c r="E1889" s="497">
        <v>482.18926902059093</v>
      </c>
      <c r="F1889" s="497">
        <v>0</v>
      </c>
      <c r="G1889" s="499">
        <f t="shared" si="29"/>
        <v>0</v>
      </c>
      <c r="H1889" s="499" t="s">
        <v>2263</v>
      </c>
      <c r="I1889" s="499">
        <v>3331</v>
      </c>
      <c r="J1889" s="499">
        <v>32</v>
      </c>
      <c r="K1889" s="499">
        <v>84</v>
      </c>
      <c r="L1889" s="499">
        <v>84</v>
      </c>
      <c r="M1889" s="499">
        <v>79</v>
      </c>
      <c r="N1889" s="499">
        <v>0</v>
      </c>
      <c r="O1889" s="500">
        <v>5</v>
      </c>
      <c r="P1889" s="500">
        <v>5</v>
      </c>
      <c r="Q1889" s="500">
        <v>212.05651015319862</v>
      </c>
    </row>
    <row r="1890" spans="1:17" ht="12.75" x14ac:dyDescent="0.2">
      <c r="A1890" s="496" t="s">
        <v>2255</v>
      </c>
      <c r="B1890" s="497" t="s">
        <v>2263</v>
      </c>
      <c r="C1890" s="497">
        <v>595.10194270696093</v>
      </c>
      <c r="D1890" s="497">
        <v>595.10194270696093</v>
      </c>
      <c r="E1890" s="497">
        <v>1007.1464331372997</v>
      </c>
      <c r="F1890" s="497">
        <v>0</v>
      </c>
      <c r="G1890" s="499">
        <f t="shared" si="29"/>
        <v>0</v>
      </c>
      <c r="H1890" s="499" t="s">
        <v>2263</v>
      </c>
      <c r="I1890" s="499">
        <v>696</v>
      </c>
      <c r="J1890" s="499">
        <v>41</v>
      </c>
      <c r="K1890" s="499">
        <v>25</v>
      </c>
      <c r="L1890" s="499">
        <v>25</v>
      </c>
      <c r="M1890" s="499">
        <v>12</v>
      </c>
      <c r="N1890" s="499">
        <v>0</v>
      </c>
      <c r="O1890" s="500">
        <v>5</v>
      </c>
      <c r="P1890" s="500">
        <v>5</v>
      </c>
      <c r="Q1890" s="500">
        <v>212.05651015319862</v>
      </c>
    </row>
    <row r="1891" spans="1:17" ht="12.75" x14ac:dyDescent="0.2">
      <c r="A1891" s="496" t="s">
        <v>2256</v>
      </c>
      <c r="B1891" s="497" t="s">
        <v>2263</v>
      </c>
      <c r="C1891" s="497">
        <v>787.03569035754333</v>
      </c>
      <c r="D1891" s="497">
        <v>787.03569035754333</v>
      </c>
      <c r="E1891" s="497">
        <v>1248.8322426968944</v>
      </c>
      <c r="F1891" s="497">
        <v>0</v>
      </c>
      <c r="G1891" s="499">
        <f t="shared" si="29"/>
        <v>0</v>
      </c>
      <c r="H1891" s="499" t="s">
        <v>2263</v>
      </c>
      <c r="I1891" s="499">
        <v>2385</v>
      </c>
      <c r="J1891" s="499">
        <v>462</v>
      </c>
      <c r="K1891" s="499">
        <v>303</v>
      </c>
      <c r="L1891" s="499">
        <v>303</v>
      </c>
      <c r="M1891" s="499">
        <v>186</v>
      </c>
      <c r="N1891" s="499">
        <v>0</v>
      </c>
      <c r="O1891" s="500">
        <v>5</v>
      </c>
      <c r="P1891" s="500">
        <v>5</v>
      </c>
      <c r="Q1891" s="500">
        <v>212.05651015319862</v>
      </c>
    </row>
    <row r="1892" spans="1:17" ht="12.75" x14ac:dyDescent="0.2">
      <c r="A1892" s="496" t="s">
        <v>2257</v>
      </c>
      <c r="B1892" s="497" t="s">
        <v>2263</v>
      </c>
      <c r="C1892" s="497">
        <v>954.39541902855115</v>
      </c>
      <c r="D1892" s="497">
        <v>954.39541902855115</v>
      </c>
      <c r="E1892" s="497">
        <v>4158.6124568507548</v>
      </c>
      <c r="F1892" s="497">
        <v>0</v>
      </c>
      <c r="G1892" s="499">
        <f t="shared" si="29"/>
        <v>0</v>
      </c>
      <c r="H1892" s="499" t="s">
        <v>2263</v>
      </c>
      <c r="I1892" s="499">
        <v>3913</v>
      </c>
      <c r="J1892" s="499">
        <v>3119</v>
      </c>
      <c r="K1892" s="499">
        <v>4599</v>
      </c>
      <c r="L1892" s="499">
        <v>4599</v>
      </c>
      <c r="M1892" s="499">
        <v>621</v>
      </c>
      <c r="N1892" s="499">
        <v>0</v>
      </c>
      <c r="O1892" s="500">
        <v>5</v>
      </c>
      <c r="P1892" s="500">
        <v>33</v>
      </c>
      <c r="Q1892" s="500">
        <v>212.05651015319862</v>
      </c>
    </row>
    <row r="1893" spans="1:17" ht="12.75" x14ac:dyDescent="0.2">
      <c r="A1893" s="496" t="s">
        <v>2258</v>
      </c>
      <c r="B1893" s="497" t="s">
        <v>2263</v>
      </c>
      <c r="C1893" s="497">
        <v>2291.2510761116423</v>
      </c>
      <c r="D1893" s="497">
        <v>2291.2510761116423</v>
      </c>
      <c r="E1893" s="497">
        <v>6168.0179032701872</v>
      </c>
      <c r="F1893" s="497">
        <v>0</v>
      </c>
      <c r="G1893" s="499">
        <f t="shared" si="29"/>
        <v>0</v>
      </c>
      <c r="H1893" s="499" t="s">
        <v>2263</v>
      </c>
      <c r="I1893" s="499">
        <v>439</v>
      </c>
      <c r="J1893" s="499">
        <v>2113</v>
      </c>
      <c r="K1893" s="499">
        <v>3054</v>
      </c>
      <c r="L1893" s="499">
        <v>3054</v>
      </c>
      <c r="M1893" s="499">
        <v>82</v>
      </c>
      <c r="N1893" s="499">
        <v>0</v>
      </c>
      <c r="O1893" s="500">
        <v>6</v>
      </c>
      <c r="P1893" s="500">
        <v>46</v>
      </c>
      <c r="Q1893" s="500">
        <v>212.05651015319862</v>
      </c>
    </row>
    <row r="1894" spans="1:17" ht="12.75" x14ac:dyDescent="0.2">
      <c r="A1894" s="496" t="s">
        <v>351</v>
      </c>
      <c r="B1894" s="497" t="s">
        <v>2263</v>
      </c>
      <c r="C1894" s="497">
        <v>955.28869582757454</v>
      </c>
      <c r="D1894" s="497">
        <v>955.28869582757454</v>
      </c>
      <c r="E1894" s="497">
        <v>1181.8589449217804</v>
      </c>
      <c r="F1894" s="497">
        <v>0</v>
      </c>
      <c r="G1894" s="499">
        <f t="shared" si="29"/>
        <v>0</v>
      </c>
      <c r="H1894" s="499" t="s">
        <v>2263</v>
      </c>
      <c r="I1894" s="499">
        <v>20</v>
      </c>
      <c r="J1894" s="499">
        <v>88</v>
      </c>
      <c r="K1894" s="499">
        <v>36</v>
      </c>
      <c r="L1894" s="499">
        <v>36</v>
      </c>
      <c r="M1894" s="499">
        <v>21</v>
      </c>
      <c r="N1894" s="499">
        <v>0</v>
      </c>
      <c r="O1894" s="500">
        <v>5</v>
      </c>
      <c r="P1894" s="500">
        <v>5</v>
      </c>
      <c r="Q1894" s="500">
        <v>212.05651015319862</v>
      </c>
    </row>
    <row r="1895" spans="1:17" ht="12.75" x14ac:dyDescent="0.2">
      <c r="A1895" s="496" t="s">
        <v>2259</v>
      </c>
      <c r="B1895" s="497" t="s">
        <v>2263</v>
      </c>
      <c r="C1895" s="497">
        <v>2391.9190880747133</v>
      </c>
      <c r="D1895" s="497">
        <v>2391.9190880747133</v>
      </c>
      <c r="E1895" s="497">
        <v>4093.3385921453664</v>
      </c>
      <c r="F1895" s="497">
        <v>0</v>
      </c>
      <c r="G1895" s="499">
        <f t="shared" si="29"/>
        <v>0</v>
      </c>
      <c r="H1895" s="499" t="s">
        <v>2263</v>
      </c>
      <c r="I1895" s="499">
        <v>20</v>
      </c>
      <c r="J1895" s="499">
        <v>29</v>
      </c>
      <c r="K1895" s="499">
        <v>29</v>
      </c>
      <c r="L1895" s="499">
        <v>29</v>
      </c>
      <c r="M1895" s="499">
        <v>1</v>
      </c>
      <c r="N1895" s="499">
        <v>0</v>
      </c>
      <c r="O1895" s="500">
        <v>5</v>
      </c>
      <c r="P1895" s="500">
        <v>33</v>
      </c>
      <c r="Q1895" s="500">
        <v>212.05651015319862</v>
      </c>
    </row>
    <row r="1896" spans="1:17" ht="12.75" x14ac:dyDescent="0.2">
      <c r="A1896" s="496" t="s">
        <v>2260</v>
      </c>
      <c r="B1896" s="497" t="s">
        <v>2263</v>
      </c>
      <c r="C1896" s="497">
        <v>802.1973531908136</v>
      </c>
      <c r="D1896" s="497">
        <v>802.1973531908136</v>
      </c>
      <c r="E1896" s="497">
        <v>802.1973531908136</v>
      </c>
      <c r="F1896" s="497">
        <v>0</v>
      </c>
      <c r="G1896" s="499">
        <f t="shared" si="29"/>
        <v>0</v>
      </c>
      <c r="H1896" s="499" t="s">
        <v>2263</v>
      </c>
      <c r="I1896" s="499">
        <v>3</v>
      </c>
      <c r="J1896" s="499">
        <v>2</v>
      </c>
      <c r="K1896" s="499">
        <v>0</v>
      </c>
      <c r="L1896" s="499">
        <v>0</v>
      </c>
      <c r="M1896" s="499">
        <v>0</v>
      </c>
      <c r="N1896" s="499">
        <v>0</v>
      </c>
      <c r="O1896" s="500">
        <v>5</v>
      </c>
      <c r="P1896" s="500">
        <v>5</v>
      </c>
      <c r="Q1896" s="500">
        <v>212.05651015319862</v>
      </c>
    </row>
    <row r="1897" spans="1:17" ht="12.75" x14ac:dyDescent="0.2">
      <c r="A1897" s="496" t="s">
        <v>2261</v>
      </c>
      <c r="B1897" s="497" t="s">
        <v>2263</v>
      </c>
      <c r="C1897" s="497">
        <v>2543.9871172777894</v>
      </c>
      <c r="D1897" s="497">
        <v>2543.9871172777894</v>
      </c>
      <c r="E1897" s="497">
        <v>2543.9871172777894</v>
      </c>
      <c r="F1897" s="497">
        <v>0</v>
      </c>
      <c r="G1897" s="499">
        <f t="shared" si="29"/>
        <v>0</v>
      </c>
      <c r="H1897" s="499" t="s">
        <v>2263</v>
      </c>
      <c r="I1897" s="499">
        <v>1489</v>
      </c>
      <c r="J1897" s="499">
        <v>1507</v>
      </c>
      <c r="K1897" s="499">
        <v>2522</v>
      </c>
      <c r="L1897" s="499">
        <v>2522</v>
      </c>
      <c r="M1897" s="499">
        <v>92</v>
      </c>
      <c r="N1897" s="499">
        <v>0</v>
      </c>
      <c r="O1897" s="500">
        <v>23</v>
      </c>
      <c r="P1897" s="500">
        <v>23</v>
      </c>
      <c r="Q1897" s="500">
        <v>212.05651015319862</v>
      </c>
    </row>
    <row r="1898" spans="1:17" ht="12.75" x14ac:dyDescent="0.2">
      <c r="A1898" s="496" t="s">
        <v>352</v>
      </c>
      <c r="B1898" s="497" t="s">
        <v>2263</v>
      </c>
      <c r="C1898" s="497">
        <v>1812.2512993795426</v>
      </c>
      <c r="D1898" s="497">
        <v>1812.2512993795426</v>
      </c>
      <c r="E1898" s="497">
        <v>2971.1514702125851</v>
      </c>
      <c r="F1898" s="497">
        <v>0</v>
      </c>
      <c r="G1898" s="499">
        <f t="shared" si="29"/>
        <v>0</v>
      </c>
      <c r="H1898" s="499" t="s">
        <v>2263</v>
      </c>
      <c r="I1898" s="499">
        <v>59</v>
      </c>
      <c r="J1898" s="499">
        <v>27</v>
      </c>
      <c r="K1898" s="499">
        <v>3</v>
      </c>
      <c r="L1898" s="499">
        <v>3</v>
      </c>
      <c r="M1898" s="499">
        <v>3</v>
      </c>
      <c r="N1898" s="499">
        <v>0</v>
      </c>
      <c r="O1898" s="500">
        <v>5</v>
      </c>
      <c r="P1898" s="500">
        <v>5</v>
      </c>
      <c r="Q1898" s="500">
        <v>212.05651015319862</v>
      </c>
    </row>
    <row r="1899" spans="1:17" ht="12.75" x14ac:dyDescent="0.2">
      <c r="A1899" s="496" t="s">
        <v>2262</v>
      </c>
      <c r="B1899" s="497" t="s">
        <v>2263</v>
      </c>
      <c r="C1899" s="497">
        <v>1655.1501783558024</v>
      </c>
      <c r="D1899" s="497">
        <v>1655.1501783558024</v>
      </c>
      <c r="E1899" s="497">
        <v>2399.3316384487985</v>
      </c>
      <c r="F1899" s="497">
        <v>0</v>
      </c>
      <c r="G1899" s="499">
        <f t="shared" si="29"/>
        <v>0</v>
      </c>
      <c r="H1899" s="499" t="s">
        <v>2263</v>
      </c>
      <c r="I1899" s="499">
        <v>26</v>
      </c>
      <c r="J1899" s="499">
        <v>1557</v>
      </c>
      <c r="K1899" s="499">
        <v>117</v>
      </c>
      <c r="L1899" s="499">
        <v>117</v>
      </c>
      <c r="M1899" s="499">
        <v>49</v>
      </c>
      <c r="N1899" s="499">
        <v>0</v>
      </c>
      <c r="O1899" s="500">
        <v>5</v>
      </c>
      <c r="P1899" s="500">
        <v>5</v>
      </c>
      <c r="Q1899" s="500">
        <v>212.05651015319862</v>
      </c>
    </row>
  </sheetData>
  <autoFilter ref="A5:N1899"/>
  <mergeCells count="4">
    <mergeCell ref="L3:N3"/>
    <mergeCell ref="B4:G4"/>
    <mergeCell ref="H4:N4"/>
    <mergeCell ref="O4:P4"/>
  </mergeCells>
  <hyperlinks>
    <hyperlink ref="B1" location="Navigation!A1" display="Home"/>
  </hyperlinks>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Q1900"/>
  <sheetViews>
    <sheetView showGridLines="0" zoomScaleNormal="100" workbookViewId="0">
      <pane xSplit="2" ySplit="6" topLeftCell="C7" activePane="bottomRight" state="frozen"/>
      <selection activeCell="Q1337" sqref="Q1337"/>
      <selection pane="topRight" activeCell="Q1337" sqref="Q1337"/>
      <selection pane="bottomLeft" activeCell="Q1337" sqref="Q1337"/>
      <selection pane="bottomRight"/>
    </sheetView>
  </sheetViews>
  <sheetFormatPr defaultColWidth="9.140625" defaultRowHeight="11.25" x14ac:dyDescent="0.2"/>
  <cols>
    <col min="1" max="1" width="8.5703125" style="502" customWidth="1"/>
    <col min="2" max="2" width="37.7109375" style="503" customWidth="1"/>
    <col min="3" max="3" width="9.140625" style="502"/>
    <col min="4" max="5" width="10.5703125" style="502" bestFit="1" customWidth="1"/>
    <col min="6" max="6" width="11" style="502" bestFit="1" customWidth="1"/>
    <col min="7" max="9" width="10.5703125" style="502" bestFit="1" customWidth="1"/>
    <col min="10" max="10" width="11" style="502" bestFit="1" customWidth="1"/>
    <col min="11" max="11" width="13.140625" style="502" bestFit="1" customWidth="1"/>
    <col min="12" max="13" width="14.28515625" style="502" bestFit="1" customWidth="1"/>
    <col min="14" max="14" width="15.5703125" style="502" bestFit="1" customWidth="1"/>
    <col min="15" max="15" width="15.85546875" style="502" bestFit="1" customWidth="1"/>
    <col min="16" max="16" width="5.140625" style="509" customWidth="1"/>
    <col min="17" max="17" width="7.5703125" style="504" bestFit="1" customWidth="1"/>
    <col min="18" max="18" width="10.28515625" style="504" bestFit="1" customWidth="1"/>
    <col min="19" max="19" width="10.28515625" style="504" customWidth="1"/>
    <col min="20" max="20" width="10.5703125" style="504" bestFit="1" customWidth="1"/>
    <col min="21" max="22" width="12.85546875" style="504" bestFit="1" customWidth="1"/>
    <col min="23" max="23" width="14.28515625" style="504" bestFit="1" customWidth="1"/>
    <col min="24" max="24" width="14.7109375" style="504" bestFit="1" customWidth="1"/>
    <col min="25" max="25" width="15" style="504" bestFit="1" customWidth="1"/>
    <col min="26" max="26" width="12" style="565" bestFit="1" customWidth="1"/>
    <col min="27" max="27" width="1.42578125" style="509" customWidth="1"/>
    <col min="28" max="28" width="7.7109375" style="502" bestFit="1" customWidth="1"/>
    <col min="29" max="29" width="10.5703125" style="502" bestFit="1" customWidth="1"/>
    <col min="30" max="31" width="11" style="502" bestFit="1" customWidth="1"/>
    <col min="32" max="32" width="14.140625" style="502" customWidth="1"/>
    <col min="33" max="33" width="18.5703125" style="502" customWidth="1"/>
    <col min="34" max="34" width="6.28515625" style="502" customWidth="1"/>
    <col min="35" max="42" width="9.140625" style="502"/>
    <col min="43" max="43" width="10.5703125" style="502" customWidth="1"/>
    <col min="44" max="16384" width="9.140625" style="502"/>
  </cols>
  <sheetData>
    <row r="1" spans="1:43" customFormat="1" ht="15.75" x14ac:dyDescent="0.3">
      <c r="B1" s="245" t="s">
        <v>148</v>
      </c>
    </row>
    <row r="2" spans="1:43" ht="15" customHeight="1" x14ac:dyDescent="0.2">
      <c r="A2" s="505" t="s">
        <v>2490</v>
      </c>
      <c r="C2" s="506">
        <f t="shared" ref="C2:O2" si="0">SUM(C7:C1684)</f>
        <v>26889.223299695343</v>
      </c>
      <c r="D2" s="507">
        <f t="shared" si="0"/>
        <v>5023727.6331854677</v>
      </c>
      <c r="E2" s="507">
        <f t="shared" si="0"/>
        <v>5023727.6331854677</v>
      </c>
      <c r="F2" s="507">
        <f t="shared" si="0"/>
        <v>6418099.9711312633</v>
      </c>
      <c r="G2" s="507">
        <f t="shared" si="0"/>
        <v>8213523</v>
      </c>
      <c r="H2" s="507">
        <f t="shared" si="0"/>
        <v>4918849</v>
      </c>
      <c r="I2" s="507">
        <f t="shared" si="0"/>
        <v>1289117</v>
      </c>
      <c r="J2" s="507">
        <f t="shared" si="0"/>
        <v>5029366</v>
      </c>
      <c r="K2" s="507">
        <f t="shared" si="0"/>
        <v>911942603.8677212</v>
      </c>
      <c r="L2" s="507">
        <f t="shared" si="0"/>
        <v>3296235819.3935819</v>
      </c>
      <c r="M2" s="507">
        <f t="shared" si="0"/>
        <v>3365662529.7331324</v>
      </c>
      <c r="N2" s="507">
        <f t="shared" si="0"/>
        <v>9461013742.8204823</v>
      </c>
      <c r="O2" s="508">
        <f t="shared" si="0"/>
        <v>17034854695.814947</v>
      </c>
      <c r="Q2" s="506">
        <f t="shared" ref="Q2:Z2" si="1">SUM(Q7:Q1684)</f>
        <v>8850.6335584885019</v>
      </c>
      <c r="R2" s="507">
        <f t="shared" si="1"/>
        <v>1408648.1287388287</v>
      </c>
      <c r="S2" s="507">
        <f t="shared" si="1"/>
        <v>1400738.0724995122</v>
      </c>
      <c r="T2" s="507">
        <f t="shared" si="1"/>
        <v>1605743.6794224214</v>
      </c>
      <c r="U2" s="507">
        <f t="shared" si="1"/>
        <v>176899852.28609627</v>
      </c>
      <c r="V2" s="507">
        <f t="shared" si="1"/>
        <v>477776988.20155084</v>
      </c>
      <c r="W2" s="507">
        <f t="shared" si="1"/>
        <v>848371858.81324911</v>
      </c>
      <c r="X2" s="507">
        <f t="shared" si="1"/>
        <v>2627357285.8357754</v>
      </c>
      <c r="Y2" s="507">
        <f t="shared" si="1"/>
        <v>4130405985.1366744</v>
      </c>
      <c r="Z2" s="508">
        <f t="shared" si="1"/>
        <v>-1504423914.7279124</v>
      </c>
      <c r="AB2" s="506">
        <f t="shared" ref="AB2:AG2" si="2">SUM(AB7:AB1684)</f>
        <v>11477.727258939336</v>
      </c>
      <c r="AC2" s="507">
        <f t="shared" si="2"/>
        <v>651091.70702194388</v>
      </c>
      <c r="AD2" s="507">
        <f t="shared" si="2"/>
        <v>657297.95860719692</v>
      </c>
      <c r="AE2" s="507">
        <f t="shared" si="2"/>
        <v>782423.24681684957</v>
      </c>
      <c r="AF2" s="507">
        <f t="shared" si="2"/>
        <v>117959</v>
      </c>
      <c r="AG2" s="508">
        <f t="shared" si="2"/>
        <v>0</v>
      </c>
    </row>
    <row r="3" spans="1:43" ht="12.75" customHeight="1" x14ac:dyDescent="0.2">
      <c r="A3" s="510"/>
      <c r="C3" s="511">
        <f t="shared" ref="C3:O3" si="3">COUNTA(C7:C1684)-COUNTBLANK(C7:C1684)</f>
        <v>194</v>
      </c>
      <c r="D3" s="512">
        <f t="shared" si="3"/>
        <v>1676</v>
      </c>
      <c r="E3" s="512">
        <f t="shared" si="3"/>
        <v>1676</v>
      </c>
      <c r="F3" s="512">
        <f t="shared" si="3"/>
        <v>1676</v>
      </c>
      <c r="G3" s="512">
        <f t="shared" si="3"/>
        <v>1678</v>
      </c>
      <c r="H3" s="512">
        <f t="shared" si="3"/>
        <v>1678</v>
      </c>
      <c r="I3" s="512">
        <f t="shared" si="3"/>
        <v>1678</v>
      </c>
      <c r="J3" s="512">
        <f t="shared" si="3"/>
        <v>1678</v>
      </c>
      <c r="K3" s="512">
        <f t="shared" si="3"/>
        <v>1678</v>
      </c>
      <c r="L3" s="512">
        <f t="shared" si="3"/>
        <v>1676</v>
      </c>
      <c r="M3" s="512">
        <f t="shared" si="3"/>
        <v>1676</v>
      </c>
      <c r="N3" s="512">
        <f t="shared" si="3"/>
        <v>1676</v>
      </c>
      <c r="O3" s="513">
        <f t="shared" si="3"/>
        <v>1678</v>
      </c>
      <c r="Q3" s="511">
        <f t="shared" ref="Q3:Z3" si="4">COUNTA(Q7:Q1684)-COUNTBLANK(Q7:Q1684)</f>
        <v>-1618</v>
      </c>
      <c r="R3" s="512">
        <f t="shared" si="4"/>
        <v>-862</v>
      </c>
      <c r="S3" s="512">
        <f t="shared" si="4"/>
        <v>-864</v>
      </c>
      <c r="T3" s="512">
        <f t="shared" si="4"/>
        <v>-970</v>
      </c>
      <c r="U3" s="512">
        <f t="shared" si="4"/>
        <v>1678</v>
      </c>
      <c r="V3" s="512">
        <f t="shared" si="4"/>
        <v>1678</v>
      </c>
      <c r="W3" s="512">
        <f t="shared" si="4"/>
        <v>1678</v>
      </c>
      <c r="X3" s="512">
        <f t="shared" si="4"/>
        <v>1678</v>
      </c>
      <c r="Y3" s="512">
        <f t="shared" si="4"/>
        <v>1678</v>
      </c>
      <c r="Z3" s="513">
        <f t="shared" si="4"/>
        <v>1678</v>
      </c>
      <c r="AB3" s="511">
        <f t="shared" ref="AB3:AG3" si="5">COUNTA(AB7:AB1684)-COUNTBLANK(AB7:AB1684)</f>
        <v>321</v>
      </c>
      <c r="AC3" s="512">
        <f t="shared" si="5"/>
        <v>1678</v>
      </c>
      <c r="AD3" s="512">
        <f t="shared" si="5"/>
        <v>1678</v>
      </c>
      <c r="AE3" s="512">
        <f t="shared" si="5"/>
        <v>320</v>
      </c>
      <c r="AF3" s="512">
        <f t="shared" si="5"/>
        <v>492</v>
      </c>
      <c r="AG3" s="513">
        <f t="shared" si="5"/>
        <v>0</v>
      </c>
    </row>
    <row r="4" spans="1:43" s="491" customFormat="1" x14ac:dyDescent="0.2">
      <c r="A4" s="489" t="s">
        <v>2504</v>
      </c>
      <c r="B4" s="489"/>
      <c r="C4" s="490"/>
      <c r="D4" s="489"/>
      <c r="E4" s="489"/>
      <c r="F4" s="489"/>
      <c r="G4" s="489"/>
      <c r="H4" s="489"/>
      <c r="I4" s="489"/>
      <c r="J4" s="489"/>
      <c r="K4" s="489"/>
      <c r="L4" s="489"/>
      <c r="M4" s="489"/>
      <c r="N4" s="489"/>
    </row>
    <row r="5" spans="1:43" s="521" customFormat="1" ht="31.5" customHeight="1" x14ac:dyDescent="0.2">
      <c r="A5" s="514"/>
      <c r="B5" s="515"/>
      <c r="C5" s="605" t="s">
        <v>2491</v>
      </c>
      <c r="D5" s="605"/>
      <c r="E5" s="605"/>
      <c r="F5" s="605"/>
      <c r="G5" s="606" t="s">
        <v>272</v>
      </c>
      <c r="H5" s="606"/>
      <c r="I5" s="606"/>
      <c r="J5" s="606"/>
      <c r="K5" s="607" t="s">
        <v>2492</v>
      </c>
      <c r="L5" s="607"/>
      <c r="M5" s="607"/>
      <c r="N5" s="607"/>
      <c r="O5" s="607"/>
      <c r="P5" s="516"/>
      <c r="Q5" s="605" t="s">
        <v>2493</v>
      </c>
      <c r="R5" s="605"/>
      <c r="S5" s="605"/>
      <c r="T5" s="605"/>
      <c r="U5" s="606" t="s">
        <v>2494</v>
      </c>
      <c r="V5" s="606"/>
      <c r="W5" s="606"/>
      <c r="X5" s="606"/>
      <c r="Y5" s="606"/>
      <c r="Z5" s="517"/>
      <c r="AA5" s="516"/>
      <c r="AB5" s="604" t="s">
        <v>2495</v>
      </c>
      <c r="AC5" s="604"/>
      <c r="AD5" s="604"/>
      <c r="AE5" s="604"/>
      <c r="AF5" s="518"/>
      <c r="AG5" s="519"/>
      <c r="AH5" s="520"/>
    </row>
    <row r="6" spans="1:43" s="534" customFormat="1" ht="24.75" customHeight="1" x14ac:dyDescent="0.25">
      <c r="A6" s="522"/>
      <c r="B6" s="522" t="s">
        <v>2496</v>
      </c>
      <c r="C6" s="523" t="s">
        <v>406</v>
      </c>
      <c r="D6" s="523" t="s">
        <v>2497</v>
      </c>
      <c r="E6" s="523" t="s">
        <v>418</v>
      </c>
      <c r="F6" s="523" t="s">
        <v>419</v>
      </c>
      <c r="G6" s="524" t="s">
        <v>2498</v>
      </c>
      <c r="H6" s="524" t="s">
        <v>2497</v>
      </c>
      <c r="I6" s="524" t="s">
        <v>418</v>
      </c>
      <c r="J6" s="524" t="s">
        <v>419</v>
      </c>
      <c r="K6" s="525" t="s">
        <v>2498</v>
      </c>
      <c r="L6" s="525" t="s">
        <v>2497</v>
      </c>
      <c r="M6" s="525" t="s">
        <v>418</v>
      </c>
      <c r="N6" s="525" t="s">
        <v>419</v>
      </c>
      <c r="O6" s="525" t="s">
        <v>2499</v>
      </c>
      <c r="P6" s="526"/>
      <c r="Q6" s="527" t="s">
        <v>2498</v>
      </c>
      <c r="R6" s="527" t="s">
        <v>2497</v>
      </c>
      <c r="S6" s="527" t="s">
        <v>418</v>
      </c>
      <c r="T6" s="527" t="s">
        <v>419</v>
      </c>
      <c r="U6" s="528" t="s">
        <v>2498</v>
      </c>
      <c r="V6" s="528" t="s">
        <v>2497</v>
      </c>
      <c r="W6" s="528" t="s">
        <v>418</v>
      </c>
      <c r="X6" s="528" t="s">
        <v>419</v>
      </c>
      <c r="Y6" s="529" t="s">
        <v>2499</v>
      </c>
      <c r="Z6" s="530" t="s">
        <v>2500</v>
      </c>
      <c r="AA6" s="526"/>
      <c r="AB6" s="531" t="s">
        <v>406</v>
      </c>
      <c r="AC6" s="531" t="s">
        <v>2497</v>
      </c>
      <c r="AD6" s="531" t="s">
        <v>418</v>
      </c>
      <c r="AE6" s="531" t="s">
        <v>419</v>
      </c>
      <c r="AF6" s="532" t="s">
        <v>2501</v>
      </c>
      <c r="AG6" s="532" t="s">
        <v>2502</v>
      </c>
      <c r="AH6" s="533"/>
    </row>
    <row r="7" spans="1:43" ht="51" x14ac:dyDescent="0.2">
      <c r="A7" s="535" t="s">
        <v>422</v>
      </c>
      <c r="B7" s="536" t="s">
        <v>2264</v>
      </c>
      <c r="C7" s="537" t="s">
        <v>2263</v>
      </c>
      <c r="D7" s="537">
        <v>16872.423216204897</v>
      </c>
      <c r="E7" s="537">
        <v>16872.423216204897</v>
      </c>
      <c r="F7" s="537">
        <v>10994.842599793677</v>
      </c>
      <c r="G7" s="538">
        <v>0</v>
      </c>
      <c r="H7" s="538">
        <v>0</v>
      </c>
      <c r="I7" s="538">
        <v>3</v>
      </c>
      <c r="J7" s="538">
        <v>524</v>
      </c>
      <c r="K7" s="539">
        <f>IF(ISERROR(C7*G7),0,G7*C7)</f>
        <v>0</v>
      </c>
      <c r="L7" s="539">
        <f>IFERROR(D7*H7,"")</f>
        <v>0</v>
      </c>
      <c r="M7" s="539">
        <f>IFERROR(E7*I7,"")</f>
        <v>50617.269648614689</v>
      </c>
      <c r="N7" s="539">
        <f>IFERROR(F7*J7,"")</f>
        <v>5761297.5222918866</v>
      </c>
      <c r="O7" s="539">
        <f>IFERROR(SUM(K7:N7),"")</f>
        <v>5811914.791940501</v>
      </c>
      <c r="P7" s="540"/>
      <c r="Q7" s="541"/>
      <c r="R7" s="541">
        <f>SUMPRODUCT($D$7:$F$7,$H$7:$J$7)/SUM($H$7:$J$7)</f>
        <v>11028.301312980078</v>
      </c>
      <c r="S7" s="541">
        <f t="shared" ref="S7:T7" si="6">SUMPRODUCT($D$7:$F$7,$H$7:$J$7)/SUM($H$7:$J$7)</f>
        <v>11028.301312980078</v>
      </c>
      <c r="T7" s="541">
        <f t="shared" si="6"/>
        <v>11028.301312980078</v>
      </c>
      <c r="U7" s="538">
        <f>IF(ISERROR(G7*Q7),0,G7*Q7)</f>
        <v>0</v>
      </c>
      <c r="V7" s="538">
        <f>IFERROR(H7*R7,"")</f>
        <v>0</v>
      </c>
      <c r="W7" s="538">
        <f>IFERROR(I7*S7,"")</f>
        <v>33084.903938940231</v>
      </c>
      <c r="X7" s="538">
        <f>IFERROR(J7*T7,"")</f>
        <v>5778829.8880015612</v>
      </c>
      <c r="Y7" s="538">
        <f>IFERROR(SUM(U7:X7),"")</f>
        <v>5811914.791940501</v>
      </c>
      <c r="Z7" s="542">
        <f>IF(Y7=0,0,(Y7-O7))</f>
        <v>0</v>
      </c>
      <c r="AA7" s="543"/>
      <c r="AB7" s="544" t="s">
        <v>2263</v>
      </c>
      <c r="AC7" s="544" t="s">
        <v>2505</v>
      </c>
      <c r="AD7" s="544" t="s">
        <v>2505</v>
      </c>
      <c r="AE7" s="544" t="s">
        <v>2263</v>
      </c>
      <c r="AF7" s="545" t="s">
        <v>2263</v>
      </c>
      <c r="AG7" s="545" t="s">
        <v>2263</v>
      </c>
      <c r="AH7" s="543"/>
    </row>
    <row r="8" spans="1:43" ht="51" x14ac:dyDescent="0.2">
      <c r="A8" s="535" t="s">
        <v>423</v>
      </c>
      <c r="B8" s="536" t="s">
        <v>2264</v>
      </c>
      <c r="C8" s="537" t="s">
        <v>2263</v>
      </c>
      <c r="D8" s="537">
        <v>5819.9564762411883</v>
      </c>
      <c r="E8" s="537">
        <v>5819.9564762411883</v>
      </c>
      <c r="F8" s="537">
        <v>6569.0528078821171</v>
      </c>
      <c r="G8" s="538">
        <v>0</v>
      </c>
      <c r="H8" s="538">
        <v>1</v>
      </c>
      <c r="I8" s="538">
        <v>9</v>
      </c>
      <c r="J8" s="538">
        <v>590</v>
      </c>
      <c r="K8" s="539">
        <f t="shared" ref="K8:K71" si="7">IF(ISERROR(C8*G8),0,G8*C8)</f>
        <v>0</v>
      </c>
      <c r="L8" s="539">
        <f t="shared" ref="L8:N71" si="8">IFERROR(D8*H8,"")</f>
        <v>5819.9564762411883</v>
      </c>
      <c r="M8" s="539">
        <f t="shared" si="8"/>
        <v>52379.608286170696</v>
      </c>
      <c r="N8" s="539">
        <f t="shared" si="8"/>
        <v>3875741.1566504491</v>
      </c>
      <c r="O8" s="539">
        <f t="shared" ref="O8:O71" si="9">IFERROR(SUM(K8:N8),"")</f>
        <v>3933940.7214128613</v>
      </c>
      <c r="P8" s="540"/>
      <c r="Q8" s="541"/>
      <c r="R8" s="541">
        <f>SUMPRODUCT($D$8:$F$8,$H$8:$J$8)/SUM($H$8:$J$8)</f>
        <v>6556.5678690214354</v>
      </c>
      <c r="S8" s="541">
        <f t="shared" ref="S8:T8" si="10">SUMPRODUCT($D$8:$F$8,$H$8:$J$8)/SUM($H$8:$J$8)</f>
        <v>6556.5678690214354</v>
      </c>
      <c r="T8" s="541">
        <f t="shared" si="10"/>
        <v>6556.5678690214354</v>
      </c>
      <c r="U8" s="538">
        <f t="shared" ref="U8:U71" si="11">IF(ISERROR(G8*Q8),0,G8*Q8)</f>
        <v>0</v>
      </c>
      <c r="V8" s="538">
        <f t="shared" ref="V8:X71" si="12">IFERROR(H8*R8,"")</f>
        <v>6556.5678690214354</v>
      </c>
      <c r="W8" s="538">
        <f t="shared" si="12"/>
        <v>59009.110821192917</v>
      </c>
      <c r="X8" s="538">
        <f t="shared" si="12"/>
        <v>3868375.0427226471</v>
      </c>
      <c r="Y8" s="538">
        <f t="shared" ref="Y8:Y71" si="13">IFERROR(SUM(U8:X8),"")</f>
        <v>3933940.7214128613</v>
      </c>
      <c r="Z8" s="542">
        <f t="shared" ref="Z8:Z71" si="14">IF(Y8=0,0,(Y8-O8))</f>
        <v>0</v>
      </c>
      <c r="AA8" s="543"/>
      <c r="AB8" s="544" t="s">
        <v>2263</v>
      </c>
      <c r="AC8" s="544" t="s">
        <v>2505</v>
      </c>
      <c r="AD8" s="544" t="s">
        <v>2505</v>
      </c>
      <c r="AE8" s="544" t="s">
        <v>2263</v>
      </c>
      <c r="AF8" s="545" t="s">
        <v>2263</v>
      </c>
      <c r="AG8" s="545" t="s">
        <v>2263</v>
      </c>
      <c r="AH8" s="543"/>
      <c r="AN8" s="502">
        <f t="shared" ref="AN8:AQ71" si="15">U8-K8</f>
        <v>0</v>
      </c>
      <c r="AO8" s="502">
        <f t="shared" si="15"/>
        <v>736.61139278024712</v>
      </c>
      <c r="AP8" s="502">
        <f t="shared" si="15"/>
        <v>6629.5025350222204</v>
      </c>
      <c r="AQ8" s="502">
        <f t="shared" si="15"/>
        <v>-7366.113927802071</v>
      </c>
    </row>
    <row r="9" spans="1:43" ht="51" x14ac:dyDescent="0.2">
      <c r="A9" s="535" t="s">
        <v>424</v>
      </c>
      <c r="B9" s="536" t="s">
        <v>2264</v>
      </c>
      <c r="C9" s="537" t="s">
        <v>2263</v>
      </c>
      <c r="D9" s="537">
        <v>6159.8915623925514</v>
      </c>
      <c r="E9" s="537">
        <v>6159.8915623925514</v>
      </c>
      <c r="F9" s="537">
        <v>5040.3419207308352</v>
      </c>
      <c r="G9" s="538">
        <v>0</v>
      </c>
      <c r="H9" s="538">
        <v>0</v>
      </c>
      <c r="I9" s="538">
        <v>5</v>
      </c>
      <c r="J9" s="538">
        <v>646</v>
      </c>
      <c r="K9" s="539">
        <f t="shared" si="7"/>
        <v>0</v>
      </c>
      <c r="L9" s="539">
        <f t="shared" si="8"/>
        <v>0</v>
      </c>
      <c r="M9" s="539">
        <f t="shared" si="8"/>
        <v>30799.457811962755</v>
      </c>
      <c r="N9" s="539">
        <f t="shared" si="8"/>
        <v>3256060.8807921195</v>
      </c>
      <c r="O9" s="539">
        <f t="shared" si="9"/>
        <v>3286860.3386040824</v>
      </c>
      <c r="P9" s="540"/>
      <c r="Q9" s="541"/>
      <c r="R9" s="541">
        <f>SUMPRODUCT($D$9:$F$9,$H$9:$J$9)/SUM($H$9:$J$9)</f>
        <v>5048.9406122950577</v>
      </c>
      <c r="S9" s="541">
        <f t="shared" ref="S9:T9" si="16">SUMPRODUCT($D$9:$F$9,$H$9:$J$9)/SUM($H$9:$J$9)</f>
        <v>5048.9406122950577</v>
      </c>
      <c r="T9" s="541">
        <f t="shared" si="16"/>
        <v>5048.9406122950577</v>
      </c>
      <c r="U9" s="538">
        <f t="shared" si="11"/>
        <v>0</v>
      </c>
      <c r="V9" s="538">
        <f t="shared" si="12"/>
        <v>0</v>
      </c>
      <c r="W9" s="538">
        <f t="shared" si="12"/>
        <v>25244.703061475288</v>
      </c>
      <c r="X9" s="538">
        <f t="shared" si="12"/>
        <v>3261615.6355426074</v>
      </c>
      <c r="Y9" s="538">
        <f t="shared" si="13"/>
        <v>3286860.3386040828</v>
      </c>
      <c r="Z9" s="542">
        <f t="shared" si="14"/>
        <v>4.6566128730773926E-10</v>
      </c>
      <c r="AA9" s="543"/>
      <c r="AB9" s="544" t="s">
        <v>2263</v>
      </c>
      <c r="AC9" s="544" t="s">
        <v>2505</v>
      </c>
      <c r="AD9" s="544" t="s">
        <v>2505</v>
      </c>
      <c r="AE9" s="544" t="s">
        <v>2263</v>
      </c>
      <c r="AF9" s="545" t="s">
        <v>2263</v>
      </c>
      <c r="AG9" s="545" t="s">
        <v>2263</v>
      </c>
      <c r="AH9" s="543"/>
      <c r="AN9" s="502">
        <f t="shared" si="15"/>
        <v>0</v>
      </c>
      <c r="AO9" s="502">
        <f t="shared" si="15"/>
        <v>0</v>
      </c>
      <c r="AP9" s="502">
        <f t="shared" si="15"/>
        <v>-5554.7547504874674</v>
      </c>
      <c r="AQ9" s="502">
        <f t="shared" si="15"/>
        <v>5554.7547504878603</v>
      </c>
    </row>
    <row r="10" spans="1:43" ht="51" x14ac:dyDescent="0.2">
      <c r="A10" s="535" t="s">
        <v>425</v>
      </c>
      <c r="B10" s="536" t="s">
        <v>2264</v>
      </c>
      <c r="C10" s="537" t="s">
        <v>2263</v>
      </c>
      <c r="D10" s="537">
        <v>5314.2417692401086</v>
      </c>
      <c r="E10" s="537">
        <v>5314.2417692401086</v>
      </c>
      <c r="F10" s="537">
        <v>4087.013133003707</v>
      </c>
      <c r="G10" s="538">
        <v>0</v>
      </c>
      <c r="H10" s="538">
        <v>0</v>
      </c>
      <c r="I10" s="538">
        <v>14</v>
      </c>
      <c r="J10" s="538">
        <v>456</v>
      </c>
      <c r="K10" s="539">
        <f t="shared" si="7"/>
        <v>0</v>
      </c>
      <c r="L10" s="539">
        <f t="shared" si="8"/>
        <v>0</v>
      </c>
      <c r="M10" s="539">
        <f t="shared" si="8"/>
        <v>74399.384769361524</v>
      </c>
      <c r="N10" s="539">
        <f t="shared" si="8"/>
        <v>1863677.9886496903</v>
      </c>
      <c r="O10" s="539">
        <f t="shared" si="9"/>
        <v>1938077.3734190518</v>
      </c>
      <c r="P10" s="540"/>
      <c r="Q10" s="541"/>
      <c r="R10" s="541">
        <f>SUMPRODUCT($D$10:$F$10,$H$10:$J$10)/SUM($H$10:$J$10)</f>
        <v>4123.5688796150034</v>
      </c>
      <c r="S10" s="541">
        <f t="shared" ref="S10:T10" si="17">SUMPRODUCT($D$10:$F$10,$H$10:$J$10)/SUM($H$10:$J$10)</f>
        <v>4123.5688796150034</v>
      </c>
      <c r="T10" s="541">
        <f t="shared" si="17"/>
        <v>4123.5688796150034</v>
      </c>
      <c r="U10" s="538">
        <f t="shared" si="11"/>
        <v>0</v>
      </c>
      <c r="V10" s="538">
        <f t="shared" si="12"/>
        <v>0</v>
      </c>
      <c r="W10" s="538">
        <f t="shared" si="12"/>
        <v>57729.96431461005</v>
      </c>
      <c r="X10" s="538">
        <f t="shared" si="12"/>
        <v>1880347.4091044415</v>
      </c>
      <c r="Y10" s="538">
        <f t="shared" si="13"/>
        <v>1938077.3734190515</v>
      </c>
      <c r="Z10" s="542">
        <f t="shared" si="14"/>
        <v>-2.3283064365386963E-10</v>
      </c>
      <c r="AA10" s="543"/>
      <c r="AB10" s="544" t="s">
        <v>2263</v>
      </c>
      <c r="AC10" s="544" t="s">
        <v>2505</v>
      </c>
      <c r="AD10" s="544" t="s">
        <v>2505</v>
      </c>
      <c r="AE10" s="544" t="s">
        <v>2263</v>
      </c>
      <c r="AF10" s="545" t="s">
        <v>2263</v>
      </c>
      <c r="AG10" s="545" t="s">
        <v>2263</v>
      </c>
      <c r="AH10" s="543"/>
      <c r="AN10" s="502">
        <f t="shared" si="15"/>
        <v>0</v>
      </c>
      <c r="AO10" s="502">
        <f t="shared" si="15"/>
        <v>0</v>
      </c>
      <c r="AP10" s="502">
        <f t="shared" si="15"/>
        <v>-16669.420454751475</v>
      </c>
      <c r="AQ10" s="502">
        <f t="shared" si="15"/>
        <v>16669.420454751235</v>
      </c>
    </row>
    <row r="11" spans="1:43" ht="51" x14ac:dyDescent="0.2">
      <c r="A11" s="535" t="s">
        <v>426</v>
      </c>
      <c r="B11" s="536" t="s">
        <v>2264</v>
      </c>
      <c r="C11" s="537" t="s">
        <v>2263</v>
      </c>
      <c r="D11" s="537">
        <v>6963.1504751673856</v>
      </c>
      <c r="E11" s="537">
        <v>6963.1504751673856</v>
      </c>
      <c r="F11" s="537">
        <v>6309.0449935164952</v>
      </c>
      <c r="G11" s="538">
        <v>0</v>
      </c>
      <c r="H11" s="538">
        <v>0</v>
      </c>
      <c r="I11" s="538">
        <v>36</v>
      </c>
      <c r="J11" s="538">
        <v>1136</v>
      </c>
      <c r="K11" s="539">
        <f t="shared" si="7"/>
        <v>0</v>
      </c>
      <c r="L11" s="539">
        <f t="shared" si="8"/>
        <v>0</v>
      </c>
      <c r="M11" s="539">
        <f t="shared" si="8"/>
        <v>250673.41710602588</v>
      </c>
      <c r="N11" s="539">
        <f t="shared" si="8"/>
        <v>7167075.1126347389</v>
      </c>
      <c r="O11" s="539">
        <f t="shared" si="9"/>
        <v>7417748.5297407648</v>
      </c>
      <c r="P11" s="540"/>
      <c r="Q11" s="541"/>
      <c r="R11" s="541">
        <f>SUMPRODUCT($D$11:$F$11,$H$11:$J$11)/SUM($H$11:$J$11)</f>
        <v>6329.1369707685708</v>
      </c>
      <c r="S11" s="541">
        <f t="shared" ref="S11:T11" si="18">SUMPRODUCT($D$11:$F$11,$H$11:$J$11)/SUM($H$11:$J$11)</f>
        <v>6329.1369707685708</v>
      </c>
      <c r="T11" s="541">
        <f t="shared" si="18"/>
        <v>6329.1369707685708</v>
      </c>
      <c r="U11" s="538">
        <f t="shared" si="11"/>
        <v>0</v>
      </c>
      <c r="V11" s="538">
        <f t="shared" si="12"/>
        <v>0</v>
      </c>
      <c r="W11" s="538">
        <f t="shared" si="12"/>
        <v>227848.93094766856</v>
      </c>
      <c r="X11" s="538">
        <f t="shared" si="12"/>
        <v>7189899.5987930968</v>
      </c>
      <c r="Y11" s="538">
        <f t="shared" si="13"/>
        <v>7417748.5297407657</v>
      </c>
      <c r="Z11" s="542">
        <f t="shared" si="14"/>
        <v>9.3132257461547852E-10</v>
      </c>
      <c r="AA11" s="543"/>
      <c r="AB11" s="544" t="s">
        <v>2263</v>
      </c>
      <c r="AC11" s="544" t="s">
        <v>2505</v>
      </c>
      <c r="AD11" s="544" t="s">
        <v>2505</v>
      </c>
      <c r="AE11" s="544" t="s">
        <v>2263</v>
      </c>
      <c r="AF11" s="545" t="s">
        <v>2263</v>
      </c>
      <c r="AG11" s="545" t="s">
        <v>2263</v>
      </c>
      <c r="AH11" s="543"/>
      <c r="AI11" s="546" t="e">
        <f t="shared" ref="AI11:AL74" si="19">Q11/C11-1</f>
        <v>#VALUE!</v>
      </c>
      <c r="AJ11" s="546">
        <f t="shared" si="19"/>
        <v>-9.1052678907326601E-2</v>
      </c>
      <c r="AK11" s="546">
        <f t="shared" si="19"/>
        <v>-9.1052678907326601E-2</v>
      </c>
      <c r="AL11" s="546">
        <f t="shared" si="19"/>
        <v>3.1846305221667759E-3</v>
      </c>
      <c r="AN11" s="502">
        <f t="shared" si="15"/>
        <v>0</v>
      </c>
      <c r="AO11" s="502">
        <f t="shared" si="15"/>
        <v>0</v>
      </c>
      <c r="AP11" s="502">
        <f t="shared" si="15"/>
        <v>-22824.486158357322</v>
      </c>
      <c r="AQ11" s="502">
        <f t="shared" si="15"/>
        <v>22824.486158357933</v>
      </c>
    </row>
    <row r="12" spans="1:43" ht="51" x14ac:dyDescent="0.2">
      <c r="A12" s="535" t="s">
        <v>427</v>
      </c>
      <c r="B12" s="536" t="s">
        <v>2264</v>
      </c>
      <c r="C12" s="537" t="s">
        <v>2263</v>
      </c>
      <c r="D12" s="537">
        <v>3843.0431175458575</v>
      </c>
      <c r="E12" s="537">
        <v>3843.0431175458575</v>
      </c>
      <c r="F12" s="537">
        <v>4310.6029196680993</v>
      </c>
      <c r="G12" s="538">
        <v>2</v>
      </c>
      <c r="H12" s="538">
        <v>2</v>
      </c>
      <c r="I12" s="538">
        <v>56</v>
      </c>
      <c r="J12" s="538">
        <v>732</v>
      </c>
      <c r="K12" s="539">
        <f t="shared" si="7"/>
        <v>0</v>
      </c>
      <c r="L12" s="539">
        <f t="shared" si="8"/>
        <v>7686.086235091715</v>
      </c>
      <c r="M12" s="539">
        <f t="shared" si="8"/>
        <v>215210.41458256802</v>
      </c>
      <c r="N12" s="539">
        <f t="shared" si="8"/>
        <v>3155361.3371970486</v>
      </c>
      <c r="O12" s="539">
        <f t="shared" si="9"/>
        <v>3378257.8380147084</v>
      </c>
      <c r="P12" s="540"/>
      <c r="Q12" s="541"/>
      <c r="R12" s="541">
        <f>SUMPRODUCT($D$12:$F$12,$H$12:$J$12)/SUM($H$12:$J$12)</f>
        <v>4276.2757443224154</v>
      </c>
      <c r="S12" s="541">
        <f t="shared" ref="S12:T12" si="20">SUMPRODUCT($D$12:$F$12,$H$12:$J$12)/SUM($H$12:$J$12)</f>
        <v>4276.2757443224154</v>
      </c>
      <c r="T12" s="541">
        <f t="shared" si="20"/>
        <v>4276.2757443224154</v>
      </c>
      <c r="U12" s="538">
        <f t="shared" si="11"/>
        <v>0</v>
      </c>
      <c r="V12" s="538">
        <f t="shared" si="12"/>
        <v>8552.5514886448309</v>
      </c>
      <c r="W12" s="538">
        <f t="shared" si="12"/>
        <v>239471.44168205527</v>
      </c>
      <c r="X12" s="538">
        <f t="shared" si="12"/>
        <v>3130233.8448440083</v>
      </c>
      <c r="Y12" s="538">
        <f t="shared" si="13"/>
        <v>3378257.8380147084</v>
      </c>
      <c r="Z12" s="542">
        <f t="shared" si="14"/>
        <v>0</v>
      </c>
      <c r="AA12" s="543"/>
      <c r="AB12" s="544" t="s">
        <v>2263</v>
      </c>
      <c r="AC12" s="544" t="s">
        <v>2505</v>
      </c>
      <c r="AD12" s="544" t="s">
        <v>2505</v>
      </c>
      <c r="AE12" s="544" t="s">
        <v>2263</v>
      </c>
      <c r="AF12" s="545">
        <v>330</v>
      </c>
      <c r="AG12" s="545" t="s">
        <v>2263</v>
      </c>
      <c r="AH12" s="543"/>
      <c r="AI12" s="546" t="e">
        <f t="shared" si="19"/>
        <v>#VALUE!</v>
      </c>
      <c r="AJ12" s="546">
        <f t="shared" si="19"/>
        <v>0.11273165913715211</v>
      </c>
      <c r="AK12" s="546">
        <f t="shared" si="19"/>
        <v>0.11273165913715211</v>
      </c>
      <c r="AL12" s="546">
        <f t="shared" si="19"/>
        <v>-7.9634278511384604E-3</v>
      </c>
      <c r="AN12" s="502">
        <f t="shared" si="15"/>
        <v>0</v>
      </c>
      <c r="AO12" s="502">
        <f t="shared" si="15"/>
        <v>866.46525355311587</v>
      </c>
      <c r="AP12" s="502">
        <f t="shared" si="15"/>
        <v>24261.027099487255</v>
      </c>
      <c r="AQ12" s="502">
        <f t="shared" si="15"/>
        <v>-25127.492353040259</v>
      </c>
    </row>
    <row r="13" spans="1:43" ht="12.75" x14ac:dyDescent="0.2">
      <c r="A13" s="535" t="s">
        <v>428</v>
      </c>
      <c r="B13" s="536">
        <v>0</v>
      </c>
      <c r="C13" s="537" t="s">
        <v>2263</v>
      </c>
      <c r="D13" s="537">
        <v>15398.058105208316</v>
      </c>
      <c r="E13" s="537">
        <v>15398.058105208316</v>
      </c>
      <c r="F13" s="537">
        <v>17367.07116647096</v>
      </c>
      <c r="G13" s="538">
        <v>0</v>
      </c>
      <c r="H13" s="538">
        <v>0</v>
      </c>
      <c r="I13" s="538">
        <v>13</v>
      </c>
      <c r="J13" s="538">
        <v>161</v>
      </c>
      <c r="K13" s="539">
        <f t="shared" si="7"/>
        <v>0</v>
      </c>
      <c r="L13" s="539">
        <f t="shared" si="8"/>
        <v>0</v>
      </c>
      <c r="M13" s="539">
        <f t="shared" si="8"/>
        <v>200174.7553677081</v>
      </c>
      <c r="N13" s="539">
        <f t="shared" si="8"/>
        <v>2796098.4578018244</v>
      </c>
      <c r="O13" s="539">
        <f t="shared" si="9"/>
        <v>2996273.2131695324</v>
      </c>
      <c r="P13" s="540"/>
      <c r="Q13" s="541"/>
      <c r="R13" s="541"/>
      <c r="S13" s="541"/>
      <c r="T13" s="541"/>
      <c r="U13" s="538">
        <f t="shared" si="11"/>
        <v>0</v>
      </c>
      <c r="V13" s="538">
        <f t="shared" si="12"/>
        <v>0</v>
      </c>
      <c r="W13" s="538">
        <f t="shared" si="12"/>
        <v>0</v>
      </c>
      <c r="X13" s="538">
        <f t="shared" si="12"/>
        <v>0</v>
      </c>
      <c r="Y13" s="538">
        <f t="shared" si="13"/>
        <v>0</v>
      </c>
      <c r="Z13" s="542">
        <f t="shared" si="14"/>
        <v>0</v>
      </c>
      <c r="AA13" s="543"/>
      <c r="AB13" s="544" t="s">
        <v>2263</v>
      </c>
      <c r="AC13" s="544" t="s">
        <v>2505</v>
      </c>
      <c r="AD13" s="544" t="s">
        <v>2505</v>
      </c>
      <c r="AE13" s="544" t="s">
        <v>2263</v>
      </c>
      <c r="AF13" s="545" t="s">
        <v>2263</v>
      </c>
      <c r="AG13" s="545" t="s">
        <v>2263</v>
      </c>
      <c r="AH13" s="543"/>
      <c r="AI13" s="546" t="e">
        <f t="shared" si="19"/>
        <v>#VALUE!</v>
      </c>
      <c r="AJ13" s="546">
        <f t="shared" si="19"/>
        <v>-1</v>
      </c>
      <c r="AK13" s="546">
        <f t="shared" si="19"/>
        <v>-1</v>
      </c>
      <c r="AL13" s="546">
        <f t="shared" si="19"/>
        <v>-1</v>
      </c>
      <c r="AN13" s="502">
        <f t="shared" si="15"/>
        <v>0</v>
      </c>
      <c r="AO13" s="502">
        <f t="shared" si="15"/>
        <v>0</v>
      </c>
      <c r="AP13" s="502">
        <f t="shared" si="15"/>
        <v>-200174.7553677081</v>
      </c>
      <c r="AQ13" s="502">
        <f t="shared" si="15"/>
        <v>-2796098.4578018244</v>
      </c>
    </row>
    <row r="14" spans="1:43" ht="12.75" x14ac:dyDescent="0.2">
      <c r="A14" s="535" t="s">
        <v>429</v>
      </c>
      <c r="B14" s="536">
        <v>0</v>
      </c>
      <c r="C14" s="537" t="s">
        <v>2263</v>
      </c>
      <c r="D14" s="537">
        <v>7120.1055359999946</v>
      </c>
      <c r="E14" s="537">
        <v>7120.1055359999946</v>
      </c>
      <c r="F14" s="537">
        <v>10264.84709058674</v>
      </c>
      <c r="G14" s="538">
        <v>0</v>
      </c>
      <c r="H14" s="538">
        <v>1</v>
      </c>
      <c r="I14" s="538">
        <v>26</v>
      </c>
      <c r="J14" s="538">
        <v>188</v>
      </c>
      <c r="K14" s="539">
        <f t="shared" si="7"/>
        <v>0</v>
      </c>
      <c r="L14" s="539">
        <f t="shared" si="8"/>
        <v>7120.1055359999946</v>
      </c>
      <c r="M14" s="539">
        <f t="shared" si="8"/>
        <v>185122.74393599987</v>
      </c>
      <c r="N14" s="539">
        <f t="shared" si="8"/>
        <v>1929791.2530303071</v>
      </c>
      <c r="O14" s="539">
        <f t="shared" si="9"/>
        <v>2122034.1025023069</v>
      </c>
      <c r="P14" s="540"/>
      <c r="Q14" s="541"/>
      <c r="R14" s="541"/>
      <c r="S14" s="541"/>
      <c r="T14" s="541"/>
      <c r="U14" s="538">
        <f t="shared" si="11"/>
        <v>0</v>
      </c>
      <c r="V14" s="538">
        <f t="shared" si="12"/>
        <v>0</v>
      </c>
      <c r="W14" s="538">
        <f t="shared" si="12"/>
        <v>0</v>
      </c>
      <c r="X14" s="538">
        <f t="shared" si="12"/>
        <v>0</v>
      </c>
      <c r="Y14" s="538">
        <f t="shared" si="13"/>
        <v>0</v>
      </c>
      <c r="Z14" s="542">
        <f t="shared" si="14"/>
        <v>0</v>
      </c>
      <c r="AA14" s="543"/>
      <c r="AB14" s="544" t="s">
        <v>2263</v>
      </c>
      <c r="AC14" s="544" t="s">
        <v>2505</v>
      </c>
      <c r="AD14" s="544" t="s">
        <v>2505</v>
      </c>
      <c r="AE14" s="544" t="s">
        <v>2263</v>
      </c>
      <c r="AF14" s="545" t="s">
        <v>2263</v>
      </c>
      <c r="AG14" s="545" t="s">
        <v>2263</v>
      </c>
      <c r="AH14" s="543"/>
      <c r="AI14" s="546" t="e">
        <f t="shared" si="19"/>
        <v>#VALUE!</v>
      </c>
      <c r="AJ14" s="546">
        <f t="shared" si="19"/>
        <v>-1</v>
      </c>
      <c r="AK14" s="546">
        <f t="shared" si="19"/>
        <v>-1</v>
      </c>
      <c r="AL14" s="546">
        <f t="shared" si="19"/>
        <v>-1</v>
      </c>
      <c r="AN14" s="502">
        <f t="shared" si="15"/>
        <v>0</v>
      </c>
      <c r="AO14" s="502">
        <f t="shared" si="15"/>
        <v>-7120.1055359999946</v>
      </c>
      <c r="AP14" s="502">
        <f t="shared" si="15"/>
        <v>-185122.74393599987</v>
      </c>
      <c r="AQ14" s="502">
        <f t="shared" si="15"/>
        <v>-1929791.2530303071</v>
      </c>
    </row>
    <row r="15" spans="1:43" ht="12.75" x14ac:dyDescent="0.2">
      <c r="A15" s="535" t="s">
        <v>430</v>
      </c>
      <c r="B15" s="536">
        <v>0</v>
      </c>
      <c r="C15" s="537" t="s">
        <v>2263</v>
      </c>
      <c r="D15" s="537">
        <v>7727.1703036388208</v>
      </c>
      <c r="E15" s="537">
        <v>7727.1703036388208</v>
      </c>
      <c r="F15" s="537">
        <v>14724.422722866477</v>
      </c>
      <c r="G15" s="538">
        <v>0</v>
      </c>
      <c r="H15" s="538">
        <v>2</v>
      </c>
      <c r="I15" s="538">
        <v>108</v>
      </c>
      <c r="J15" s="538">
        <v>229</v>
      </c>
      <c r="K15" s="539">
        <f t="shared" si="7"/>
        <v>0</v>
      </c>
      <c r="L15" s="539">
        <f t="shared" si="8"/>
        <v>15454.340607277642</v>
      </c>
      <c r="M15" s="539">
        <f t="shared" si="8"/>
        <v>834534.39279299264</v>
      </c>
      <c r="N15" s="539">
        <f t="shared" si="8"/>
        <v>3371892.803536423</v>
      </c>
      <c r="O15" s="539">
        <f t="shared" si="9"/>
        <v>4221881.5369366929</v>
      </c>
      <c r="P15" s="540"/>
      <c r="Q15" s="541"/>
      <c r="R15" s="541"/>
      <c r="S15" s="541"/>
      <c r="T15" s="541"/>
      <c r="U15" s="538">
        <f t="shared" si="11"/>
        <v>0</v>
      </c>
      <c r="V15" s="538">
        <f t="shared" si="12"/>
        <v>0</v>
      </c>
      <c r="W15" s="538">
        <f t="shared" si="12"/>
        <v>0</v>
      </c>
      <c r="X15" s="538">
        <f t="shared" si="12"/>
        <v>0</v>
      </c>
      <c r="Y15" s="538">
        <f t="shared" si="13"/>
        <v>0</v>
      </c>
      <c r="Z15" s="542">
        <f t="shared" si="14"/>
        <v>0</v>
      </c>
      <c r="AA15" s="543"/>
      <c r="AB15" s="544" t="s">
        <v>2263</v>
      </c>
      <c r="AC15" s="544" t="s">
        <v>2505</v>
      </c>
      <c r="AD15" s="544" t="s">
        <v>2505</v>
      </c>
      <c r="AE15" s="544" t="s">
        <v>2263</v>
      </c>
      <c r="AF15" s="545" t="s">
        <v>2263</v>
      </c>
      <c r="AG15" s="545" t="s">
        <v>2263</v>
      </c>
      <c r="AH15" s="543"/>
      <c r="AI15" s="546" t="e">
        <f t="shared" si="19"/>
        <v>#VALUE!</v>
      </c>
      <c r="AJ15" s="546">
        <f t="shared" si="19"/>
        <v>-1</v>
      </c>
      <c r="AK15" s="546">
        <f t="shared" si="19"/>
        <v>-1</v>
      </c>
      <c r="AL15" s="546">
        <f t="shared" si="19"/>
        <v>-1</v>
      </c>
      <c r="AN15" s="502">
        <f t="shared" si="15"/>
        <v>0</v>
      </c>
      <c r="AO15" s="502">
        <f t="shared" si="15"/>
        <v>-15454.340607277642</v>
      </c>
      <c r="AP15" s="502">
        <f t="shared" si="15"/>
        <v>-834534.39279299264</v>
      </c>
      <c r="AQ15" s="502">
        <f t="shared" si="15"/>
        <v>-3371892.803536423</v>
      </c>
    </row>
    <row r="16" spans="1:43" ht="12.75" x14ac:dyDescent="0.2">
      <c r="A16" s="535" t="s">
        <v>431</v>
      </c>
      <c r="B16" s="536">
        <v>0</v>
      </c>
      <c r="C16" s="537" t="s">
        <v>2263</v>
      </c>
      <c r="D16" s="537">
        <v>4207.8478709638348</v>
      </c>
      <c r="E16" s="537">
        <v>4207.8478709638348</v>
      </c>
      <c r="F16" s="537">
        <v>8258.6124254379611</v>
      </c>
      <c r="G16" s="538">
        <v>0</v>
      </c>
      <c r="H16" s="538">
        <v>23</v>
      </c>
      <c r="I16" s="538">
        <v>409</v>
      </c>
      <c r="J16" s="538">
        <v>186</v>
      </c>
      <c r="K16" s="539">
        <f t="shared" si="7"/>
        <v>0</v>
      </c>
      <c r="L16" s="539">
        <f t="shared" si="8"/>
        <v>96780.501032168206</v>
      </c>
      <c r="M16" s="539">
        <f t="shared" si="8"/>
        <v>1721009.7792242083</v>
      </c>
      <c r="N16" s="539">
        <f t="shared" si="8"/>
        <v>1536101.9111314607</v>
      </c>
      <c r="O16" s="539">
        <f t="shared" si="9"/>
        <v>3353892.1913878373</v>
      </c>
      <c r="P16" s="540"/>
      <c r="Q16" s="541"/>
      <c r="R16" s="541"/>
      <c r="S16" s="541"/>
      <c r="T16" s="541"/>
      <c r="U16" s="538">
        <f t="shared" si="11"/>
        <v>0</v>
      </c>
      <c r="V16" s="538">
        <f t="shared" si="12"/>
        <v>0</v>
      </c>
      <c r="W16" s="538">
        <f t="shared" si="12"/>
        <v>0</v>
      </c>
      <c r="X16" s="538">
        <f t="shared" si="12"/>
        <v>0</v>
      </c>
      <c r="Y16" s="538">
        <f t="shared" si="13"/>
        <v>0</v>
      </c>
      <c r="Z16" s="542">
        <f t="shared" si="14"/>
        <v>0</v>
      </c>
      <c r="AA16" s="543"/>
      <c r="AB16" s="544" t="s">
        <v>2263</v>
      </c>
      <c r="AC16" s="544" t="s">
        <v>2505</v>
      </c>
      <c r="AD16" s="544" t="s">
        <v>2505</v>
      </c>
      <c r="AE16" s="544" t="s">
        <v>2263</v>
      </c>
      <c r="AF16" s="545" t="s">
        <v>2263</v>
      </c>
      <c r="AG16" s="545" t="s">
        <v>2263</v>
      </c>
      <c r="AH16" s="543"/>
      <c r="AI16" s="546" t="e">
        <f t="shared" si="19"/>
        <v>#VALUE!</v>
      </c>
      <c r="AJ16" s="546">
        <f t="shared" si="19"/>
        <v>-1</v>
      </c>
      <c r="AK16" s="546">
        <f t="shared" si="19"/>
        <v>-1</v>
      </c>
      <c r="AL16" s="546">
        <f t="shared" si="19"/>
        <v>-1</v>
      </c>
      <c r="AN16" s="502">
        <f t="shared" si="15"/>
        <v>0</v>
      </c>
      <c r="AO16" s="502">
        <f t="shared" si="15"/>
        <v>-96780.501032168206</v>
      </c>
      <c r="AP16" s="502">
        <f t="shared" si="15"/>
        <v>-1721009.7792242083</v>
      </c>
      <c r="AQ16" s="502">
        <f t="shared" si="15"/>
        <v>-1536101.9111314607</v>
      </c>
    </row>
    <row r="17" spans="1:43" ht="12.75" x14ac:dyDescent="0.2">
      <c r="A17" s="535" t="s">
        <v>432</v>
      </c>
      <c r="B17" s="536">
        <v>0</v>
      </c>
      <c r="C17" s="537" t="s">
        <v>2263</v>
      </c>
      <c r="D17" s="537">
        <v>18295.659534917078</v>
      </c>
      <c r="E17" s="537">
        <v>18295.659534917078</v>
      </c>
      <c r="F17" s="537">
        <v>20428.086404541697</v>
      </c>
      <c r="G17" s="538">
        <v>0</v>
      </c>
      <c r="H17" s="538">
        <v>2</v>
      </c>
      <c r="I17" s="538">
        <v>125</v>
      </c>
      <c r="J17" s="538">
        <v>130</v>
      </c>
      <c r="K17" s="539">
        <f t="shared" si="7"/>
        <v>0</v>
      </c>
      <c r="L17" s="539">
        <f t="shared" si="8"/>
        <v>36591.319069834157</v>
      </c>
      <c r="M17" s="539">
        <f t="shared" si="8"/>
        <v>2286957.4418646349</v>
      </c>
      <c r="N17" s="539">
        <f t="shared" si="8"/>
        <v>2655651.2325904206</v>
      </c>
      <c r="O17" s="539">
        <f t="shared" si="9"/>
        <v>4979199.9935248895</v>
      </c>
      <c r="P17" s="540"/>
      <c r="Q17" s="541"/>
      <c r="R17" s="541"/>
      <c r="S17" s="541"/>
      <c r="T17" s="541"/>
      <c r="U17" s="538">
        <f t="shared" si="11"/>
        <v>0</v>
      </c>
      <c r="V17" s="538">
        <f t="shared" si="12"/>
        <v>0</v>
      </c>
      <c r="W17" s="538">
        <f t="shared" si="12"/>
        <v>0</v>
      </c>
      <c r="X17" s="538">
        <f t="shared" si="12"/>
        <v>0</v>
      </c>
      <c r="Y17" s="538">
        <f t="shared" si="13"/>
        <v>0</v>
      </c>
      <c r="Z17" s="542">
        <f t="shared" si="14"/>
        <v>0</v>
      </c>
      <c r="AA17" s="543"/>
      <c r="AB17" s="544" t="s">
        <v>2263</v>
      </c>
      <c r="AC17" s="544" t="s">
        <v>2505</v>
      </c>
      <c r="AD17" s="544" t="s">
        <v>2505</v>
      </c>
      <c r="AE17" s="544" t="s">
        <v>2263</v>
      </c>
      <c r="AF17" s="545" t="s">
        <v>2263</v>
      </c>
      <c r="AG17" s="545" t="s">
        <v>2263</v>
      </c>
      <c r="AH17" s="543"/>
      <c r="AI17" s="546" t="e">
        <f t="shared" si="19"/>
        <v>#VALUE!</v>
      </c>
      <c r="AJ17" s="546">
        <f t="shared" si="19"/>
        <v>-1</v>
      </c>
      <c r="AK17" s="546">
        <f t="shared" si="19"/>
        <v>-1</v>
      </c>
      <c r="AL17" s="546">
        <f t="shared" si="19"/>
        <v>-1</v>
      </c>
      <c r="AN17" s="502">
        <f t="shared" si="15"/>
        <v>0</v>
      </c>
      <c r="AO17" s="502">
        <f t="shared" si="15"/>
        <v>-36591.319069834157</v>
      </c>
      <c r="AP17" s="502">
        <f t="shared" si="15"/>
        <v>-2286957.4418646349</v>
      </c>
      <c r="AQ17" s="502">
        <f t="shared" si="15"/>
        <v>-2655651.2325904206</v>
      </c>
    </row>
    <row r="18" spans="1:43" ht="12.75" x14ac:dyDescent="0.2">
      <c r="A18" s="535" t="s">
        <v>433</v>
      </c>
      <c r="B18" s="536">
        <v>0</v>
      </c>
      <c r="C18" s="537" t="s">
        <v>2263</v>
      </c>
      <c r="D18" s="537">
        <v>8998.7721967525995</v>
      </c>
      <c r="E18" s="537">
        <v>8998.7721967525995</v>
      </c>
      <c r="F18" s="537">
        <v>12763.291111847613</v>
      </c>
      <c r="G18" s="538">
        <v>0</v>
      </c>
      <c r="H18" s="538">
        <v>34</v>
      </c>
      <c r="I18" s="538">
        <v>206</v>
      </c>
      <c r="J18" s="538">
        <v>150</v>
      </c>
      <c r="K18" s="539">
        <f t="shared" si="7"/>
        <v>0</v>
      </c>
      <c r="L18" s="539">
        <f t="shared" si="8"/>
        <v>305958.25468958839</v>
      </c>
      <c r="M18" s="539">
        <f t="shared" si="8"/>
        <v>1853747.0725310354</v>
      </c>
      <c r="N18" s="539">
        <f t="shared" si="8"/>
        <v>1914493.6667771419</v>
      </c>
      <c r="O18" s="539">
        <f t="shared" si="9"/>
        <v>4074198.9939977657</v>
      </c>
      <c r="P18" s="540"/>
      <c r="Q18" s="541"/>
      <c r="R18" s="541"/>
      <c r="S18" s="541"/>
      <c r="T18" s="541"/>
      <c r="U18" s="538">
        <f t="shared" si="11"/>
        <v>0</v>
      </c>
      <c r="V18" s="538">
        <f t="shared" si="12"/>
        <v>0</v>
      </c>
      <c r="W18" s="538">
        <f t="shared" si="12"/>
        <v>0</v>
      </c>
      <c r="X18" s="538">
        <f t="shared" si="12"/>
        <v>0</v>
      </c>
      <c r="Y18" s="538">
        <f t="shared" si="13"/>
        <v>0</v>
      </c>
      <c r="Z18" s="542">
        <f t="shared" si="14"/>
        <v>0</v>
      </c>
      <c r="AA18" s="543"/>
      <c r="AB18" s="544" t="s">
        <v>2263</v>
      </c>
      <c r="AC18" s="544" t="s">
        <v>2505</v>
      </c>
      <c r="AD18" s="544" t="s">
        <v>2505</v>
      </c>
      <c r="AE18" s="544" t="s">
        <v>2263</v>
      </c>
      <c r="AF18" s="545" t="s">
        <v>2263</v>
      </c>
      <c r="AG18" s="545" t="s">
        <v>2263</v>
      </c>
      <c r="AH18" s="543"/>
      <c r="AI18" s="546" t="e">
        <f t="shared" si="19"/>
        <v>#VALUE!</v>
      </c>
      <c r="AJ18" s="546">
        <f t="shared" si="19"/>
        <v>-1</v>
      </c>
      <c r="AK18" s="546">
        <f t="shared" si="19"/>
        <v>-1</v>
      </c>
      <c r="AL18" s="546">
        <f t="shared" si="19"/>
        <v>-1</v>
      </c>
      <c r="AN18" s="502">
        <f t="shared" si="15"/>
        <v>0</v>
      </c>
      <c r="AO18" s="502">
        <f t="shared" si="15"/>
        <v>-305958.25468958839</v>
      </c>
      <c r="AP18" s="502">
        <f t="shared" si="15"/>
        <v>-1853747.0725310354</v>
      </c>
      <c r="AQ18" s="502">
        <f t="shared" si="15"/>
        <v>-1914493.6667771419</v>
      </c>
    </row>
    <row r="19" spans="1:43" ht="12.75" x14ac:dyDescent="0.2">
      <c r="A19" s="535" t="s">
        <v>434</v>
      </c>
      <c r="B19" s="536">
        <v>0</v>
      </c>
      <c r="C19" s="537" t="s">
        <v>2263</v>
      </c>
      <c r="D19" s="537">
        <v>6492.7037602457285</v>
      </c>
      <c r="E19" s="537">
        <v>6492.7037602457285</v>
      </c>
      <c r="F19" s="537">
        <v>10936.541455650029</v>
      </c>
      <c r="G19" s="538">
        <v>0</v>
      </c>
      <c r="H19" s="538">
        <v>268</v>
      </c>
      <c r="I19" s="538">
        <v>806</v>
      </c>
      <c r="J19" s="538">
        <v>374</v>
      </c>
      <c r="K19" s="539">
        <f t="shared" si="7"/>
        <v>0</v>
      </c>
      <c r="L19" s="539">
        <f t="shared" si="8"/>
        <v>1740044.6077458553</v>
      </c>
      <c r="M19" s="539">
        <f t="shared" si="8"/>
        <v>5233119.230758057</v>
      </c>
      <c r="N19" s="539">
        <f t="shared" si="8"/>
        <v>4090266.5044131107</v>
      </c>
      <c r="O19" s="539">
        <f t="shared" si="9"/>
        <v>11063430.342917023</v>
      </c>
      <c r="P19" s="540"/>
      <c r="Q19" s="541"/>
      <c r="R19" s="541"/>
      <c r="S19" s="541"/>
      <c r="T19" s="541"/>
      <c r="U19" s="538">
        <f t="shared" si="11"/>
        <v>0</v>
      </c>
      <c r="V19" s="538">
        <f t="shared" si="12"/>
        <v>0</v>
      </c>
      <c r="W19" s="538">
        <f t="shared" si="12"/>
        <v>0</v>
      </c>
      <c r="X19" s="538">
        <f t="shared" si="12"/>
        <v>0</v>
      </c>
      <c r="Y19" s="538">
        <f t="shared" si="13"/>
        <v>0</v>
      </c>
      <c r="Z19" s="542">
        <f t="shared" si="14"/>
        <v>0</v>
      </c>
      <c r="AA19" s="543"/>
      <c r="AB19" s="544" t="s">
        <v>2263</v>
      </c>
      <c r="AC19" s="544" t="s">
        <v>2505</v>
      </c>
      <c r="AD19" s="544" t="s">
        <v>2505</v>
      </c>
      <c r="AE19" s="544" t="s">
        <v>2263</v>
      </c>
      <c r="AF19" s="545" t="s">
        <v>2263</v>
      </c>
      <c r="AG19" s="545" t="s">
        <v>2263</v>
      </c>
      <c r="AH19" s="543"/>
      <c r="AI19" s="546" t="e">
        <f t="shared" si="19"/>
        <v>#VALUE!</v>
      </c>
      <c r="AJ19" s="546">
        <f t="shared" si="19"/>
        <v>-1</v>
      </c>
      <c r="AK19" s="546">
        <f t="shared" si="19"/>
        <v>-1</v>
      </c>
      <c r="AL19" s="546">
        <f t="shared" si="19"/>
        <v>-1</v>
      </c>
      <c r="AN19" s="502">
        <f t="shared" si="15"/>
        <v>0</v>
      </c>
      <c r="AO19" s="502">
        <f t="shared" si="15"/>
        <v>-1740044.6077458553</v>
      </c>
      <c r="AP19" s="502">
        <f t="shared" si="15"/>
        <v>-5233119.230758057</v>
      </c>
      <c r="AQ19" s="502">
        <f t="shared" si="15"/>
        <v>-4090266.5044131107</v>
      </c>
    </row>
    <row r="20" spans="1:43" ht="12.75" x14ac:dyDescent="0.2">
      <c r="A20" s="535" t="s">
        <v>435</v>
      </c>
      <c r="B20" s="536">
        <v>0</v>
      </c>
      <c r="C20" s="537" t="s">
        <v>2263</v>
      </c>
      <c r="D20" s="537">
        <v>5947.9799891722905</v>
      </c>
      <c r="E20" s="537">
        <v>5947.9799891722905</v>
      </c>
      <c r="F20" s="537">
        <v>8547.6386762938309</v>
      </c>
      <c r="G20" s="538">
        <v>0</v>
      </c>
      <c r="H20" s="538">
        <v>257</v>
      </c>
      <c r="I20" s="538">
        <v>1733</v>
      </c>
      <c r="J20" s="538">
        <v>514</v>
      </c>
      <c r="K20" s="539">
        <f t="shared" si="7"/>
        <v>0</v>
      </c>
      <c r="L20" s="539">
        <f t="shared" si="8"/>
        <v>1528630.8572172786</v>
      </c>
      <c r="M20" s="539">
        <f t="shared" si="8"/>
        <v>10307849.32123558</v>
      </c>
      <c r="N20" s="539">
        <f t="shared" si="8"/>
        <v>4393486.2796150288</v>
      </c>
      <c r="O20" s="539">
        <f t="shared" si="9"/>
        <v>16229966.458067887</v>
      </c>
      <c r="P20" s="540"/>
      <c r="Q20" s="541"/>
      <c r="R20" s="541"/>
      <c r="S20" s="541"/>
      <c r="T20" s="541"/>
      <c r="U20" s="538">
        <f t="shared" si="11"/>
        <v>0</v>
      </c>
      <c r="V20" s="538">
        <f t="shared" si="12"/>
        <v>0</v>
      </c>
      <c r="W20" s="538">
        <f t="shared" si="12"/>
        <v>0</v>
      </c>
      <c r="X20" s="538">
        <f t="shared" si="12"/>
        <v>0</v>
      </c>
      <c r="Y20" s="538">
        <f t="shared" si="13"/>
        <v>0</v>
      </c>
      <c r="Z20" s="542">
        <f t="shared" si="14"/>
        <v>0</v>
      </c>
      <c r="AA20" s="543"/>
      <c r="AB20" s="544" t="s">
        <v>2263</v>
      </c>
      <c r="AC20" s="544" t="s">
        <v>2505</v>
      </c>
      <c r="AD20" s="544" t="s">
        <v>2505</v>
      </c>
      <c r="AE20" s="544" t="s">
        <v>2263</v>
      </c>
      <c r="AF20" s="545" t="s">
        <v>2263</v>
      </c>
      <c r="AG20" s="545" t="s">
        <v>2263</v>
      </c>
      <c r="AH20" s="543"/>
      <c r="AI20" s="546" t="e">
        <f t="shared" si="19"/>
        <v>#VALUE!</v>
      </c>
      <c r="AJ20" s="546">
        <f t="shared" si="19"/>
        <v>-1</v>
      </c>
      <c r="AK20" s="546">
        <f t="shared" si="19"/>
        <v>-1</v>
      </c>
      <c r="AL20" s="546">
        <f t="shared" si="19"/>
        <v>-1</v>
      </c>
      <c r="AN20" s="502">
        <f t="shared" si="15"/>
        <v>0</v>
      </c>
      <c r="AO20" s="502">
        <f t="shared" si="15"/>
        <v>-1528630.8572172786</v>
      </c>
      <c r="AP20" s="502">
        <f t="shared" si="15"/>
        <v>-10307849.32123558</v>
      </c>
      <c r="AQ20" s="502">
        <f t="shared" si="15"/>
        <v>-4393486.2796150288</v>
      </c>
    </row>
    <row r="21" spans="1:43" ht="12.75" x14ac:dyDescent="0.2">
      <c r="A21" s="535" t="s">
        <v>436</v>
      </c>
      <c r="B21" s="536">
        <v>0</v>
      </c>
      <c r="C21" s="537" t="s">
        <v>2263</v>
      </c>
      <c r="D21" s="537">
        <v>5798.0918238582999</v>
      </c>
      <c r="E21" s="537">
        <v>5798.0918238582999</v>
      </c>
      <c r="F21" s="537">
        <v>10108.17074825282</v>
      </c>
      <c r="G21" s="538">
        <v>0</v>
      </c>
      <c r="H21" s="538">
        <v>5</v>
      </c>
      <c r="I21" s="538">
        <v>267</v>
      </c>
      <c r="J21" s="538">
        <v>266</v>
      </c>
      <c r="K21" s="539">
        <f t="shared" si="7"/>
        <v>0</v>
      </c>
      <c r="L21" s="539">
        <f t="shared" si="8"/>
        <v>28990.4591192915</v>
      </c>
      <c r="M21" s="539">
        <f t="shared" si="8"/>
        <v>1548090.516970166</v>
      </c>
      <c r="N21" s="539">
        <f t="shared" si="8"/>
        <v>2688773.4190352503</v>
      </c>
      <c r="O21" s="539">
        <f t="shared" si="9"/>
        <v>4265854.3951247074</v>
      </c>
      <c r="P21" s="540"/>
      <c r="Q21" s="541"/>
      <c r="R21" s="541"/>
      <c r="S21" s="541"/>
      <c r="T21" s="541"/>
      <c r="U21" s="538">
        <f t="shared" si="11"/>
        <v>0</v>
      </c>
      <c r="V21" s="538">
        <f t="shared" si="12"/>
        <v>0</v>
      </c>
      <c r="W21" s="538">
        <f t="shared" si="12"/>
        <v>0</v>
      </c>
      <c r="X21" s="538">
        <f t="shared" si="12"/>
        <v>0</v>
      </c>
      <c r="Y21" s="538">
        <f t="shared" si="13"/>
        <v>0</v>
      </c>
      <c r="Z21" s="542">
        <f t="shared" si="14"/>
        <v>0</v>
      </c>
      <c r="AA21" s="543"/>
      <c r="AB21" s="544" t="s">
        <v>2263</v>
      </c>
      <c r="AC21" s="544" t="s">
        <v>2505</v>
      </c>
      <c r="AD21" s="544" t="s">
        <v>2505</v>
      </c>
      <c r="AE21" s="544" t="s">
        <v>2263</v>
      </c>
      <c r="AF21" s="545" t="s">
        <v>2263</v>
      </c>
      <c r="AG21" s="545" t="s">
        <v>2263</v>
      </c>
      <c r="AH21" s="543"/>
      <c r="AI21" s="546" t="e">
        <f t="shared" si="19"/>
        <v>#VALUE!</v>
      </c>
      <c r="AJ21" s="546">
        <f t="shared" si="19"/>
        <v>-1</v>
      </c>
      <c r="AK21" s="546">
        <f t="shared" si="19"/>
        <v>-1</v>
      </c>
      <c r="AL21" s="546">
        <f t="shared" si="19"/>
        <v>-1</v>
      </c>
      <c r="AN21" s="502">
        <f t="shared" si="15"/>
        <v>0</v>
      </c>
      <c r="AO21" s="502">
        <f t="shared" si="15"/>
        <v>-28990.4591192915</v>
      </c>
      <c r="AP21" s="502">
        <f t="shared" si="15"/>
        <v>-1548090.516970166</v>
      </c>
      <c r="AQ21" s="502">
        <f t="shared" si="15"/>
        <v>-2688773.4190352503</v>
      </c>
    </row>
    <row r="22" spans="1:43" ht="25.5" x14ac:dyDescent="0.2">
      <c r="A22" s="535" t="s">
        <v>437</v>
      </c>
      <c r="B22" s="536" t="s">
        <v>2265</v>
      </c>
      <c r="C22" s="537" t="s">
        <v>2263</v>
      </c>
      <c r="D22" s="537">
        <v>5508.6260496328587</v>
      </c>
      <c r="E22" s="537">
        <v>5508.6260496328587</v>
      </c>
      <c r="F22" s="537">
        <v>4416.8132468858321</v>
      </c>
      <c r="G22" s="538">
        <v>0</v>
      </c>
      <c r="H22" s="538">
        <v>8</v>
      </c>
      <c r="I22" s="538">
        <v>293</v>
      </c>
      <c r="J22" s="538">
        <v>102</v>
      </c>
      <c r="K22" s="539">
        <f t="shared" si="7"/>
        <v>0</v>
      </c>
      <c r="L22" s="539">
        <f t="shared" si="8"/>
        <v>44069.008397062869</v>
      </c>
      <c r="M22" s="539">
        <f t="shared" si="8"/>
        <v>1614027.4325424277</v>
      </c>
      <c r="N22" s="539">
        <f t="shared" si="8"/>
        <v>450514.95118235488</v>
      </c>
      <c r="O22" s="539">
        <f t="shared" si="9"/>
        <v>2108611.3921218454</v>
      </c>
      <c r="P22" s="540"/>
      <c r="Q22" s="541"/>
      <c r="R22" s="541">
        <f>SUMPRODUCT($D$22:$F$22,$H$22:$J$22)/SUM($H$22:$J$22)</f>
        <v>5232.2863328085496</v>
      </c>
      <c r="S22" s="541">
        <f t="shared" ref="S22:T22" si="21">SUMPRODUCT($D$22:$F$22,$H$22:$J$22)/SUM($H$22:$J$22)</f>
        <v>5232.2863328085496</v>
      </c>
      <c r="T22" s="541">
        <f t="shared" si="21"/>
        <v>5232.2863328085496</v>
      </c>
      <c r="U22" s="538">
        <f t="shared" si="11"/>
        <v>0</v>
      </c>
      <c r="V22" s="538">
        <f t="shared" si="12"/>
        <v>41858.290662468396</v>
      </c>
      <c r="W22" s="538">
        <f t="shared" si="12"/>
        <v>1533059.895512905</v>
      </c>
      <c r="X22" s="538">
        <f t="shared" si="12"/>
        <v>533693.20594647201</v>
      </c>
      <c r="Y22" s="538">
        <f t="shared" si="13"/>
        <v>2108611.3921218454</v>
      </c>
      <c r="Z22" s="542">
        <f t="shared" si="14"/>
        <v>0</v>
      </c>
      <c r="AA22" s="543"/>
      <c r="AB22" s="544" t="s">
        <v>2263</v>
      </c>
      <c r="AC22" s="544" t="s">
        <v>2505</v>
      </c>
      <c r="AD22" s="544" t="s">
        <v>2505</v>
      </c>
      <c r="AE22" s="544" t="s">
        <v>2263</v>
      </c>
      <c r="AF22" s="545" t="s">
        <v>2263</v>
      </c>
      <c r="AG22" s="545" t="s">
        <v>2263</v>
      </c>
      <c r="AH22" s="543"/>
      <c r="AI22" s="546" t="e">
        <f t="shared" si="19"/>
        <v>#VALUE!</v>
      </c>
      <c r="AJ22" s="546">
        <f t="shared" si="19"/>
        <v>-5.0164907607538001E-2</v>
      </c>
      <c r="AK22" s="546">
        <f t="shared" si="19"/>
        <v>-5.0164907607538001E-2</v>
      </c>
      <c r="AL22" s="546">
        <f t="shared" si="19"/>
        <v>0.18462928820857072</v>
      </c>
      <c r="AN22" s="502">
        <f t="shared" si="15"/>
        <v>0</v>
      </c>
      <c r="AO22" s="502">
        <f t="shared" si="15"/>
        <v>-2210.7177345944729</v>
      </c>
      <c r="AP22" s="502">
        <f t="shared" si="15"/>
        <v>-80967.537029522704</v>
      </c>
      <c r="AQ22" s="502">
        <f t="shared" si="15"/>
        <v>83178.254764117126</v>
      </c>
    </row>
    <row r="23" spans="1:43" ht="12.75" x14ac:dyDescent="0.2">
      <c r="A23" s="535" t="s">
        <v>438</v>
      </c>
      <c r="B23" s="536">
        <v>0</v>
      </c>
      <c r="C23" s="537" t="s">
        <v>2263</v>
      </c>
      <c r="D23" s="537">
        <v>6018.8632432277927</v>
      </c>
      <c r="E23" s="537">
        <v>6018.8632432277927</v>
      </c>
      <c r="F23" s="537">
        <v>10558.840801536273</v>
      </c>
      <c r="G23" s="538">
        <v>0</v>
      </c>
      <c r="H23" s="538">
        <v>20</v>
      </c>
      <c r="I23" s="538">
        <v>282</v>
      </c>
      <c r="J23" s="538">
        <v>13</v>
      </c>
      <c r="K23" s="539">
        <f t="shared" si="7"/>
        <v>0</v>
      </c>
      <c r="L23" s="539">
        <f t="shared" si="8"/>
        <v>120377.26486455585</v>
      </c>
      <c r="M23" s="539">
        <f t="shared" si="8"/>
        <v>1697319.4345902374</v>
      </c>
      <c r="N23" s="539">
        <f t="shared" si="8"/>
        <v>137264.93041997156</v>
      </c>
      <c r="O23" s="539">
        <f t="shared" si="9"/>
        <v>1954961.6298747647</v>
      </c>
      <c r="P23" s="540"/>
      <c r="Q23" s="541"/>
      <c r="R23" s="541"/>
      <c r="S23" s="541"/>
      <c r="T23" s="541"/>
      <c r="U23" s="538">
        <f t="shared" si="11"/>
        <v>0</v>
      </c>
      <c r="V23" s="538">
        <f t="shared" si="12"/>
        <v>0</v>
      </c>
      <c r="W23" s="538">
        <f t="shared" si="12"/>
        <v>0</v>
      </c>
      <c r="X23" s="538">
        <f t="shared" si="12"/>
        <v>0</v>
      </c>
      <c r="Y23" s="538">
        <f t="shared" si="13"/>
        <v>0</v>
      </c>
      <c r="Z23" s="542">
        <f t="shared" si="14"/>
        <v>0</v>
      </c>
      <c r="AA23" s="543"/>
      <c r="AB23" s="544" t="s">
        <v>2263</v>
      </c>
      <c r="AC23" s="544" t="s">
        <v>2505</v>
      </c>
      <c r="AD23" s="544" t="s">
        <v>2505</v>
      </c>
      <c r="AE23" s="544" t="s">
        <v>2263</v>
      </c>
      <c r="AF23" s="545" t="s">
        <v>2263</v>
      </c>
      <c r="AG23" s="545" t="s">
        <v>2263</v>
      </c>
      <c r="AH23" s="543"/>
      <c r="AI23" s="546" t="e">
        <f t="shared" si="19"/>
        <v>#VALUE!</v>
      </c>
      <c r="AJ23" s="546">
        <f t="shared" si="19"/>
        <v>-1</v>
      </c>
      <c r="AK23" s="546">
        <f t="shared" si="19"/>
        <v>-1</v>
      </c>
      <c r="AL23" s="546">
        <f t="shared" si="19"/>
        <v>-1</v>
      </c>
      <c r="AN23" s="502">
        <f t="shared" si="15"/>
        <v>0</v>
      </c>
      <c r="AO23" s="502">
        <f t="shared" si="15"/>
        <v>-120377.26486455585</v>
      </c>
      <c r="AP23" s="502">
        <f t="shared" si="15"/>
        <v>-1697319.4345902374</v>
      </c>
      <c r="AQ23" s="502">
        <f t="shared" si="15"/>
        <v>-137264.93041997156</v>
      </c>
    </row>
    <row r="24" spans="1:43" ht="12.75" x14ac:dyDescent="0.2">
      <c r="A24" s="535" t="s">
        <v>439</v>
      </c>
      <c r="B24" s="536">
        <v>0</v>
      </c>
      <c r="C24" s="537" t="s">
        <v>2263</v>
      </c>
      <c r="D24" s="537">
        <v>5422.7510680582191</v>
      </c>
      <c r="E24" s="537">
        <v>5422.7510680582191</v>
      </c>
      <c r="F24" s="537">
        <v>6629.2807097899995</v>
      </c>
      <c r="G24" s="538">
        <v>0</v>
      </c>
      <c r="H24" s="538">
        <v>20</v>
      </c>
      <c r="I24" s="538">
        <v>373</v>
      </c>
      <c r="J24" s="538">
        <v>6</v>
      </c>
      <c r="K24" s="539">
        <f t="shared" si="7"/>
        <v>0</v>
      </c>
      <c r="L24" s="539">
        <f t="shared" si="8"/>
        <v>108455.02136116438</v>
      </c>
      <c r="M24" s="539">
        <f t="shared" si="8"/>
        <v>2022686.1483857157</v>
      </c>
      <c r="N24" s="539">
        <f t="shared" si="8"/>
        <v>39775.684258739995</v>
      </c>
      <c r="O24" s="539">
        <f t="shared" si="9"/>
        <v>2170916.8540056199</v>
      </c>
      <c r="P24" s="540"/>
      <c r="Q24" s="541"/>
      <c r="R24" s="541"/>
      <c r="S24" s="541"/>
      <c r="T24" s="541"/>
      <c r="U24" s="538">
        <f t="shared" si="11"/>
        <v>0</v>
      </c>
      <c r="V24" s="538">
        <f t="shared" si="12"/>
        <v>0</v>
      </c>
      <c r="W24" s="538">
        <f t="shared" si="12"/>
        <v>0</v>
      </c>
      <c r="X24" s="538">
        <f t="shared" si="12"/>
        <v>0</v>
      </c>
      <c r="Y24" s="538">
        <f t="shared" si="13"/>
        <v>0</v>
      </c>
      <c r="Z24" s="542">
        <f t="shared" si="14"/>
        <v>0</v>
      </c>
      <c r="AA24" s="543"/>
      <c r="AB24" s="544" t="s">
        <v>2263</v>
      </c>
      <c r="AC24" s="544" t="s">
        <v>2505</v>
      </c>
      <c r="AD24" s="544" t="s">
        <v>2505</v>
      </c>
      <c r="AE24" s="544" t="s">
        <v>2263</v>
      </c>
      <c r="AF24" s="545" t="s">
        <v>2263</v>
      </c>
      <c r="AG24" s="545" t="s">
        <v>2263</v>
      </c>
      <c r="AH24" s="543"/>
      <c r="AI24" s="546" t="e">
        <f t="shared" si="19"/>
        <v>#VALUE!</v>
      </c>
      <c r="AJ24" s="546">
        <f t="shared" si="19"/>
        <v>-1</v>
      </c>
      <c r="AK24" s="546">
        <f t="shared" si="19"/>
        <v>-1</v>
      </c>
      <c r="AL24" s="546">
        <f t="shared" si="19"/>
        <v>-1</v>
      </c>
      <c r="AN24" s="502">
        <f t="shared" si="15"/>
        <v>0</v>
      </c>
      <c r="AO24" s="502">
        <f t="shared" si="15"/>
        <v>-108455.02136116438</v>
      </c>
      <c r="AP24" s="502">
        <f t="shared" si="15"/>
        <v>-2022686.1483857157</v>
      </c>
      <c r="AQ24" s="502">
        <f t="shared" si="15"/>
        <v>-39775.684258739995</v>
      </c>
    </row>
    <row r="25" spans="1:43" ht="12.75" x14ac:dyDescent="0.2">
      <c r="A25" s="535" t="s">
        <v>440</v>
      </c>
      <c r="B25" s="536">
        <v>0</v>
      </c>
      <c r="C25" s="537" t="s">
        <v>2263</v>
      </c>
      <c r="D25" s="537">
        <v>9859.0931105247946</v>
      </c>
      <c r="E25" s="537">
        <v>9859.0931105247946</v>
      </c>
      <c r="F25" s="537">
        <v>14945.348024310264</v>
      </c>
      <c r="G25" s="538">
        <v>0</v>
      </c>
      <c r="H25" s="538">
        <v>4</v>
      </c>
      <c r="I25" s="538">
        <v>56</v>
      </c>
      <c r="J25" s="538">
        <v>159</v>
      </c>
      <c r="K25" s="539">
        <f t="shared" si="7"/>
        <v>0</v>
      </c>
      <c r="L25" s="539">
        <f t="shared" si="8"/>
        <v>39436.372442099178</v>
      </c>
      <c r="M25" s="539">
        <f t="shared" si="8"/>
        <v>552109.21418938856</v>
      </c>
      <c r="N25" s="539">
        <f t="shared" si="8"/>
        <v>2376310.3358653318</v>
      </c>
      <c r="O25" s="539">
        <f t="shared" si="9"/>
        <v>2967855.9224968194</v>
      </c>
      <c r="P25" s="540"/>
      <c r="Q25" s="541"/>
      <c r="R25" s="541"/>
      <c r="S25" s="541"/>
      <c r="T25" s="541"/>
      <c r="U25" s="538">
        <f t="shared" si="11"/>
        <v>0</v>
      </c>
      <c r="V25" s="538">
        <f t="shared" si="12"/>
        <v>0</v>
      </c>
      <c r="W25" s="538">
        <f t="shared" si="12"/>
        <v>0</v>
      </c>
      <c r="X25" s="538">
        <f t="shared" si="12"/>
        <v>0</v>
      </c>
      <c r="Y25" s="538">
        <f t="shared" si="13"/>
        <v>0</v>
      </c>
      <c r="Z25" s="542">
        <f t="shared" si="14"/>
        <v>0</v>
      </c>
      <c r="AA25" s="543"/>
      <c r="AB25" s="544" t="s">
        <v>2263</v>
      </c>
      <c r="AC25" s="544" t="s">
        <v>2505</v>
      </c>
      <c r="AD25" s="544" t="s">
        <v>2505</v>
      </c>
      <c r="AE25" s="544" t="s">
        <v>2263</v>
      </c>
      <c r="AF25" s="545" t="s">
        <v>2263</v>
      </c>
      <c r="AG25" s="545" t="s">
        <v>2263</v>
      </c>
      <c r="AH25" s="543"/>
      <c r="AI25" s="546" t="e">
        <f t="shared" si="19"/>
        <v>#VALUE!</v>
      </c>
      <c r="AJ25" s="546">
        <f t="shared" si="19"/>
        <v>-1</v>
      </c>
      <c r="AK25" s="546">
        <f t="shared" si="19"/>
        <v>-1</v>
      </c>
      <c r="AL25" s="546">
        <f t="shared" si="19"/>
        <v>-1</v>
      </c>
      <c r="AN25" s="502">
        <f t="shared" si="15"/>
        <v>0</v>
      </c>
      <c r="AO25" s="502">
        <f t="shared" si="15"/>
        <v>-39436.372442099178</v>
      </c>
      <c r="AP25" s="502">
        <f t="shared" si="15"/>
        <v>-552109.21418938856</v>
      </c>
      <c r="AQ25" s="502">
        <f t="shared" si="15"/>
        <v>-2376310.3358653318</v>
      </c>
    </row>
    <row r="26" spans="1:43" ht="38.25" x14ac:dyDescent="0.2">
      <c r="A26" s="535" t="s">
        <v>441</v>
      </c>
      <c r="B26" s="536" t="s">
        <v>2266</v>
      </c>
      <c r="C26" s="537" t="s">
        <v>2263</v>
      </c>
      <c r="D26" s="537">
        <v>4910.0518569819078</v>
      </c>
      <c r="E26" s="537">
        <v>4910.0518569819078</v>
      </c>
      <c r="F26" s="537">
        <v>8091.0916248852736</v>
      </c>
      <c r="G26" s="538">
        <v>0</v>
      </c>
      <c r="H26" s="538">
        <v>21</v>
      </c>
      <c r="I26" s="538">
        <v>101</v>
      </c>
      <c r="J26" s="538">
        <v>127</v>
      </c>
      <c r="K26" s="539">
        <f t="shared" si="7"/>
        <v>0</v>
      </c>
      <c r="L26" s="539">
        <f t="shared" si="8"/>
        <v>103111.08899662006</v>
      </c>
      <c r="M26" s="539">
        <f t="shared" si="8"/>
        <v>495915.2375551727</v>
      </c>
      <c r="N26" s="539">
        <f t="shared" si="8"/>
        <v>1027568.6363604297</v>
      </c>
      <c r="O26" s="539">
        <f t="shared" si="9"/>
        <v>1626594.9629122224</v>
      </c>
      <c r="P26" s="540"/>
      <c r="Q26" s="541"/>
      <c r="R26" s="541"/>
      <c r="S26" s="541"/>
      <c r="T26" s="541">
        <f>(($F$26*$J$26)+($F$36*$J$36))/($J$26+$J$36)</f>
        <v>9008.3237607266765</v>
      </c>
      <c r="U26" s="538">
        <f t="shared" si="11"/>
        <v>0</v>
      </c>
      <c r="V26" s="538">
        <f t="shared" si="12"/>
        <v>0</v>
      </c>
      <c r="W26" s="538">
        <f t="shared" si="12"/>
        <v>0</v>
      </c>
      <c r="X26" s="538">
        <f t="shared" si="12"/>
        <v>1144057.1176122879</v>
      </c>
      <c r="Y26" s="538">
        <f t="shared" si="13"/>
        <v>1144057.1176122879</v>
      </c>
      <c r="Z26" s="542">
        <f t="shared" si="14"/>
        <v>-482537.8452999345</v>
      </c>
      <c r="AA26" s="543"/>
      <c r="AB26" s="544" t="s">
        <v>2263</v>
      </c>
      <c r="AC26" s="544" t="s">
        <v>2505</v>
      </c>
      <c r="AD26" s="544" t="s">
        <v>2505</v>
      </c>
      <c r="AE26" s="544" t="s">
        <v>2263</v>
      </c>
      <c r="AF26" s="545" t="s">
        <v>2263</v>
      </c>
      <c r="AG26" s="545" t="s">
        <v>2263</v>
      </c>
      <c r="AH26" s="543"/>
      <c r="AI26" s="546" t="e">
        <f t="shared" si="19"/>
        <v>#VALUE!</v>
      </c>
      <c r="AJ26" s="546">
        <f t="shared" si="19"/>
        <v>-1</v>
      </c>
      <c r="AK26" s="546">
        <f t="shared" si="19"/>
        <v>-1</v>
      </c>
      <c r="AL26" s="546">
        <f t="shared" si="19"/>
        <v>0.11336321208133748</v>
      </c>
      <c r="AN26" s="502">
        <f t="shared" si="15"/>
        <v>0</v>
      </c>
      <c r="AO26" s="502">
        <f t="shared" si="15"/>
        <v>-103111.08899662006</v>
      </c>
      <c r="AP26" s="502">
        <f t="shared" si="15"/>
        <v>-495915.2375551727</v>
      </c>
      <c r="AQ26" s="502">
        <f t="shared" si="15"/>
        <v>116488.48125185817</v>
      </c>
    </row>
    <row r="27" spans="1:43" ht="12.75" x14ac:dyDescent="0.2">
      <c r="A27" s="535" t="s">
        <v>442</v>
      </c>
      <c r="B27" s="536">
        <v>0</v>
      </c>
      <c r="C27" s="537" t="s">
        <v>2263</v>
      </c>
      <c r="D27" s="537">
        <v>3022.9985362906768</v>
      </c>
      <c r="E27" s="537">
        <v>3022.9985362906768</v>
      </c>
      <c r="F27" s="537">
        <v>7195.5930808202202</v>
      </c>
      <c r="G27" s="538">
        <v>211</v>
      </c>
      <c r="H27" s="538">
        <v>79</v>
      </c>
      <c r="I27" s="538">
        <v>217</v>
      </c>
      <c r="J27" s="538">
        <v>95</v>
      </c>
      <c r="K27" s="539">
        <f t="shared" si="7"/>
        <v>0</v>
      </c>
      <c r="L27" s="539">
        <f t="shared" si="8"/>
        <v>238816.88436696347</v>
      </c>
      <c r="M27" s="539">
        <f t="shared" si="8"/>
        <v>655990.68237507693</v>
      </c>
      <c r="N27" s="539">
        <f t="shared" si="8"/>
        <v>683581.34267792094</v>
      </c>
      <c r="O27" s="539">
        <f t="shared" si="9"/>
        <v>1578388.9094199613</v>
      </c>
      <c r="P27" s="540"/>
      <c r="Q27" s="541"/>
      <c r="R27" s="541"/>
      <c r="S27" s="541"/>
      <c r="T27" s="541"/>
      <c r="U27" s="538">
        <f t="shared" si="11"/>
        <v>0</v>
      </c>
      <c r="V27" s="538">
        <f t="shared" si="12"/>
        <v>0</v>
      </c>
      <c r="W27" s="538">
        <f t="shared" si="12"/>
        <v>0</v>
      </c>
      <c r="X27" s="538">
        <f t="shared" si="12"/>
        <v>0</v>
      </c>
      <c r="Y27" s="538">
        <f t="shared" si="13"/>
        <v>0</v>
      </c>
      <c r="Z27" s="542">
        <f t="shared" si="14"/>
        <v>0</v>
      </c>
      <c r="AA27" s="543"/>
      <c r="AB27" s="544" t="s">
        <v>2263</v>
      </c>
      <c r="AC27" s="544" t="s">
        <v>2505</v>
      </c>
      <c r="AD27" s="544" t="s">
        <v>2505</v>
      </c>
      <c r="AE27" s="544" t="s">
        <v>2263</v>
      </c>
      <c r="AF27" s="545">
        <v>800</v>
      </c>
      <c r="AG27" s="545" t="s">
        <v>2263</v>
      </c>
      <c r="AH27" s="543"/>
      <c r="AI27" s="546" t="e">
        <f t="shared" si="19"/>
        <v>#VALUE!</v>
      </c>
      <c r="AJ27" s="546">
        <f t="shared" si="19"/>
        <v>-1</v>
      </c>
      <c r="AK27" s="546">
        <f t="shared" si="19"/>
        <v>-1</v>
      </c>
      <c r="AL27" s="546">
        <f t="shared" si="19"/>
        <v>-1</v>
      </c>
      <c r="AN27" s="502">
        <f t="shared" si="15"/>
        <v>0</v>
      </c>
      <c r="AO27" s="502">
        <f t="shared" si="15"/>
        <v>-238816.88436696347</v>
      </c>
      <c r="AP27" s="502">
        <f t="shared" si="15"/>
        <v>-655990.68237507693</v>
      </c>
      <c r="AQ27" s="502">
        <f t="shared" si="15"/>
        <v>-683581.34267792094</v>
      </c>
    </row>
    <row r="28" spans="1:43" ht="12.75" x14ac:dyDescent="0.2">
      <c r="A28" s="535" t="s">
        <v>443</v>
      </c>
      <c r="B28" s="536">
        <v>0</v>
      </c>
      <c r="C28" s="537" t="s">
        <v>2263</v>
      </c>
      <c r="D28" s="537">
        <v>10126.42185376606</v>
      </c>
      <c r="E28" s="537">
        <v>10126.42185376606</v>
      </c>
      <c r="F28" s="537">
        <v>15130.986999041532</v>
      </c>
      <c r="G28" s="538">
        <v>0</v>
      </c>
      <c r="H28" s="538">
        <v>1</v>
      </c>
      <c r="I28" s="538">
        <v>26</v>
      </c>
      <c r="J28" s="538">
        <v>74</v>
      </c>
      <c r="K28" s="539">
        <f t="shared" si="7"/>
        <v>0</v>
      </c>
      <c r="L28" s="539">
        <f t="shared" si="8"/>
        <v>10126.42185376606</v>
      </c>
      <c r="M28" s="539">
        <f t="shared" si="8"/>
        <v>263286.96819791757</v>
      </c>
      <c r="N28" s="539">
        <f t="shared" si="8"/>
        <v>1119693.0379290734</v>
      </c>
      <c r="O28" s="539">
        <f t="shared" si="9"/>
        <v>1393106.4279807571</v>
      </c>
      <c r="P28" s="540"/>
      <c r="Q28" s="541"/>
      <c r="R28" s="541"/>
      <c r="S28" s="541"/>
      <c r="T28" s="541"/>
      <c r="U28" s="538">
        <f t="shared" si="11"/>
        <v>0</v>
      </c>
      <c r="V28" s="538">
        <f t="shared" si="12"/>
        <v>0</v>
      </c>
      <c r="W28" s="538">
        <f t="shared" si="12"/>
        <v>0</v>
      </c>
      <c r="X28" s="538">
        <f t="shared" si="12"/>
        <v>0</v>
      </c>
      <c r="Y28" s="538">
        <f t="shared" si="13"/>
        <v>0</v>
      </c>
      <c r="Z28" s="542">
        <f t="shared" si="14"/>
        <v>0</v>
      </c>
      <c r="AA28" s="543"/>
      <c r="AB28" s="544" t="s">
        <v>2263</v>
      </c>
      <c r="AC28" s="544" t="s">
        <v>2505</v>
      </c>
      <c r="AD28" s="544" t="s">
        <v>2505</v>
      </c>
      <c r="AE28" s="544" t="s">
        <v>2263</v>
      </c>
      <c r="AF28" s="545" t="s">
        <v>2263</v>
      </c>
      <c r="AG28" s="545" t="s">
        <v>2263</v>
      </c>
      <c r="AH28" s="543"/>
      <c r="AI28" s="546" t="e">
        <f t="shared" si="19"/>
        <v>#VALUE!</v>
      </c>
      <c r="AJ28" s="546">
        <f t="shared" si="19"/>
        <v>-1</v>
      </c>
      <c r="AK28" s="546">
        <f t="shared" si="19"/>
        <v>-1</v>
      </c>
      <c r="AL28" s="546">
        <f t="shared" si="19"/>
        <v>-1</v>
      </c>
      <c r="AN28" s="502">
        <f t="shared" si="15"/>
        <v>0</v>
      </c>
      <c r="AO28" s="502">
        <f t="shared" si="15"/>
        <v>-10126.42185376606</v>
      </c>
      <c r="AP28" s="502">
        <f t="shared" si="15"/>
        <v>-263286.96819791757</v>
      </c>
      <c r="AQ28" s="502">
        <f t="shared" si="15"/>
        <v>-1119693.0379290734</v>
      </c>
    </row>
    <row r="29" spans="1:43" ht="12.75" x14ac:dyDescent="0.2">
      <c r="A29" s="535" t="s">
        <v>444</v>
      </c>
      <c r="B29" s="536">
        <v>0</v>
      </c>
      <c r="C29" s="537" t="s">
        <v>2263</v>
      </c>
      <c r="D29" s="537">
        <v>8727.5975711784813</v>
      </c>
      <c r="E29" s="537">
        <v>8727.5975711784813</v>
      </c>
      <c r="F29" s="537">
        <v>13488.018902368534</v>
      </c>
      <c r="G29" s="538">
        <v>0</v>
      </c>
      <c r="H29" s="538">
        <v>2</v>
      </c>
      <c r="I29" s="538">
        <v>34</v>
      </c>
      <c r="J29" s="538">
        <v>206</v>
      </c>
      <c r="K29" s="539">
        <f t="shared" si="7"/>
        <v>0</v>
      </c>
      <c r="L29" s="539">
        <f t="shared" si="8"/>
        <v>17455.195142356963</v>
      </c>
      <c r="M29" s="539">
        <f t="shared" si="8"/>
        <v>296738.31742006837</v>
      </c>
      <c r="N29" s="539">
        <f t="shared" si="8"/>
        <v>2778531.893887918</v>
      </c>
      <c r="O29" s="539">
        <f t="shared" si="9"/>
        <v>3092725.4064503433</v>
      </c>
      <c r="P29" s="540"/>
      <c r="Q29" s="541"/>
      <c r="R29" s="541"/>
      <c r="S29" s="541"/>
      <c r="T29" s="541"/>
      <c r="U29" s="538">
        <f t="shared" si="11"/>
        <v>0</v>
      </c>
      <c r="V29" s="538">
        <f t="shared" si="12"/>
        <v>0</v>
      </c>
      <c r="W29" s="538">
        <f t="shared" si="12"/>
        <v>0</v>
      </c>
      <c r="X29" s="538">
        <f t="shared" si="12"/>
        <v>0</v>
      </c>
      <c r="Y29" s="538">
        <f t="shared" si="13"/>
        <v>0</v>
      </c>
      <c r="Z29" s="542">
        <f t="shared" si="14"/>
        <v>0</v>
      </c>
      <c r="AA29" s="543"/>
      <c r="AB29" s="544" t="s">
        <v>2263</v>
      </c>
      <c r="AC29" s="544" t="s">
        <v>2505</v>
      </c>
      <c r="AD29" s="544" t="s">
        <v>2505</v>
      </c>
      <c r="AE29" s="544" t="s">
        <v>2263</v>
      </c>
      <c r="AF29" s="545" t="s">
        <v>2263</v>
      </c>
      <c r="AG29" s="545" t="s">
        <v>2263</v>
      </c>
      <c r="AH29" s="543"/>
      <c r="AI29" s="546" t="e">
        <f t="shared" si="19"/>
        <v>#VALUE!</v>
      </c>
      <c r="AJ29" s="546">
        <f t="shared" si="19"/>
        <v>-1</v>
      </c>
      <c r="AK29" s="546">
        <f t="shared" si="19"/>
        <v>-1</v>
      </c>
      <c r="AL29" s="546">
        <f t="shared" si="19"/>
        <v>-1</v>
      </c>
      <c r="AN29" s="502">
        <f t="shared" si="15"/>
        <v>0</v>
      </c>
      <c r="AO29" s="502">
        <f t="shared" si="15"/>
        <v>-17455.195142356963</v>
      </c>
      <c r="AP29" s="502">
        <f t="shared" si="15"/>
        <v>-296738.31742006837</v>
      </c>
      <c r="AQ29" s="502">
        <f t="shared" si="15"/>
        <v>-2778531.893887918</v>
      </c>
    </row>
    <row r="30" spans="1:43" ht="12.75" x14ac:dyDescent="0.2">
      <c r="A30" s="535" t="s">
        <v>445</v>
      </c>
      <c r="B30" s="536">
        <v>0</v>
      </c>
      <c r="C30" s="537" t="s">
        <v>2263</v>
      </c>
      <c r="D30" s="537">
        <v>9537.8058951877538</v>
      </c>
      <c r="E30" s="537">
        <v>9537.8058951877538</v>
      </c>
      <c r="F30" s="537">
        <v>11977.437147451161</v>
      </c>
      <c r="G30" s="538">
        <v>0</v>
      </c>
      <c r="H30" s="538">
        <v>1</v>
      </c>
      <c r="I30" s="538">
        <v>233</v>
      </c>
      <c r="J30" s="538">
        <v>232</v>
      </c>
      <c r="K30" s="539">
        <f t="shared" si="7"/>
        <v>0</v>
      </c>
      <c r="L30" s="539">
        <f t="shared" si="8"/>
        <v>9537.8058951877538</v>
      </c>
      <c r="M30" s="539">
        <f t="shared" si="8"/>
        <v>2222308.7735787467</v>
      </c>
      <c r="N30" s="539">
        <f t="shared" si="8"/>
        <v>2778765.4182086694</v>
      </c>
      <c r="O30" s="539">
        <f t="shared" si="9"/>
        <v>5010611.997682604</v>
      </c>
      <c r="P30" s="540"/>
      <c r="Q30" s="541"/>
      <c r="R30" s="541"/>
      <c r="S30" s="541"/>
      <c r="T30" s="541"/>
      <c r="U30" s="538">
        <f t="shared" si="11"/>
        <v>0</v>
      </c>
      <c r="V30" s="538">
        <f t="shared" si="12"/>
        <v>0</v>
      </c>
      <c r="W30" s="538">
        <f t="shared" si="12"/>
        <v>0</v>
      </c>
      <c r="X30" s="538">
        <f t="shared" si="12"/>
        <v>0</v>
      </c>
      <c r="Y30" s="538">
        <f t="shared" si="13"/>
        <v>0</v>
      </c>
      <c r="Z30" s="542">
        <f t="shared" si="14"/>
        <v>0</v>
      </c>
      <c r="AA30" s="543"/>
      <c r="AB30" s="544" t="s">
        <v>2263</v>
      </c>
      <c r="AC30" s="544" t="s">
        <v>2505</v>
      </c>
      <c r="AD30" s="544" t="s">
        <v>2505</v>
      </c>
      <c r="AE30" s="544" t="s">
        <v>2263</v>
      </c>
      <c r="AF30" s="545" t="s">
        <v>2263</v>
      </c>
      <c r="AG30" s="545" t="s">
        <v>2263</v>
      </c>
      <c r="AH30" s="543"/>
      <c r="AI30" s="546" t="e">
        <f t="shared" si="19"/>
        <v>#VALUE!</v>
      </c>
      <c r="AJ30" s="546">
        <f t="shared" si="19"/>
        <v>-1</v>
      </c>
      <c r="AK30" s="546">
        <f t="shared" si="19"/>
        <v>-1</v>
      </c>
      <c r="AL30" s="546">
        <f t="shared" si="19"/>
        <v>-1</v>
      </c>
      <c r="AN30" s="502">
        <f t="shared" si="15"/>
        <v>0</v>
      </c>
      <c r="AO30" s="502">
        <f t="shared" si="15"/>
        <v>-9537.8058951877538</v>
      </c>
      <c r="AP30" s="502">
        <f t="shared" si="15"/>
        <v>-2222308.7735787467</v>
      </c>
      <c r="AQ30" s="502">
        <f t="shared" si="15"/>
        <v>-2778765.4182086694</v>
      </c>
    </row>
    <row r="31" spans="1:43" ht="12.75" x14ac:dyDescent="0.2">
      <c r="A31" s="535" t="s">
        <v>446</v>
      </c>
      <c r="B31" s="536">
        <v>0</v>
      </c>
      <c r="C31" s="537" t="s">
        <v>2263</v>
      </c>
      <c r="D31" s="537">
        <v>6461.4760575225346</v>
      </c>
      <c r="E31" s="537">
        <v>6461.4760575225346</v>
      </c>
      <c r="F31" s="537">
        <v>8415.2806365190299</v>
      </c>
      <c r="G31" s="538">
        <v>0</v>
      </c>
      <c r="H31" s="538">
        <v>3</v>
      </c>
      <c r="I31" s="538">
        <v>703</v>
      </c>
      <c r="J31" s="538">
        <v>393</v>
      </c>
      <c r="K31" s="539">
        <f t="shared" si="7"/>
        <v>0</v>
      </c>
      <c r="L31" s="539">
        <f t="shared" si="8"/>
        <v>19384.428172567605</v>
      </c>
      <c r="M31" s="539">
        <f t="shared" si="8"/>
        <v>4542417.6684383415</v>
      </c>
      <c r="N31" s="539">
        <f t="shared" si="8"/>
        <v>3307205.2901519788</v>
      </c>
      <c r="O31" s="539">
        <f t="shared" si="9"/>
        <v>7869007.3867628882</v>
      </c>
      <c r="P31" s="540"/>
      <c r="Q31" s="541"/>
      <c r="R31" s="541"/>
      <c r="S31" s="541"/>
      <c r="T31" s="541"/>
      <c r="U31" s="538">
        <f t="shared" si="11"/>
        <v>0</v>
      </c>
      <c r="V31" s="538">
        <f t="shared" si="12"/>
        <v>0</v>
      </c>
      <c r="W31" s="538">
        <f t="shared" si="12"/>
        <v>0</v>
      </c>
      <c r="X31" s="538">
        <f t="shared" si="12"/>
        <v>0</v>
      </c>
      <c r="Y31" s="538">
        <f t="shared" si="13"/>
        <v>0</v>
      </c>
      <c r="Z31" s="542">
        <f t="shared" si="14"/>
        <v>0</v>
      </c>
      <c r="AA31" s="543"/>
      <c r="AB31" s="544" t="s">
        <v>2263</v>
      </c>
      <c r="AC31" s="544" t="s">
        <v>2505</v>
      </c>
      <c r="AD31" s="544" t="s">
        <v>2505</v>
      </c>
      <c r="AE31" s="544" t="s">
        <v>2263</v>
      </c>
      <c r="AF31" s="545" t="s">
        <v>2263</v>
      </c>
      <c r="AG31" s="545" t="s">
        <v>2263</v>
      </c>
      <c r="AH31" s="547"/>
      <c r="AI31" s="546" t="e">
        <f t="shared" si="19"/>
        <v>#VALUE!</v>
      </c>
      <c r="AJ31" s="546">
        <f t="shared" si="19"/>
        <v>-1</v>
      </c>
      <c r="AK31" s="546">
        <f t="shared" si="19"/>
        <v>-1</v>
      </c>
      <c r="AL31" s="546">
        <f t="shared" si="19"/>
        <v>-1</v>
      </c>
      <c r="AN31" s="502">
        <f t="shared" si="15"/>
        <v>0</v>
      </c>
      <c r="AO31" s="502">
        <f t="shared" si="15"/>
        <v>-19384.428172567605</v>
      </c>
      <c r="AP31" s="502">
        <f t="shared" si="15"/>
        <v>-4542417.6684383415</v>
      </c>
      <c r="AQ31" s="502">
        <f t="shared" si="15"/>
        <v>-3307205.2901519788</v>
      </c>
    </row>
    <row r="32" spans="1:43" ht="12.75" x14ac:dyDescent="0.2">
      <c r="A32" s="535" t="s">
        <v>447</v>
      </c>
      <c r="B32" s="536">
        <v>0</v>
      </c>
      <c r="C32" s="537" t="s">
        <v>2263</v>
      </c>
      <c r="D32" s="537">
        <v>5632.5278001081342</v>
      </c>
      <c r="E32" s="537">
        <v>5632.5278001081342</v>
      </c>
      <c r="F32" s="537">
        <v>7274.6105566282376</v>
      </c>
      <c r="G32" s="538">
        <v>0</v>
      </c>
      <c r="H32" s="538">
        <v>10</v>
      </c>
      <c r="I32" s="538">
        <v>1647</v>
      </c>
      <c r="J32" s="538">
        <v>618</v>
      </c>
      <c r="K32" s="539">
        <f t="shared" si="7"/>
        <v>0</v>
      </c>
      <c r="L32" s="539">
        <f t="shared" si="8"/>
        <v>56325.278001081344</v>
      </c>
      <c r="M32" s="539">
        <f t="shared" si="8"/>
        <v>9276773.286778098</v>
      </c>
      <c r="N32" s="539">
        <f t="shared" si="8"/>
        <v>4495709.3239962505</v>
      </c>
      <c r="O32" s="539">
        <f t="shared" si="9"/>
        <v>13828807.888775431</v>
      </c>
      <c r="P32" s="540"/>
      <c r="Q32" s="541"/>
      <c r="R32" s="541"/>
      <c r="S32" s="541"/>
      <c r="T32" s="541"/>
      <c r="U32" s="538">
        <f t="shared" si="11"/>
        <v>0</v>
      </c>
      <c r="V32" s="538">
        <f t="shared" si="12"/>
        <v>0</v>
      </c>
      <c r="W32" s="538">
        <f t="shared" si="12"/>
        <v>0</v>
      </c>
      <c r="X32" s="538">
        <f t="shared" si="12"/>
        <v>0</v>
      </c>
      <c r="Y32" s="538">
        <f t="shared" si="13"/>
        <v>0</v>
      </c>
      <c r="Z32" s="542">
        <f t="shared" si="14"/>
        <v>0</v>
      </c>
      <c r="AA32" s="543"/>
      <c r="AB32" s="544" t="s">
        <v>2263</v>
      </c>
      <c r="AC32" s="544" t="s">
        <v>2505</v>
      </c>
      <c r="AD32" s="544" t="s">
        <v>2505</v>
      </c>
      <c r="AE32" s="544" t="s">
        <v>2263</v>
      </c>
      <c r="AF32" s="545" t="s">
        <v>2263</v>
      </c>
      <c r="AG32" s="545" t="s">
        <v>2263</v>
      </c>
      <c r="AH32" s="543"/>
      <c r="AI32" s="546" t="e">
        <f t="shared" si="19"/>
        <v>#VALUE!</v>
      </c>
      <c r="AJ32" s="546">
        <f t="shared" si="19"/>
        <v>-1</v>
      </c>
      <c r="AK32" s="546">
        <f t="shared" si="19"/>
        <v>-1</v>
      </c>
      <c r="AL32" s="546">
        <f t="shared" si="19"/>
        <v>-1</v>
      </c>
      <c r="AN32" s="502">
        <f t="shared" si="15"/>
        <v>0</v>
      </c>
      <c r="AO32" s="502">
        <f t="shared" si="15"/>
        <v>-56325.278001081344</v>
      </c>
      <c r="AP32" s="502">
        <f t="shared" si="15"/>
        <v>-9276773.286778098</v>
      </c>
      <c r="AQ32" s="502">
        <f t="shared" si="15"/>
        <v>-4495709.3239962505</v>
      </c>
    </row>
    <row r="33" spans="1:43" ht="12.75" x14ac:dyDescent="0.2">
      <c r="A33" s="535" t="s">
        <v>448</v>
      </c>
      <c r="B33" s="536">
        <v>0</v>
      </c>
      <c r="C33" s="537" t="s">
        <v>2263</v>
      </c>
      <c r="D33" s="537">
        <v>4463.923593952426</v>
      </c>
      <c r="E33" s="537">
        <v>4463.923593952426</v>
      </c>
      <c r="F33" s="537">
        <v>8205.6082316249776</v>
      </c>
      <c r="G33" s="538">
        <v>0</v>
      </c>
      <c r="H33" s="538">
        <v>5</v>
      </c>
      <c r="I33" s="538">
        <v>336</v>
      </c>
      <c r="J33" s="538">
        <v>373</v>
      </c>
      <c r="K33" s="539">
        <f t="shared" si="7"/>
        <v>0</v>
      </c>
      <c r="L33" s="539">
        <f t="shared" si="8"/>
        <v>22319.61796976213</v>
      </c>
      <c r="M33" s="539">
        <f t="shared" si="8"/>
        <v>1499878.3275680151</v>
      </c>
      <c r="N33" s="539">
        <f t="shared" si="8"/>
        <v>3060691.8703961167</v>
      </c>
      <c r="O33" s="539">
        <f t="shared" si="9"/>
        <v>4582889.8159338944</v>
      </c>
      <c r="P33" s="540"/>
      <c r="Q33" s="541"/>
      <c r="R33" s="541"/>
      <c r="S33" s="541"/>
      <c r="T33" s="541"/>
      <c r="U33" s="538">
        <f t="shared" si="11"/>
        <v>0</v>
      </c>
      <c r="V33" s="538">
        <f t="shared" si="12"/>
        <v>0</v>
      </c>
      <c r="W33" s="538">
        <f t="shared" si="12"/>
        <v>0</v>
      </c>
      <c r="X33" s="538">
        <f t="shared" si="12"/>
        <v>0</v>
      </c>
      <c r="Y33" s="538">
        <f t="shared" si="13"/>
        <v>0</v>
      </c>
      <c r="Z33" s="542">
        <f t="shared" si="14"/>
        <v>0</v>
      </c>
      <c r="AA33" s="543"/>
      <c r="AB33" s="544" t="s">
        <v>2263</v>
      </c>
      <c r="AC33" s="544" t="s">
        <v>2505</v>
      </c>
      <c r="AD33" s="544" t="s">
        <v>2505</v>
      </c>
      <c r="AE33" s="544" t="s">
        <v>2263</v>
      </c>
      <c r="AF33" s="545" t="s">
        <v>2263</v>
      </c>
      <c r="AG33" s="545" t="s">
        <v>2263</v>
      </c>
      <c r="AH33" s="543"/>
      <c r="AI33" s="546" t="e">
        <f t="shared" si="19"/>
        <v>#VALUE!</v>
      </c>
      <c r="AJ33" s="546">
        <f t="shared" si="19"/>
        <v>-1</v>
      </c>
      <c r="AK33" s="546">
        <f t="shared" si="19"/>
        <v>-1</v>
      </c>
      <c r="AL33" s="546">
        <f t="shared" si="19"/>
        <v>-1</v>
      </c>
      <c r="AN33" s="502">
        <f t="shared" si="15"/>
        <v>0</v>
      </c>
      <c r="AO33" s="502">
        <f t="shared" si="15"/>
        <v>-22319.61796976213</v>
      </c>
      <c r="AP33" s="502">
        <f t="shared" si="15"/>
        <v>-1499878.3275680151</v>
      </c>
      <c r="AQ33" s="502">
        <f t="shared" si="15"/>
        <v>-3060691.8703961167</v>
      </c>
    </row>
    <row r="34" spans="1:43" ht="12.75" x14ac:dyDescent="0.2">
      <c r="A34" s="535" t="s">
        <v>449</v>
      </c>
      <c r="B34" s="536">
        <v>0</v>
      </c>
      <c r="C34" s="537" t="s">
        <v>2263</v>
      </c>
      <c r="D34" s="537">
        <v>2607.7054717301271</v>
      </c>
      <c r="E34" s="537">
        <v>2607.7054717301271</v>
      </c>
      <c r="F34" s="537">
        <v>4828.3269092940518</v>
      </c>
      <c r="G34" s="538">
        <v>0</v>
      </c>
      <c r="H34" s="538">
        <v>90</v>
      </c>
      <c r="I34" s="538">
        <v>523</v>
      </c>
      <c r="J34" s="538">
        <v>252</v>
      </c>
      <c r="K34" s="539">
        <f t="shared" si="7"/>
        <v>0</v>
      </c>
      <c r="L34" s="539">
        <f t="shared" si="8"/>
        <v>234693.49245571144</v>
      </c>
      <c r="M34" s="539">
        <f t="shared" si="8"/>
        <v>1363829.9617148566</v>
      </c>
      <c r="N34" s="539">
        <f t="shared" si="8"/>
        <v>1216738.381142101</v>
      </c>
      <c r="O34" s="539">
        <f t="shared" si="9"/>
        <v>2815261.8353126692</v>
      </c>
      <c r="P34" s="540"/>
      <c r="Q34" s="541"/>
      <c r="R34" s="541"/>
      <c r="S34" s="541"/>
      <c r="T34" s="541"/>
      <c r="U34" s="538">
        <f t="shared" si="11"/>
        <v>0</v>
      </c>
      <c r="V34" s="538">
        <f t="shared" si="12"/>
        <v>0</v>
      </c>
      <c r="W34" s="538">
        <f t="shared" si="12"/>
        <v>0</v>
      </c>
      <c r="X34" s="538">
        <f t="shared" si="12"/>
        <v>0</v>
      </c>
      <c r="Y34" s="538">
        <f t="shared" si="13"/>
        <v>0</v>
      </c>
      <c r="Z34" s="542">
        <f t="shared" si="14"/>
        <v>0</v>
      </c>
      <c r="AA34" s="543"/>
      <c r="AB34" s="544" t="s">
        <v>2263</v>
      </c>
      <c r="AC34" s="544" t="s">
        <v>2505</v>
      </c>
      <c r="AD34" s="544" t="s">
        <v>2505</v>
      </c>
      <c r="AE34" s="544" t="s">
        <v>2263</v>
      </c>
      <c r="AF34" s="545" t="s">
        <v>2263</v>
      </c>
      <c r="AG34" s="545" t="s">
        <v>2263</v>
      </c>
      <c r="AH34" s="543"/>
      <c r="AI34" s="546" t="e">
        <f t="shared" si="19"/>
        <v>#VALUE!</v>
      </c>
      <c r="AJ34" s="546">
        <f t="shared" si="19"/>
        <v>-1</v>
      </c>
      <c r="AK34" s="546">
        <f t="shared" si="19"/>
        <v>-1</v>
      </c>
      <c r="AL34" s="546">
        <f t="shared" si="19"/>
        <v>-1</v>
      </c>
      <c r="AN34" s="502">
        <f t="shared" si="15"/>
        <v>0</v>
      </c>
      <c r="AO34" s="502">
        <f t="shared" si="15"/>
        <v>-234693.49245571144</v>
      </c>
      <c r="AP34" s="502">
        <f t="shared" si="15"/>
        <v>-1363829.9617148566</v>
      </c>
      <c r="AQ34" s="502">
        <f t="shared" si="15"/>
        <v>-1216738.381142101</v>
      </c>
    </row>
    <row r="35" spans="1:43" ht="51" x14ac:dyDescent="0.2">
      <c r="A35" s="535" t="s">
        <v>450</v>
      </c>
      <c r="B35" s="536" t="s">
        <v>2267</v>
      </c>
      <c r="C35" s="537" t="s">
        <v>2263</v>
      </c>
      <c r="D35" s="537">
        <v>2608.8344915387001</v>
      </c>
      <c r="E35" s="537">
        <v>2608.8344915387001</v>
      </c>
      <c r="F35" s="537">
        <v>4370.5732659550731</v>
      </c>
      <c r="G35" s="538">
        <v>0</v>
      </c>
      <c r="H35" s="538">
        <v>190</v>
      </c>
      <c r="I35" s="538">
        <v>281</v>
      </c>
      <c r="J35" s="538">
        <v>38</v>
      </c>
      <c r="K35" s="539">
        <f t="shared" si="7"/>
        <v>0</v>
      </c>
      <c r="L35" s="539">
        <f t="shared" si="8"/>
        <v>495678.553392353</v>
      </c>
      <c r="M35" s="539">
        <f t="shared" si="8"/>
        <v>733082.49212237471</v>
      </c>
      <c r="N35" s="539">
        <f t="shared" si="8"/>
        <v>166081.78410629279</v>
      </c>
      <c r="O35" s="539">
        <f t="shared" si="9"/>
        <v>1394842.8296210205</v>
      </c>
      <c r="P35" s="540"/>
      <c r="Q35" s="541"/>
      <c r="R35" s="541"/>
      <c r="S35" s="541"/>
      <c r="T35" s="541">
        <f>(($F$35*$J$35)+($F$47*$J$47))/($J$35+$J$47)</f>
        <v>4376.0253083003345</v>
      </c>
      <c r="U35" s="538">
        <f t="shared" si="11"/>
        <v>0</v>
      </c>
      <c r="V35" s="538">
        <f t="shared" si="12"/>
        <v>0</v>
      </c>
      <c r="W35" s="538">
        <f t="shared" si="12"/>
        <v>0</v>
      </c>
      <c r="X35" s="538">
        <f t="shared" si="12"/>
        <v>166288.9617154127</v>
      </c>
      <c r="Y35" s="538">
        <f t="shared" si="13"/>
        <v>166288.9617154127</v>
      </c>
      <c r="Z35" s="542">
        <f t="shared" si="14"/>
        <v>-1228553.8679056077</v>
      </c>
      <c r="AA35" s="543"/>
      <c r="AB35" s="544" t="s">
        <v>2263</v>
      </c>
      <c r="AC35" s="544" t="s">
        <v>2505</v>
      </c>
      <c r="AD35" s="544" t="s">
        <v>2505</v>
      </c>
      <c r="AE35" s="544" t="s">
        <v>2263</v>
      </c>
      <c r="AF35" s="545" t="s">
        <v>2263</v>
      </c>
      <c r="AG35" s="545" t="s">
        <v>2263</v>
      </c>
      <c r="AH35" s="543"/>
      <c r="AI35" s="546" t="e">
        <f t="shared" si="19"/>
        <v>#VALUE!</v>
      </c>
      <c r="AJ35" s="546">
        <f t="shared" si="19"/>
        <v>-1</v>
      </c>
      <c r="AK35" s="546">
        <f t="shared" si="19"/>
        <v>-1</v>
      </c>
      <c r="AL35" s="546">
        <f t="shared" si="19"/>
        <v>1.2474433017128916E-3</v>
      </c>
      <c r="AN35" s="502">
        <f t="shared" si="15"/>
        <v>0</v>
      </c>
      <c r="AO35" s="502">
        <f t="shared" si="15"/>
        <v>-495678.553392353</v>
      </c>
      <c r="AP35" s="502">
        <f t="shared" si="15"/>
        <v>-733082.49212237471</v>
      </c>
      <c r="AQ35" s="502">
        <f t="shared" si="15"/>
        <v>207.17760911991354</v>
      </c>
    </row>
    <row r="36" spans="1:43" ht="25.5" x14ac:dyDescent="0.2">
      <c r="A36" s="535" t="s">
        <v>451</v>
      </c>
      <c r="B36" s="536" t="s">
        <v>2268</v>
      </c>
      <c r="C36" s="537" t="s">
        <v>2263</v>
      </c>
      <c r="D36" s="537">
        <v>3707.5168551342631</v>
      </c>
      <c r="E36" s="537">
        <v>3707.5168551342631</v>
      </c>
      <c r="F36" s="537">
        <v>9705.859576606068</v>
      </c>
      <c r="G36" s="538">
        <v>0</v>
      </c>
      <c r="H36" s="538">
        <v>42</v>
      </c>
      <c r="I36" s="538">
        <v>178</v>
      </c>
      <c r="J36" s="538">
        <v>167</v>
      </c>
      <c r="K36" s="539">
        <f t="shared" si="7"/>
        <v>0</v>
      </c>
      <c r="L36" s="539">
        <f t="shared" si="8"/>
        <v>155715.70791563904</v>
      </c>
      <c r="M36" s="539">
        <f t="shared" si="8"/>
        <v>659938.00021389883</v>
      </c>
      <c r="N36" s="539">
        <f t="shared" si="8"/>
        <v>1620878.5492932133</v>
      </c>
      <c r="O36" s="539">
        <f t="shared" si="9"/>
        <v>2436532.2574227513</v>
      </c>
      <c r="P36" s="540"/>
      <c r="Q36" s="541"/>
      <c r="R36" s="541"/>
      <c r="S36" s="541"/>
      <c r="T36" s="541">
        <f>T26</f>
        <v>9008.3237607266765</v>
      </c>
      <c r="U36" s="538">
        <f t="shared" si="11"/>
        <v>0</v>
      </c>
      <c r="V36" s="538">
        <f t="shared" si="12"/>
        <v>0</v>
      </c>
      <c r="W36" s="538">
        <f t="shared" si="12"/>
        <v>0</v>
      </c>
      <c r="X36" s="538">
        <f t="shared" si="12"/>
        <v>1504390.0680413549</v>
      </c>
      <c r="Y36" s="538">
        <f t="shared" si="13"/>
        <v>1504390.0680413549</v>
      </c>
      <c r="Z36" s="542">
        <f t="shared" si="14"/>
        <v>-932142.1893813964</v>
      </c>
      <c r="AA36" s="543"/>
      <c r="AB36" s="544" t="s">
        <v>2263</v>
      </c>
      <c r="AC36" s="544" t="s">
        <v>2505</v>
      </c>
      <c r="AD36" s="544" t="s">
        <v>2505</v>
      </c>
      <c r="AE36" s="544" t="s">
        <v>2263</v>
      </c>
      <c r="AF36" s="545" t="s">
        <v>2263</v>
      </c>
      <c r="AG36" s="545" t="s">
        <v>2263</v>
      </c>
      <c r="AH36" s="543"/>
      <c r="AI36" s="546" t="e">
        <f t="shared" si="19"/>
        <v>#VALUE!</v>
      </c>
      <c r="AJ36" s="546">
        <f t="shared" si="19"/>
        <v>-1</v>
      </c>
      <c r="AK36" s="546">
        <f t="shared" si="19"/>
        <v>-1</v>
      </c>
      <c r="AL36" s="546">
        <f t="shared" si="19"/>
        <v>-7.1867495132595494E-2</v>
      </c>
      <c r="AN36" s="502">
        <f t="shared" si="15"/>
        <v>0</v>
      </c>
      <c r="AO36" s="502">
        <f t="shared" si="15"/>
        <v>-155715.70791563904</v>
      </c>
      <c r="AP36" s="502">
        <f t="shared" si="15"/>
        <v>-659938.00021389883</v>
      </c>
      <c r="AQ36" s="502">
        <f t="shared" si="15"/>
        <v>-116488.48125185841</v>
      </c>
    </row>
    <row r="37" spans="1:43" ht="12.75" x14ac:dyDescent="0.2">
      <c r="A37" s="535" t="s">
        <v>452</v>
      </c>
      <c r="B37" s="536">
        <v>0</v>
      </c>
      <c r="C37" s="537" t="s">
        <v>2263</v>
      </c>
      <c r="D37" s="537">
        <v>2446.5928595013761</v>
      </c>
      <c r="E37" s="537">
        <v>2446.5928595013761</v>
      </c>
      <c r="F37" s="537">
        <v>5102.8197371898532</v>
      </c>
      <c r="G37" s="538">
        <v>0</v>
      </c>
      <c r="H37" s="538">
        <v>124</v>
      </c>
      <c r="I37" s="538">
        <v>256</v>
      </c>
      <c r="J37" s="538">
        <v>92</v>
      </c>
      <c r="K37" s="539">
        <f t="shared" si="7"/>
        <v>0</v>
      </c>
      <c r="L37" s="539">
        <f t="shared" si="8"/>
        <v>303377.51457817061</v>
      </c>
      <c r="M37" s="539">
        <f t="shared" si="8"/>
        <v>626327.77203235228</v>
      </c>
      <c r="N37" s="539">
        <f t="shared" si="8"/>
        <v>469459.41582146648</v>
      </c>
      <c r="O37" s="539">
        <f t="shared" si="9"/>
        <v>1399164.7024319894</v>
      </c>
      <c r="P37" s="540"/>
      <c r="Q37" s="541"/>
      <c r="R37" s="541"/>
      <c r="S37" s="541"/>
      <c r="T37" s="541"/>
      <c r="U37" s="538">
        <f t="shared" si="11"/>
        <v>0</v>
      </c>
      <c r="V37" s="538">
        <f t="shared" si="12"/>
        <v>0</v>
      </c>
      <c r="W37" s="538">
        <f t="shared" si="12"/>
        <v>0</v>
      </c>
      <c r="X37" s="538">
        <f t="shared" si="12"/>
        <v>0</v>
      </c>
      <c r="Y37" s="538">
        <f t="shared" si="13"/>
        <v>0</v>
      </c>
      <c r="Z37" s="542">
        <f t="shared" si="14"/>
        <v>0</v>
      </c>
      <c r="AA37" s="543"/>
      <c r="AB37" s="544" t="s">
        <v>2263</v>
      </c>
      <c r="AC37" s="544" t="s">
        <v>2505</v>
      </c>
      <c r="AD37" s="544" t="s">
        <v>2505</v>
      </c>
      <c r="AE37" s="544" t="s">
        <v>2263</v>
      </c>
      <c r="AF37" s="545" t="s">
        <v>2263</v>
      </c>
      <c r="AG37" s="545" t="s">
        <v>2263</v>
      </c>
      <c r="AH37" s="547"/>
      <c r="AI37" s="546" t="e">
        <f t="shared" si="19"/>
        <v>#VALUE!</v>
      </c>
      <c r="AJ37" s="546">
        <f t="shared" si="19"/>
        <v>-1</v>
      </c>
      <c r="AK37" s="546">
        <f t="shared" si="19"/>
        <v>-1</v>
      </c>
      <c r="AL37" s="546">
        <f t="shared" si="19"/>
        <v>-1</v>
      </c>
      <c r="AN37" s="502">
        <f t="shared" si="15"/>
        <v>0</v>
      </c>
      <c r="AO37" s="502">
        <f t="shared" si="15"/>
        <v>-303377.51457817061</v>
      </c>
      <c r="AP37" s="502">
        <f t="shared" si="15"/>
        <v>-626327.77203235228</v>
      </c>
      <c r="AQ37" s="502">
        <f t="shared" si="15"/>
        <v>-469459.41582146648</v>
      </c>
    </row>
    <row r="38" spans="1:43" ht="12.75" x14ac:dyDescent="0.2">
      <c r="A38" s="535" t="s">
        <v>453</v>
      </c>
      <c r="B38" s="536">
        <v>0</v>
      </c>
      <c r="C38" s="537" t="s">
        <v>2263</v>
      </c>
      <c r="D38" s="537">
        <v>2815.3760715762351</v>
      </c>
      <c r="E38" s="537">
        <v>2815.3760715762351</v>
      </c>
      <c r="F38" s="537">
        <v>5318.0693033967482</v>
      </c>
      <c r="G38" s="538">
        <v>182</v>
      </c>
      <c r="H38" s="538">
        <v>116</v>
      </c>
      <c r="I38" s="538">
        <v>317</v>
      </c>
      <c r="J38" s="538">
        <v>73</v>
      </c>
      <c r="K38" s="539">
        <f t="shared" si="7"/>
        <v>0</v>
      </c>
      <c r="L38" s="539">
        <f t="shared" si="8"/>
        <v>326583.62430284329</v>
      </c>
      <c r="M38" s="539">
        <f t="shared" si="8"/>
        <v>892474.21468966652</v>
      </c>
      <c r="N38" s="539">
        <f t="shared" si="8"/>
        <v>388219.0591479626</v>
      </c>
      <c r="O38" s="539">
        <f t="shared" si="9"/>
        <v>1607276.8981404724</v>
      </c>
      <c r="P38" s="540"/>
      <c r="Q38" s="541"/>
      <c r="R38" s="541"/>
      <c r="S38" s="541"/>
      <c r="T38" s="541"/>
      <c r="U38" s="538">
        <f t="shared" si="11"/>
        <v>0</v>
      </c>
      <c r="V38" s="538">
        <f t="shared" si="12"/>
        <v>0</v>
      </c>
      <c r="W38" s="538">
        <f t="shared" si="12"/>
        <v>0</v>
      </c>
      <c r="X38" s="538">
        <f t="shared" si="12"/>
        <v>0</v>
      </c>
      <c r="Y38" s="538">
        <f t="shared" si="13"/>
        <v>0</v>
      </c>
      <c r="Z38" s="542">
        <f t="shared" si="14"/>
        <v>0</v>
      </c>
      <c r="AA38" s="543"/>
      <c r="AB38" s="544" t="s">
        <v>2263</v>
      </c>
      <c r="AC38" s="544" t="s">
        <v>2505</v>
      </c>
      <c r="AD38" s="544" t="s">
        <v>2505</v>
      </c>
      <c r="AE38" s="544" t="s">
        <v>2263</v>
      </c>
      <c r="AF38" s="545">
        <v>400</v>
      </c>
      <c r="AG38" s="545" t="s">
        <v>2263</v>
      </c>
      <c r="AH38" s="543"/>
      <c r="AI38" s="546" t="e">
        <f t="shared" si="19"/>
        <v>#VALUE!</v>
      </c>
      <c r="AJ38" s="546">
        <f t="shared" si="19"/>
        <v>-1</v>
      </c>
      <c r="AK38" s="546">
        <f t="shared" si="19"/>
        <v>-1</v>
      </c>
      <c r="AL38" s="546">
        <f t="shared" si="19"/>
        <v>-1</v>
      </c>
      <c r="AN38" s="502">
        <f t="shared" si="15"/>
        <v>0</v>
      </c>
      <c r="AO38" s="502">
        <f t="shared" si="15"/>
        <v>-326583.62430284329</v>
      </c>
      <c r="AP38" s="502">
        <f t="shared" si="15"/>
        <v>-892474.21468966652</v>
      </c>
      <c r="AQ38" s="502">
        <f t="shared" si="15"/>
        <v>-388219.0591479626</v>
      </c>
    </row>
    <row r="39" spans="1:43" ht="12.75" x14ac:dyDescent="0.2">
      <c r="A39" s="535" t="s">
        <v>454</v>
      </c>
      <c r="B39" s="536">
        <v>0</v>
      </c>
      <c r="C39" s="537" t="s">
        <v>2263</v>
      </c>
      <c r="D39" s="537">
        <v>7109.0427050472726</v>
      </c>
      <c r="E39" s="537">
        <v>7109.0427050472726</v>
      </c>
      <c r="F39" s="537">
        <v>12169.661845451134</v>
      </c>
      <c r="G39" s="538">
        <v>0</v>
      </c>
      <c r="H39" s="538">
        <v>1</v>
      </c>
      <c r="I39" s="538">
        <v>18</v>
      </c>
      <c r="J39" s="538">
        <v>117</v>
      </c>
      <c r="K39" s="539">
        <f t="shared" si="7"/>
        <v>0</v>
      </c>
      <c r="L39" s="539">
        <f t="shared" si="8"/>
        <v>7109.0427050472726</v>
      </c>
      <c r="M39" s="539">
        <f t="shared" si="8"/>
        <v>127962.76869085091</v>
      </c>
      <c r="N39" s="539">
        <f t="shared" si="8"/>
        <v>1423850.4359177826</v>
      </c>
      <c r="O39" s="539">
        <f t="shared" si="9"/>
        <v>1558922.2473136808</v>
      </c>
      <c r="P39" s="540"/>
      <c r="Q39" s="541"/>
      <c r="R39" s="541"/>
      <c r="S39" s="541"/>
      <c r="T39" s="541"/>
      <c r="U39" s="538">
        <f t="shared" si="11"/>
        <v>0</v>
      </c>
      <c r="V39" s="538">
        <f t="shared" si="12"/>
        <v>0</v>
      </c>
      <c r="W39" s="538">
        <f t="shared" si="12"/>
        <v>0</v>
      </c>
      <c r="X39" s="538">
        <f t="shared" si="12"/>
        <v>0</v>
      </c>
      <c r="Y39" s="538">
        <f t="shared" si="13"/>
        <v>0</v>
      </c>
      <c r="Z39" s="542">
        <f t="shared" si="14"/>
        <v>0</v>
      </c>
      <c r="AA39" s="543"/>
      <c r="AB39" s="544" t="s">
        <v>2263</v>
      </c>
      <c r="AC39" s="544" t="s">
        <v>2505</v>
      </c>
      <c r="AD39" s="544" t="s">
        <v>2505</v>
      </c>
      <c r="AE39" s="544" t="s">
        <v>2263</v>
      </c>
      <c r="AF39" s="545" t="s">
        <v>2263</v>
      </c>
      <c r="AG39" s="545" t="s">
        <v>2263</v>
      </c>
      <c r="AH39" s="543"/>
      <c r="AI39" s="546" t="e">
        <f t="shared" si="19"/>
        <v>#VALUE!</v>
      </c>
      <c r="AJ39" s="546">
        <f t="shared" si="19"/>
        <v>-1</v>
      </c>
      <c r="AK39" s="546">
        <f t="shared" si="19"/>
        <v>-1</v>
      </c>
      <c r="AL39" s="546">
        <f t="shared" si="19"/>
        <v>-1</v>
      </c>
      <c r="AN39" s="502">
        <f t="shared" si="15"/>
        <v>0</v>
      </c>
      <c r="AO39" s="502">
        <f t="shared" si="15"/>
        <v>-7109.0427050472726</v>
      </c>
      <c r="AP39" s="502">
        <f t="shared" si="15"/>
        <v>-127962.76869085091</v>
      </c>
      <c r="AQ39" s="502">
        <f t="shared" si="15"/>
        <v>-1423850.4359177826</v>
      </c>
    </row>
    <row r="40" spans="1:43" ht="25.5" x14ac:dyDescent="0.2">
      <c r="A40" s="535" t="s">
        <v>455</v>
      </c>
      <c r="B40" s="536" t="s">
        <v>2269</v>
      </c>
      <c r="C40" s="537" t="s">
        <v>2263</v>
      </c>
      <c r="D40" s="537">
        <v>14832.17090415874</v>
      </c>
      <c r="E40" s="537">
        <v>14832.17090415874</v>
      </c>
      <c r="F40" s="537">
        <v>8404.4787114554347</v>
      </c>
      <c r="G40" s="538">
        <v>0</v>
      </c>
      <c r="H40" s="538">
        <v>2</v>
      </c>
      <c r="I40" s="538">
        <v>11</v>
      </c>
      <c r="J40" s="538">
        <v>402</v>
      </c>
      <c r="K40" s="539">
        <f t="shared" si="7"/>
        <v>0</v>
      </c>
      <c r="L40" s="539">
        <f t="shared" si="8"/>
        <v>29664.34180831748</v>
      </c>
      <c r="M40" s="539">
        <f t="shared" si="8"/>
        <v>163153.87994574613</v>
      </c>
      <c r="N40" s="539">
        <f t="shared" si="8"/>
        <v>3378600.4420050848</v>
      </c>
      <c r="O40" s="539">
        <f t="shared" si="9"/>
        <v>3571418.6637591487</v>
      </c>
      <c r="P40" s="540"/>
      <c r="Q40" s="541"/>
      <c r="R40" s="541">
        <f>SUMPRODUCT($D$40:$F$40,$H$40:$J$40)/SUM($H$40:$J$40)</f>
        <v>8605.8281054437321</v>
      </c>
      <c r="S40" s="541">
        <f t="shared" ref="S40:T40" si="22">SUMPRODUCT($D$40:$F$40,$H$40:$J$40)/SUM($H$40:$J$40)</f>
        <v>8605.8281054437321</v>
      </c>
      <c r="T40" s="541">
        <f t="shared" si="22"/>
        <v>8605.8281054437321</v>
      </c>
      <c r="U40" s="538">
        <f t="shared" si="11"/>
        <v>0</v>
      </c>
      <c r="V40" s="538">
        <f t="shared" si="12"/>
        <v>17211.656210887464</v>
      </c>
      <c r="W40" s="538">
        <f t="shared" si="12"/>
        <v>94664.109159881045</v>
      </c>
      <c r="X40" s="538">
        <f t="shared" si="12"/>
        <v>3459542.8983883802</v>
      </c>
      <c r="Y40" s="538">
        <f t="shared" si="13"/>
        <v>3571418.6637591487</v>
      </c>
      <c r="Z40" s="542">
        <f t="shared" si="14"/>
        <v>0</v>
      </c>
      <c r="AA40" s="543"/>
      <c r="AB40" s="544" t="s">
        <v>2263</v>
      </c>
      <c r="AC40" s="544" t="s">
        <v>2505</v>
      </c>
      <c r="AD40" s="544" t="s">
        <v>2505</v>
      </c>
      <c r="AE40" s="544" t="s">
        <v>2263</v>
      </c>
      <c r="AF40" s="545" t="s">
        <v>2263</v>
      </c>
      <c r="AG40" s="545" t="s">
        <v>2263</v>
      </c>
      <c r="AH40" s="543"/>
      <c r="AI40" s="546" t="e">
        <f t="shared" si="19"/>
        <v>#VALUE!</v>
      </c>
      <c r="AJ40" s="546">
        <f t="shared" si="19"/>
        <v>-0.41978634408596427</v>
      </c>
      <c r="AK40" s="546">
        <f t="shared" si="19"/>
        <v>-0.41978634408596427</v>
      </c>
      <c r="AL40" s="546">
        <f t="shared" si="19"/>
        <v>2.3957392350087758E-2</v>
      </c>
      <c r="AN40" s="502">
        <f t="shared" si="15"/>
        <v>0</v>
      </c>
      <c r="AO40" s="502">
        <f t="shared" si="15"/>
        <v>-12452.685597430016</v>
      </c>
      <c r="AP40" s="502">
        <f t="shared" si="15"/>
        <v>-68489.770785865083</v>
      </c>
      <c r="AQ40" s="502">
        <f t="shared" si="15"/>
        <v>80942.456383295357</v>
      </c>
    </row>
    <row r="41" spans="1:43" ht="12.75" x14ac:dyDescent="0.2">
      <c r="A41" s="535" t="s">
        <v>456</v>
      </c>
      <c r="B41" s="536">
        <v>0</v>
      </c>
      <c r="C41" s="537" t="s">
        <v>2263</v>
      </c>
      <c r="D41" s="537">
        <v>5166.1614956385929</v>
      </c>
      <c r="E41" s="537">
        <v>5166.1614956385929</v>
      </c>
      <c r="F41" s="537">
        <v>5269.7100851472233</v>
      </c>
      <c r="G41" s="538">
        <v>0</v>
      </c>
      <c r="H41" s="538">
        <v>19</v>
      </c>
      <c r="I41" s="538">
        <v>45</v>
      </c>
      <c r="J41" s="538">
        <v>260</v>
      </c>
      <c r="K41" s="539">
        <f t="shared" si="7"/>
        <v>0</v>
      </c>
      <c r="L41" s="539">
        <f t="shared" si="8"/>
        <v>98157.068417133269</v>
      </c>
      <c r="M41" s="539">
        <f t="shared" si="8"/>
        <v>232477.26730373668</v>
      </c>
      <c r="N41" s="539">
        <f t="shared" si="8"/>
        <v>1370124.6221382781</v>
      </c>
      <c r="O41" s="539">
        <f t="shared" si="9"/>
        <v>1700758.957859148</v>
      </c>
      <c r="P41" s="540"/>
      <c r="Q41" s="541"/>
      <c r="R41" s="541"/>
      <c r="S41" s="541"/>
      <c r="T41" s="541"/>
      <c r="U41" s="538">
        <f t="shared" si="11"/>
        <v>0</v>
      </c>
      <c r="V41" s="538">
        <f t="shared" si="12"/>
        <v>0</v>
      </c>
      <c r="W41" s="538">
        <f t="shared" si="12"/>
        <v>0</v>
      </c>
      <c r="X41" s="538">
        <f t="shared" si="12"/>
        <v>0</v>
      </c>
      <c r="Y41" s="538">
        <f t="shared" si="13"/>
        <v>0</v>
      </c>
      <c r="Z41" s="542">
        <f t="shared" si="14"/>
        <v>0</v>
      </c>
      <c r="AA41" s="543"/>
      <c r="AB41" s="544" t="s">
        <v>2263</v>
      </c>
      <c r="AC41" s="544" t="s">
        <v>2505</v>
      </c>
      <c r="AD41" s="544" t="s">
        <v>2505</v>
      </c>
      <c r="AE41" s="544" t="s">
        <v>2263</v>
      </c>
      <c r="AF41" s="545" t="s">
        <v>2263</v>
      </c>
      <c r="AG41" s="545" t="s">
        <v>2263</v>
      </c>
      <c r="AH41" s="543"/>
      <c r="AI41" s="546" t="e">
        <f t="shared" si="19"/>
        <v>#VALUE!</v>
      </c>
      <c r="AJ41" s="546">
        <f t="shared" si="19"/>
        <v>-1</v>
      </c>
      <c r="AK41" s="546">
        <f t="shared" si="19"/>
        <v>-1</v>
      </c>
      <c r="AL41" s="546">
        <f t="shared" si="19"/>
        <v>-1</v>
      </c>
      <c r="AN41" s="502">
        <f t="shared" si="15"/>
        <v>0</v>
      </c>
      <c r="AO41" s="502">
        <f t="shared" si="15"/>
        <v>-98157.068417133269</v>
      </c>
      <c r="AP41" s="502">
        <f t="shared" si="15"/>
        <v>-232477.26730373668</v>
      </c>
      <c r="AQ41" s="502">
        <f t="shared" si="15"/>
        <v>-1370124.6221382781</v>
      </c>
    </row>
    <row r="42" spans="1:43" ht="12.75" x14ac:dyDescent="0.2">
      <c r="A42" s="535" t="s">
        <v>457</v>
      </c>
      <c r="B42" s="536">
        <v>0</v>
      </c>
      <c r="C42" s="537" t="s">
        <v>2263</v>
      </c>
      <c r="D42" s="537">
        <v>5427.6119399081681</v>
      </c>
      <c r="E42" s="537">
        <v>5427.6119399081681</v>
      </c>
      <c r="F42" s="537">
        <v>7704.2661647906234</v>
      </c>
      <c r="G42" s="538">
        <v>0</v>
      </c>
      <c r="H42" s="538">
        <v>7</v>
      </c>
      <c r="I42" s="538">
        <v>214</v>
      </c>
      <c r="J42" s="538">
        <v>209</v>
      </c>
      <c r="K42" s="539">
        <f t="shared" si="7"/>
        <v>0</v>
      </c>
      <c r="L42" s="539">
        <f t="shared" si="8"/>
        <v>37993.283579357179</v>
      </c>
      <c r="M42" s="539">
        <f t="shared" si="8"/>
        <v>1161508.9551403481</v>
      </c>
      <c r="N42" s="539">
        <f t="shared" si="8"/>
        <v>1610191.6284412404</v>
      </c>
      <c r="O42" s="539">
        <f t="shared" si="9"/>
        <v>2809693.8671609457</v>
      </c>
      <c r="P42" s="540"/>
      <c r="Q42" s="541"/>
      <c r="R42" s="541"/>
      <c r="S42" s="541"/>
      <c r="T42" s="541"/>
      <c r="U42" s="538">
        <f t="shared" si="11"/>
        <v>0</v>
      </c>
      <c r="V42" s="538">
        <f t="shared" si="12"/>
        <v>0</v>
      </c>
      <c r="W42" s="538">
        <f t="shared" si="12"/>
        <v>0</v>
      </c>
      <c r="X42" s="538">
        <f t="shared" si="12"/>
        <v>0</v>
      </c>
      <c r="Y42" s="538">
        <f t="shared" si="13"/>
        <v>0</v>
      </c>
      <c r="Z42" s="542">
        <f t="shared" si="14"/>
        <v>0</v>
      </c>
      <c r="AA42" s="543"/>
      <c r="AB42" s="544" t="s">
        <v>2263</v>
      </c>
      <c r="AC42" s="544" t="s">
        <v>2505</v>
      </c>
      <c r="AD42" s="544" t="s">
        <v>2505</v>
      </c>
      <c r="AE42" s="544" t="s">
        <v>2263</v>
      </c>
      <c r="AF42" s="545" t="s">
        <v>2263</v>
      </c>
      <c r="AG42" s="545" t="s">
        <v>2263</v>
      </c>
      <c r="AH42" s="543"/>
      <c r="AI42" s="546" t="e">
        <f t="shared" si="19"/>
        <v>#VALUE!</v>
      </c>
      <c r="AJ42" s="546">
        <f t="shared" si="19"/>
        <v>-1</v>
      </c>
      <c r="AK42" s="546">
        <f t="shared" si="19"/>
        <v>-1</v>
      </c>
      <c r="AL42" s="546">
        <f t="shared" si="19"/>
        <v>-1</v>
      </c>
      <c r="AN42" s="502">
        <f t="shared" si="15"/>
        <v>0</v>
      </c>
      <c r="AO42" s="502">
        <f t="shared" si="15"/>
        <v>-37993.283579357179</v>
      </c>
      <c r="AP42" s="502">
        <f t="shared" si="15"/>
        <v>-1161508.9551403481</v>
      </c>
      <c r="AQ42" s="502">
        <f t="shared" si="15"/>
        <v>-1610191.6284412404</v>
      </c>
    </row>
    <row r="43" spans="1:43" ht="12.75" x14ac:dyDescent="0.2">
      <c r="A43" s="535" t="s">
        <v>458</v>
      </c>
      <c r="B43" s="536">
        <v>0</v>
      </c>
      <c r="C43" s="537" t="s">
        <v>2263</v>
      </c>
      <c r="D43" s="537">
        <v>3535.9015293684188</v>
      </c>
      <c r="E43" s="537">
        <v>3535.9015293684188</v>
      </c>
      <c r="F43" s="537">
        <v>5486.2832096144029</v>
      </c>
      <c r="G43" s="538">
        <v>0</v>
      </c>
      <c r="H43" s="538">
        <v>58</v>
      </c>
      <c r="I43" s="538">
        <v>428</v>
      </c>
      <c r="J43" s="538">
        <v>208</v>
      </c>
      <c r="K43" s="539">
        <f t="shared" si="7"/>
        <v>0</v>
      </c>
      <c r="L43" s="539">
        <f t="shared" si="8"/>
        <v>205082.28870336828</v>
      </c>
      <c r="M43" s="539">
        <f t="shared" si="8"/>
        <v>1513365.8545696833</v>
      </c>
      <c r="N43" s="539">
        <f t="shared" si="8"/>
        <v>1141146.9075997958</v>
      </c>
      <c r="O43" s="539">
        <f t="shared" si="9"/>
        <v>2859595.0508728474</v>
      </c>
      <c r="P43" s="540"/>
      <c r="Q43" s="541"/>
      <c r="R43" s="541"/>
      <c r="S43" s="541"/>
      <c r="T43" s="541"/>
      <c r="U43" s="538">
        <f t="shared" si="11"/>
        <v>0</v>
      </c>
      <c r="V43" s="538">
        <f t="shared" si="12"/>
        <v>0</v>
      </c>
      <c r="W43" s="538">
        <f t="shared" si="12"/>
        <v>0</v>
      </c>
      <c r="X43" s="538">
        <f t="shared" si="12"/>
        <v>0</v>
      </c>
      <c r="Y43" s="538">
        <f t="shared" si="13"/>
        <v>0</v>
      </c>
      <c r="Z43" s="542">
        <f t="shared" si="14"/>
        <v>0</v>
      </c>
      <c r="AA43" s="543"/>
      <c r="AB43" s="544" t="s">
        <v>2263</v>
      </c>
      <c r="AC43" s="544" t="s">
        <v>2505</v>
      </c>
      <c r="AD43" s="544" t="s">
        <v>2505</v>
      </c>
      <c r="AE43" s="544" t="s">
        <v>2263</v>
      </c>
      <c r="AF43" s="545" t="s">
        <v>2263</v>
      </c>
      <c r="AG43" s="545" t="s">
        <v>2263</v>
      </c>
      <c r="AH43" s="543"/>
      <c r="AI43" s="546" t="e">
        <f t="shared" si="19"/>
        <v>#VALUE!</v>
      </c>
      <c r="AJ43" s="546">
        <f t="shared" si="19"/>
        <v>-1</v>
      </c>
      <c r="AK43" s="546">
        <f t="shared" si="19"/>
        <v>-1</v>
      </c>
      <c r="AL43" s="546">
        <f t="shared" si="19"/>
        <v>-1</v>
      </c>
      <c r="AN43" s="502">
        <f t="shared" si="15"/>
        <v>0</v>
      </c>
      <c r="AO43" s="502">
        <f t="shared" si="15"/>
        <v>-205082.28870336828</v>
      </c>
      <c r="AP43" s="502">
        <f t="shared" si="15"/>
        <v>-1513365.8545696833</v>
      </c>
      <c r="AQ43" s="502">
        <f t="shared" si="15"/>
        <v>-1141146.9075997958</v>
      </c>
    </row>
    <row r="44" spans="1:43" ht="12.75" x14ac:dyDescent="0.2">
      <c r="A44" s="535" t="s">
        <v>459</v>
      </c>
      <c r="B44" s="536">
        <v>0</v>
      </c>
      <c r="C44" s="537" t="s">
        <v>2263</v>
      </c>
      <c r="D44" s="537">
        <v>2528.44558260242</v>
      </c>
      <c r="E44" s="537">
        <v>2528.44558260242</v>
      </c>
      <c r="F44" s="537">
        <v>6338.3122205103718</v>
      </c>
      <c r="G44" s="538">
        <v>0</v>
      </c>
      <c r="H44" s="538">
        <v>80</v>
      </c>
      <c r="I44" s="538">
        <v>158</v>
      </c>
      <c r="J44" s="538">
        <v>312</v>
      </c>
      <c r="K44" s="539">
        <f t="shared" si="7"/>
        <v>0</v>
      </c>
      <c r="L44" s="539">
        <f t="shared" si="8"/>
        <v>202275.64660819361</v>
      </c>
      <c r="M44" s="539">
        <f t="shared" si="8"/>
        <v>399494.40205118235</v>
      </c>
      <c r="N44" s="539">
        <f t="shared" si="8"/>
        <v>1977553.4127992359</v>
      </c>
      <c r="O44" s="539">
        <f t="shared" si="9"/>
        <v>2579323.4614586118</v>
      </c>
      <c r="P44" s="540"/>
      <c r="Q44" s="541"/>
      <c r="R44" s="541"/>
      <c r="S44" s="541"/>
      <c r="T44" s="541"/>
      <c r="U44" s="538">
        <f t="shared" si="11"/>
        <v>0</v>
      </c>
      <c r="V44" s="538">
        <f t="shared" si="12"/>
        <v>0</v>
      </c>
      <c r="W44" s="538">
        <f t="shared" si="12"/>
        <v>0</v>
      </c>
      <c r="X44" s="538">
        <f t="shared" si="12"/>
        <v>0</v>
      </c>
      <c r="Y44" s="538">
        <f t="shared" si="13"/>
        <v>0</v>
      </c>
      <c r="Z44" s="542">
        <f t="shared" si="14"/>
        <v>0</v>
      </c>
      <c r="AA44" s="543"/>
      <c r="AB44" s="544" t="s">
        <v>2263</v>
      </c>
      <c r="AC44" s="544" t="s">
        <v>2505</v>
      </c>
      <c r="AD44" s="544" t="s">
        <v>2505</v>
      </c>
      <c r="AE44" s="544" t="s">
        <v>2263</v>
      </c>
      <c r="AF44" s="545" t="s">
        <v>2263</v>
      </c>
      <c r="AG44" s="545" t="s">
        <v>2263</v>
      </c>
      <c r="AH44" s="543"/>
      <c r="AI44" s="546" t="e">
        <f t="shared" si="19"/>
        <v>#VALUE!</v>
      </c>
      <c r="AJ44" s="546">
        <f t="shared" si="19"/>
        <v>-1</v>
      </c>
      <c r="AK44" s="546">
        <f t="shared" si="19"/>
        <v>-1</v>
      </c>
      <c r="AL44" s="546">
        <f t="shared" si="19"/>
        <v>-1</v>
      </c>
      <c r="AN44" s="502">
        <f t="shared" si="15"/>
        <v>0</v>
      </c>
      <c r="AO44" s="502">
        <f t="shared" si="15"/>
        <v>-202275.64660819361</v>
      </c>
      <c r="AP44" s="502">
        <f t="shared" si="15"/>
        <v>-399494.40205118235</v>
      </c>
      <c r="AQ44" s="502">
        <f t="shared" si="15"/>
        <v>-1977553.4127992359</v>
      </c>
    </row>
    <row r="45" spans="1:43" ht="12.75" x14ac:dyDescent="0.2">
      <c r="A45" s="535" t="s">
        <v>460</v>
      </c>
      <c r="B45" s="536">
        <v>0</v>
      </c>
      <c r="C45" s="537" t="s">
        <v>2263</v>
      </c>
      <c r="D45" s="537">
        <v>2472.6092438191381</v>
      </c>
      <c r="E45" s="537">
        <v>2472.6092438191381</v>
      </c>
      <c r="F45" s="537">
        <v>4132.403381328495</v>
      </c>
      <c r="G45" s="538">
        <v>0</v>
      </c>
      <c r="H45" s="538">
        <v>157</v>
      </c>
      <c r="I45" s="538">
        <v>248</v>
      </c>
      <c r="J45" s="538">
        <v>323</v>
      </c>
      <c r="K45" s="539">
        <f t="shared" si="7"/>
        <v>0</v>
      </c>
      <c r="L45" s="539">
        <f t="shared" si="8"/>
        <v>388199.6512796047</v>
      </c>
      <c r="M45" s="539">
        <f t="shared" si="8"/>
        <v>613207.09246714623</v>
      </c>
      <c r="N45" s="539">
        <f t="shared" si="8"/>
        <v>1334766.2921691039</v>
      </c>
      <c r="O45" s="539">
        <f t="shared" si="9"/>
        <v>2336173.0359158549</v>
      </c>
      <c r="P45" s="540"/>
      <c r="Q45" s="541"/>
      <c r="R45" s="541"/>
      <c r="S45" s="541"/>
      <c r="T45" s="541"/>
      <c r="U45" s="538">
        <f t="shared" si="11"/>
        <v>0</v>
      </c>
      <c r="V45" s="538">
        <f t="shared" si="12"/>
        <v>0</v>
      </c>
      <c r="W45" s="538">
        <f t="shared" si="12"/>
        <v>0</v>
      </c>
      <c r="X45" s="538">
        <f t="shared" si="12"/>
        <v>0</v>
      </c>
      <c r="Y45" s="538">
        <f t="shared" si="13"/>
        <v>0</v>
      </c>
      <c r="Z45" s="542">
        <f t="shared" si="14"/>
        <v>0</v>
      </c>
      <c r="AA45" s="543"/>
      <c r="AB45" s="544" t="s">
        <v>2263</v>
      </c>
      <c r="AC45" s="544" t="s">
        <v>2505</v>
      </c>
      <c r="AD45" s="544" t="s">
        <v>2505</v>
      </c>
      <c r="AE45" s="544" t="s">
        <v>2263</v>
      </c>
      <c r="AF45" s="545" t="s">
        <v>2263</v>
      </c>
      <c r="AG45" s="545" t="s">
        <v>2263</v>
      </c>
      <c r="AH45" s="543"/>
      <c r="AI45" s="546" t="e">
        <f t="shared" si="19"/>
        <v>#VALUE!</v>
      </c>
      <c r="AJ45" s="546">
        <f t="shared" si="19"/>
        <v>-1</v>
      </c>
      <c r="AK45" s="546">
        <f t="shared" si="19"/>
        <v>-1</v>
      </c>
      <c r="AL45" s="546">
        <f t="shared" si="19"/>
        <v>-1</v>
      </c>
      <c r="AN45" s="502">
        <f t="shared" si="15"/>
        <v>0</v>
      </c>
      <c r="AO45" s="502">
        <f t="shared" si="15"/>
        <v>-388199.6512796047</v>
      </c>
      <c r="AP45" s="502">
        <f t="shared" si="15"/>
        <v>-613207.09246714623</v>
      </c>
      <c r="AQ45" s="502">
        <f t="shared" si="15"/>
        <v>-1334766.2921691039</v>
      </c>
    </row>
    <row r="46" spans="1:43" ht="12.75" x14ac:dyDescent="0.2">
      <c r="A46" s="535" t="s">
        <v>461</v>
      </c>
      <c r="B46" s="536">
        <v>0</v>
      </c>
      <c r="C46" s="537" t="s">
        <v>2263</v>
      </c>
      <c r="D46" s="537">
        <v>1671.4687497316506</v>
      </c>
      <c r="E46" s="537">
        <v>1671.4687497316506</v>
      </c>
      <c r="F46" s="537">
        <v>3392.5697301433311</v>
      </c>
      <c r="G46" s="538">
        <v>0</v>
      </c>
      <c r="H46" s="538">
        <v>613</v>
      </c>
      <c r="I46" s="538">
        <v>615</v>
      </c>
      <c r="J46" s="538">
        <v>517</v>
      </c>
      <c r="K46" s="539">
        <f t="shared" si="7"/>
        <v>0</v>
      </c>
      <c r="L46" s="539">
        <f t="shared" si="8"/>
        <v>1024610.3435855019</v>
      </c>
      <c r="M46" s="539">
        <f t="shared" si="8"/>
        <v>1027953.2810849651</v>
      </c>
      <c r="N46" s="539">
        <f t="shared" si="8"/>
        <v>1753958.5504841022</v>
      </c>
      <c r="O46" s="539">
        <f t="shared" si="9"/>
        <v>3806522.1751545691</v>
      </c>
      <c r="P46" s="540"/>
      <c r="Q46" s="541"/>
      <c r="R46" s="541"/>
      <c r="S46" s="541"/>
      <c r="T46" s="541"/>
      <c r="U46" s="538">
        <f t="shared" si="11"/>
        <v>0</v>
      </c>
      <c r="V46" s="538">
        <f t="shared" si="12"/>
        <v>0</v>
      </c>
      <c r="W46" s="538">
        <f t="shared" si="12"/>
        <v>0</v>
      </c>
      <c r="X46" s="538">
        <f t="shared" si="12"/>
        <v>0</v>
      </c>
      <c r="Y46" s="538">
        <f t="shared" si="13"/>
        <v>0</v>
      </c>
      <c r="Z46" s="542">
        <f t="shared" si="14"/>
        <v>0</v>
      </c>
      <c r="AA46" s="543"/>
      <c r="AB46" s="544" t="s">
        <v>2263</v>
      </c>
      <c r="AC46" s="544" t="s">
        <v>2505</v>
      </c>
      <c r="AD46" s="544" t="s">
        <v>2505</v>
      </c>
      <c r="AE46" s="544" t="s">
        <v>2263</v>
      </c>
      <c r="AF46" s="545" t="s">
        <v>2263</v>
      </c>
      <c r="AG46" s="545" t="s">
        <v>2263</v>
      </c>
      <c r="AH46" s="543"/>
      <c r="AI46" s="546" t="e">
        <f t="shared" si="19"/>
        <v>#VALUE!</v>
      </c>
      <c r="AJ46" s="546">
        <f t="shared" si="19"/>
        <v>-1</v>
      </c>
      <c r="AK46" s="546">
        <f t="shared" si="19"/>
        <v>-1</v>
      </c>
      <c r="AL46" s="546">
        <f t="shared" si="19"/>
        <v>-1</v>
      </c>
      <c r="AN46" s="502">
        <f t="shared" si="15"/>
        <v>0</v>
      </c>
      <c r="AO46" s="502">
        <f t="shared" si="15"/>
        <v>-1024610.3435855019</v>
      </c>
      <c r="AP46" s="502">
        <f t="shared" si="15"/>
        <v>-1027953.2810849651</v>
      </c>
      <c r="AQ46" s="502">
        <f t="shared" si="15"/>
        <v>-1753958.5504841022</v>
      </c>
    </row>
    <row r="47" spans="1:43" ht="33.75" customHeight="1" x14ac:dyDescent="0.2">
      <c r="A47" s="535" t="s">
        <v>462</v>
      </c>
      <c r="B47" s="536" t="s">
        <v>2270</v>
      </c>
      <c r="C47" s="537" t="s">
        <v>2263</v>
      </c>
      <c r="D47" s="537">
        <v>1442.3716199304538</v>
      </c>
      <c r="E47" s="537">
        <v>1442.3716199304538</v>
      </c>
      <c r="F47" s="537">
        <v>4379.934319793163</v>
      </c>
      <c r="G47" s="538">
        <v>0</v>
      </c>
      <c r="H47" s="538">
        <v>183</v>
      </c>
      <c r="I47" s="538">
        <v>195</v>
      </c>
      <c r="J47" s="538">
        <v>53</v>
      </c>
      <c r="K47" s="539">
        <f t="shared" si="7"/>
        <v>0</v>
      </c>
      <c r="L47" s="539">
        <f t="shared" si="8"/>
        <v>263954.00644727302</v>
      </c>
      <c r="M47" s="539">
        <f t="shared" si="8"/>
        <v>281262.4658864385</v>
      </c>
      <c r="N47" s="539">
        <f t="shared" si="8"/>
        <v>232136.51894903765</v>
      </c>
      <c r="O47" s="539">
        <f t="shared" si="9"/>
        <v>777352.99128274922</v>
      </c>
      <c r="P47" s="540"/>
      <c r="Q47" s="541"/>
      <c r="R47" s="541">
        <f>SUMPRODUCT(D47:E48,H47:I48)/SUM(H47:I48)</f>
        <v>1542.7666966160418</v>
      </c>
      <c r="S47" s="541">
        <f>R47</f>
        <v>1542.7666966160418</v>
      </c>
      <c r="T47" s="541"/>
      <c r="U47" s="538">
        <f t="shared" si="11"/>
        <v>0</v>
      </c>
      <c r="V47" s="538">
        <f t="shared" si="12"/>
        <v>282326.30548073567</v>
      </c>
      <c r="W47" s="538">
        <f t="shared" si="12"/>
        <v>300839.50584012817</v>
      </c>
      <c r="X47" s="538">
        <f t="shared" si="12"/>
        <v>0</v>
      </c>
      <c r="Y47" s="538">
        <f t="shared" si="13"/>
        <v>583165.8113208639</v>
      </c>
      <c r="Z47" s="542">
        <f t="shared" si="14"/>
        <v>-194187.17996188533</v>
      </c>
      <c r="AA47" s="543"/>
      <c r="AB47" s="544" t="s">
        <v>2263</v>
      </c>
      <c r="AC47" s="544" t="s">
        <v>2505</v>
      </c>
      <c r="AD47" s="544" t="s">
        <v>2505</v>
      </c>
      <c r="AE47" s="544" t="s">
        <v>2263</v>
      </c>
      <c r="AF47" s="545" t="s">
        <v>2263</v>
      </c>
      <c r="AG47" s="545" t="s">
        <v>2263</v>
      </c>
      <c r="AH47" s="543"/>
      <c r="AI47" s="546" t="e">
        <f t="shared" si="19"/>
        <v>#VALUE!</v>
      </c>
      <c r="AJ47" s="546">
        <f t="shared" si="19"/>
        <v>6.960416809256742E-2</v>
      </c>
      <c r="AK47" s="546">
        <f t="shared" si="19"/>
        <v>6.960416809256742E-2</v>
      </c>
      <c r="AL47" s="546">
        <f t="shared" si="19"/>
        <v>-1</v>
      </c>
      <c r="AN47" s="502">
        <f t="shared" si="15"/>
        <v>0</v>
      </c>
      <c r="AO47" s="502">
        <f t="shared" si="15"/>
        <v>18372.299033462652</v>
      </c>
      <c r="AP47" s="502">
        <f t="shared" si="15"/>
        <v>19577.039953689673</v>
      </c>
      <c r="AQ47" s="502">
        <f t="shared" si="15"/>
        <v>-232136.51894903765</v>
      </c>
    </row>
    <row r="48" spans="1:43" s="509" customFormat="1" ht="12.75" x14ac:dyDescent="0.2">
      <c r="A48" s="548" t="s">
        <v>463</v>
      </c>
      <c r="B48" s="549" t="s">
        <v>2270</v>
      </c>
      <c r="C48" s="550" t="s">
        <v>2263</v>
      </c>
      <c r="D48" s="550">
        <v>1599.1550160620332</v>
      </c>
      <c r="E48" s="550">
        <v>1599.1550160620332</v>
      </c>
      <c r="F48" s="550">
        <v>1663.2047837610851</v>
      </c>
      <c r="G48" s="551">
        <v>0</v>
      </c>
      <c r="H48" s="551">
        <v>381</v>
      </c>
      <c r="I48" s="551">
        <v>292</v>
      </c>
      <c r="J48" s="551">
        <v>28</v>
      </c>
      <c r="K48" s="552">
        <f t="shared" si="7"/>
        <v>0</v>
      </c>
      <c r="L48" s="552">
        <f t="shared" si="8"/>
        <v>609278.06111963466</v>
      </c>
      <c r="M48" s="552">
        <f t="shared" si="8"/>
        <v>466953.26469011366</v>
      </c>
      <c r="N48" s="552">
        <f t="shared" si="8"/>
        <v>46569.733945310385</v>
      </c>
      <c r="O48" s="552">
        <f t="shared" si="9"/>
        <v>1122801.0597550587</v>
      </c>
      <c r="P48" s="540"/>
      <c r="Q48" s="553"/>
      <c r="R48" s="553">
        <f>R47</f>
        <v>1542.7666966160418</v>
      </c>
      <c r="S48" s="553">
        <f>S47</f>
        <v>1542.7666966160418</v>
      </c>
      <c r="T48" s="553"/>
      <c r="U48" s="551">
        <f t="shared" si="11"/>
        <v>0</v>
      </c>
      <c r="V48" s="551">
        <f t="shared" si="12"/>
        <v>587794.11141071189</v>
      </c>
      <c r="W48" s="551">
        <f t="shared" si="12"/>
        <v>450487.87541188422</v>
      </c>
      <c r="X48" s="551">
        <f t="shared" si="12"/>
        <v>0</v>
      </c>
      <c r="Y48" s="551">
        <f t="shared" si="13"/>
        <v>1038281.9868225961</v>
      </c>
      <c r="Z48" s="551">
        <f t="shared" si="14"/>
        <v>-84519.072932462674</v>
      </c>
      <c r="AA48" s="540"/>
      <c r="AB48" s="554" t="s">
        <v>2263</v>
      </c>
      <c r="AC48" s="554" t="s">
        <v>2505</v>
      </c>
      <c r="AD48" s="554" t="s">
        <v>2505</v>
      </c>
      <c r="AE48" s="554" t="s">
        <v>2263</v>
      </c>
      <c r="AF48" s="555" t="s">
        <v>2263</v>
      </c>
      <c r="AG48" s="555" t="s">
        <v>2263</v>
      </c>
      <c r="AH48" s="540"/>
      <c r="AI48" s="546" t="e">
        <f t="shared" si="19"/>
        <v>#VALUE!</v>
      </c>
      <c r="AJ48" s="546">
        <f t="shared" si="19"/>
        <v>-3.526132168527929E-2</v>
      </c>
      <c r="AK48" s="546">
        <f t="shared" si="19"/>
        <v>-3.526132168527929E-2</v>
      </c>
      <c r="AL48" s="546">
        <f t="shared" si="19"/>
        <v>-1</v>
      </c>
      <c r="AN48" s="502">
        <f t="shared" si="15"/>
        <v>0</v>
      </c>
      <c r="AO48" s="502">
        <f t="shared" si="15"/>
        <v>-21483.949708922766</v>
      </c>
      <c r="AP48" s="502">
        <f t="shared" si="15"/>
        <v>-16465.389278229442</v>
      </c>
      <c r="AQ48" s="502">
        <f t="shared" si="15"/>
        <v>-46569.733945310385</v>
      </c>
    </row>
    <row r="49" spans="1:43" ht="12.75" x14ac:dyDescent="0.2">
      <c r="A49" s="535" t="s">
        <v>464</v>
      </c>
      <c r="B49" s="536">
        <v>0</v>
      </c>
      <c r="C49" s="537" t="s">
        <v>2263</v>
      </c>
      <c r="D49" s="537">
        <v>3829.3737987217878</v>
      </c>
      <c r="E49" s="537">
        <v>3829.3737987217878</v>
      </c>
      <c r="F49" s="537">
        <v>10971.981846331435</v>
      </c>
      <c r="G49" s="538">
        <v>0</v>
      </c>
      <c r="H49" s="538">
        <v>95</v>
      </c>
      <c r="I49" s="538">
        <v>107</v>
      </c>
      <c r="J49" s="538">
        <v>204</v>
      </c>
      <c r="K49" s="539">
        <f t="shared" si="7"/>
        <v>0</v>
      </c>
      <c r="L49" s="539">
        <f t="shared" si="8"/>
        <v>363790.51087856985</v>
      </c>
      <c r="M49" s="539">
        <f t="shared" si="8"/>
        <v>409742.99646323128</v>
      </c>
      <c r="N49" s="539">
        <f t="shared" si="8"/>
        <v>2238284.296651613</v>
      </c>
      <c r="O49" s="539">
        <f t="shared" si="9"/>
        <v>3011817.8039934142</v>
      </c>
      <c r="P49" s="540"/>
      <c r="Q49" s="541"/>
      <c r="R49" s="541"/>
      <c r="S49" s="541"/>
      <c r="T49" s="541"/>
      <c r="U49" s="538">
        <f t="shared" si="11"/>
        <v>0</v>
      </c>
      <c r="V49" s="538">
        <f t="shared" si="12"/>
        <v>0</v>
      </c>
      <c r="W49" s="538">
        <f t="shared" si="12"/>
        <v>0</v>
      </c>
      <c r="X49" s="538">
        <f t="shared" si="12"/>
        <v>0</v>
      </c>
      <c r="Y49" s="538">
        <f t="shared" si="13"/>
        <v>0</v>
      </c>
      <c r="Z49" s="542">
        <f t="shared" si="14"/>
        <v>0</v>
      </c>
      <c r="AA49" s="543"/>
      <c r="AB49" s="544" t="s">
        <v>2263</v>
      </c>
      <c r="AC49" s="544" t="s">
        <v>2505</v>
      </c>
      <c r="AD49" s="544" t="s">
        <v>2505</v>
      </c>
      <c r="AE49" s="544" t="s">
        <v>2263</v>
      </c>
      <c r="AF49" s="545" t="s">
        <v>2263</v>
      </c>
      <c r="AG49" s="545" t="s">
        <v>2263</v>
      </c>
      <c r="AH49" s="543"/>
      <c r="AI49" s="546" t="e">
        <f t="shared" si="19"/>
        <v>#VALUE!</v>
      </c>
      <c r="AJ49" s="546">
        <f t="shared" si="19"/>
        <v>-1</v>
      </c>
      <c r="AK49" s="546">
        <f t="shared" si="19"/>
        <v>-1</v>
      </c>
      <c r="AL49" s="546">
        <f t="shared" si="19"/>
        <v>-1</v>
      </c>
      <c r="AN49" s="502">
        <f t="shared" si="15"/>
        <v>0</v>
      </c>
      <c r="AO49" s="502">
        <f t="shared" si="15"/>
        <v>-363790.51087856985</v>
      </c>
      <c r="AP49" s="502">
        <f t="shared" si="15"/>
        <v>-409742.99646323128</v>
      </c>
      <c r="AQ49" s="502">
        <f t="shared" si="15"/>
        <v>-2238284.296651613</v>
      </c>
    </row>
    <row r="50" spans="1:43" ht="12.75" x14ac:dyDescent="0.2">
      <c r="A50" s="535" t="s">
        <v>465</v>
      </c>
      <c r="B50" s="536">
        <v>0</v>
      </c>
      <c r="C50" s="537" t="s">
        <v>2263</v>
      </c>
      <c r="D50" s="537">
        <v>1576.0434852871608</v>
      </c>
      <c r="E50" s="537">
        <v>1576.0434852871608</v>
      </c>
      <c r="F50" s="537">
        <v>6668.7399186833727</v>
      </c>
      <c r="G50" s="538">
        <v>0</v>
      </c>
      <c r="H50" s="538">
        <v>597</v>
      </c>
      <c r="I50" s="538">
        <v>273</v>
      </c>
      <c r="J50" s="538">
        <v>225</v>
      </c>
      <c r="K50" s="539">
        <f t="shared" si="7"/>
        <v>0</v>
      </c>
      <c r="L50" s="539">
        <f t="shared" si="8"/>
        <v>940897.96071643499</v>
      </c>
      <c r="M50" s="539">
        <f t="shared" si="8"/>
        <v>430259.87148339488</v>
      </c>
      <c r="N50" s="539">
        <f t="shared" si="8"/>
        <v>1500466.4817037589</v>
      </c>
      <c r="O50" s="539">
        <f t="shared" si="9"/>
        <v>2871624.3139035888</v>
      </c>
      <c r="P50" s="540"/>
      <c r="Q50" s="541"/>
      <c r="R50" s="541"/>
      <c r="S50" s="541"/>
      <c r="T50" s="541"/>
      <c r="U50" s="538">
        <f t="shared" si="11"/>
        <v>0</v>
      </c>
      <c r="V50" s="538">
        <f t="shared" si="12"/>
        <v>0</v>
      </c>
      <c r="W50" s="538">
        <f t="shared" si="12"/>
        <v>0</v>
      </c>
      <c r="X50" s="538">
        <f t="shared" si="12"/>
        <v>0</v>
      </c>
      <c r="Y50" s="538">
        <f t="shared" si="13"/>
        <v>0</v>
      </c>
      <c r="Z50" s="542">
        <f t="shared" si="14"/>
        <v>0</v>
      </c>
      <c r="AA50" s="543"/>
      <c r="AB50" s="544" t="s">
        <v>2263</v>
      </c>
      <c r="AC50" s="544" t="s">
        <v>2505</v>
      </c>
      <c r="AD50" s="544" t="s">
        <v>2505</v>
      </c>
      <c r="AE50" s="544" t="s">
        <v>2263</v>
      </c>
      <c r="AF50" s="545" t="s">
        <v>2263</v>
      </c>
      <c r="AG50" s="545" t="s">
        <v>2263</v>
      </c>
      <c r="AH50" s="543"/>
      <c r="AI50" s="546" t="e">
        <f t="shared" si="19"/>
        <v>#VALUE!</v>
      </c>
      <c r="AJ50" s="546">
        <f t="shared" si="19"/>
        <v>-1</v>
      </c>
      <c r="AK50" s="546">
        <f t="shared" si="19"/>
        <v>-1</v>
      </c>
      <c r="AL50" s="546">
        <f t="shared" si="19"/>
        <v>-1</v>
      </c>
      <c r="AN50" s="502">
        <f t="shared" si="15"/>
        <v>0</v>
      </c>
      <c r="AO50" s="502">
        <f t="shared" si="15"/>
        <v>-940897.96071643499</v>
      </c>
      <c r="AP50" s="502">
        <f t="shared" si="15"/>
        <v>-430259.87148339488</v>
      </c>
      <c r="AQ50" s="502">
        <f t="shared" si="15"/>
        <v>-1500466.4817037589</v>
      </c>
    </row>
    <row r="51" spans="1:43" ht="12.75" x14ac:dyDescent="0.2">
      <c r="A51" s="535" t="s">
        <v>466</v>
      </c>
      <c r="B51" s="536">
        <v>0</v>
      </c>
      <c r="C51" s="537" t="s">
        <v>2263</v>
      </c>
      <c r="D51" s="537">
        <v>1405.7035451120146</v>
      </c>
      <c r="E51" s="537">
        <v>1405.7035451120146</v>
      </c>
      <c r="F51" s="537">
        <v>4833.3957845989535</v>
      </c>
      <c r="G51" s="538">
        <v>0</v>
      </c>
      <c r="H51" s="538">
        <v>1153</v>
      </c>
      <c r="I51" s="538">
        <v>584</v>
      </c>
      <c r="J51" s="538">
        <v>271</v>
      </c>
      <c r="K51" s="539">
        <f t="shared" si="7"/>
        <v>0</v>
      </c>
      <c r="L51" s="539">
        <f t="shared" si="8"/>
        <v>1620776.1875141528</v>
      </c>
      <c r="M51" s="539">
        <f t="shared" si="8"/>
        <v>820930.87034541648</v>
      </c>
      <c r="N51" s="539">
        <f t="shared" si="8"/>
        <v>1309850.2576263163</v>
      </c>
      <c r="O51" s="539">
        <f t="shared" si="9"/>
        <v>3751557.3154858854</v>
      </c>
      <c r="P51" s="540"/>
      <c r="Q51" s="541"/>
      <c r="R51" s="541"/>
      <c r="S51" s="541"/>
      <c r="T51" s="541"/>
      <c r="U51" s="538">
        <f t="shared" si="11"/>
        <v>0</v>
      </c>
      <c r="V51" s="538">
        <f t="shared" si="12"/>
        <v>0</v>
      </c>
      <c r="W51" s="538">
        <f t="shared" si="12"/>
        <v>0</v>
      </c>
      <c r="X51" s="538">
        <f t="shared" si="12"/>
        <v>0</v>
      </c>
      <c r="Y51" s="538">
        <f t="shared" si="13"/>
        <v>0</v>
      </c>
      <c r="Z51" s="542">
        <f t="shared" si="14"/>
        <v>0</v>
      </c>
      <c r="AA51" s="543"/>
      <c r="AB51" s="544" t="s">
        <v>2263</v>
      </c>
      <c r="AC51" s="544" t="s">
        <v>2505</v>
      </c>
      <c r="AD51" s="544" t="s">
        <v>2505</v>
      </c>
      <c r="AE51" s="544" t="s">
        <v>2263</v>
      </c>
      <c r="AF51" s="545" t="s">
        <v>2263</v>
      </c>
      <c r="AG51" s="545" t="s">
        <v>2263</v>
      </c>
      <c r="AH51" s="543"/>
      <c r="AI51" s="546" t="e">
        <f t="shared" si="19"/>
        <v>#VALUE!</v>
      </c>
      <c r="AJ51" s="546">
        <f t="shared" si="19"/>
        <v>-1</v>
      </c>
      <c r="AK51" s="546">
        <f t="shared" si="19"/>
        <v>-1</v>
      </c>
      <c r="AL51" s="546">
        <f t="shared" si="19"/>
        <v>-1</v>
      </c>
      <c r="AN51" s="502">
        <f t="shared" si="15"/>
        <v>0</v>
      </c>
      <c r="AO51" s="502">
        <f t="shared" si="15"/>
        <v>-1620776.1875141528</v>
      </c>
      <c r="AP51" s="502">
        <f t="shared" si="15"/>
        <v>-820930.87034541648</v>
      </c>
      <c r="AQ51" s="502">
        <f t="shared" si="15"/>
        <v>-1309850.2576263163</v>
      </c>
    </row>
    <row r="52" spans="1:43" ht="12.75" x14ac:dyDescent="0.2">
      <c r="A52" s="535" t="s">
        <v>467</v>
      </c>
      <c r="B52" s="536">
        <v>0</v>
      </c>
      <c r="C52" s="537" t="s">
        <v>2263</v>
      </c>
      <c r="D52" s="537">
        <v>1011.2254178458486</v>
      </c>
      <c r="E52" s="537">
        <v>1011.2254178458486</v>
      </c>
      <c r="F52" s="537">
        <v>3852.9476746745272</v>
      </c>
      <c r="G52" s="538">
        <v>0</v>
      </c>
      <c r="H52" s="538">
        <v>2500</v>
      </c>
      <c r="I52" s="538">
        <v>938</v>
      </c>
      <c r="J52" s="538">
        <v>251</v>
      </c>
      <c r="K52" s="539">
        <f t="shared" si="7"/>
        <v>0</v>
      </c>
      <c r="L52" s="539">
        <f t="shared" si="8"/>
        <v>2528063.5446146214</v>
      </c>
      <c r="M52" s="539">
        <f t="shared" si="8"/>
        <v>948529.44193940598</v>
      </c>
      <c r="N52" s="539">
        <f t="shared" si="8"/>
        <v>967089.86634330638</v>
      </c>
      <c r="O52" s="539">
        <f t="shared" si="9"/>
        <v>4443682.8528973339</v>
      </c>
      <c r="P52" s="540"/>
      <c r="Q52" s="541"/>
      <c r="R52" s="541"/>
      <c r="S52" s="541"/>
      <c r="T52" s="541"/>
      <c r="U52" s="538">
        <f t="shared" si="11"/>
        <v>0</v>
      </c>
      <c r="V52" s="538">
        <f t="shared" si="12"/>
        <v>0</v>
      </c>
      <c r="W52" s="538">
        <f t="shared" si="12"/>
        <v>0</v>
      </c>
      <c r="X52" s="538">
        <f t="shared" si="12"/>
        <v>0</v>
      </c>
      <c r="Y52" s="538">
        <f t="shared" si="13"/>
        <v>0</v>
      </c>
      <c r="Z52" s="542">
        <f t="shared" si="14"/>
        <v>0</v>
      </c>
      <c r="AA52" s="543"/>
      <c r="AB52" s="544" t="s">
        <v>2263</v>
      </c>
      <c r="AC52" s="544" t="s">
        <v>2505</v>
      </c>
      <c r="AD52" s="544" t="s">
        <v>2505</v>
      </c>
      <c r="AE52" s="544" t="s">
        <v>2263</v>
      </c>
      <c r="AF52" s="545" t="s">
        <v>2263</v>
      </c>
      <c r="AG52" s="545" t="s">
        <v>2263</v>
      </c>
      <c r="AH52" s="543"/>
      <c r="AI52" s="546" t="e">
        <f t="shared" si="19"/>
        <v>#VALUE!</v>
      </c>
      <c r="AJ52" s="546">
        <f t="shared" si="19"/>
        <v>-1</v>
      </c>
      <c r="AK52" s="546">
        <f t="shared" si="19"/>
        <v>-1</v>
      </c>
      <c r="AL52" s="546">
        <f t="shared" si="19"/>
        <v>-1</v>
      </c>
      <c r="AN52" s="502">
        <f t="shared" si="15"/>
        <v>0</v>
      </c>
      <c r="AO52" s="502">
        <f t="shared" si="15"/>
        <v>-2528063.5446146214</v>
      </c>
      <c r="AP52" s="502">
        <f t="shared" si="15"/>
        <v>-948529.44193940598</v>
      </c>
      <c r="AQ52" s="502">
        <f t="shared" si="15"/>
        <v>-967089.86634330638</v>
      </c>
    </row>
    <row r="53" spans="1:43" ht="12.75" x14ac:dyDescent="0.2">
      <c r="A53" s="535" t="s">
        <v>468</v>
      </c>
      <c r="B53" s="536">
        <v>0</v>
      </c>
      <c r="C53" s="537">
        <v>147.73370226694479</v>
      </c>
      <c r="D53" s="537">
        <v>683.24759147598184</v>
      </c>
      <c r="E53" s="537">
        <v>683.24759147598184</v>
      </c>
      <c r="F53" s="537">
        <v>2956.733598390862</v>
      </c>
      <c r="G53" s="538">
        <v>3661</v>
      </c>
      <c r="H53" s="538">
        <v>1841</v>
      </c>
      <c r="I53" s="538">
        <v>326</v>
      </c>
      <c r="J53" s="538">
        <v>73</v>
      </c>
      <c r="K53" s="539">
        <f t="shared" si="7"/>
        <v>540853.08399928489</v>
      </c>
      <c r="L53" s="539">
        <f t="shared" si="8"/>
        <v>1257858.8159072825</v>
      </c>
      <c r="M53" s="539">
        <f t="shared" si="8"/>
        <v>222738.71482117008</v>
      </c>
      <c r="N53" s="539">
        <f t="shared" si="8"/>
        <v>215841.55268253293</v>
      </c>
      <c r="O53" s="539">
        <f t="shared" si="9"/>
        <v>2237292.1674102703</v>
      </c>
      <c r="P53" s="540"/>
      <c r="Q53" s="541"/>
      <c r="R53" s="541"/>
      <c r="S53" s="541"/>
      <c r="T53" s="541"/>
      <c r="U53" s="538">
        <f t="shared" si="11"/>
        <v>0</v>
      </c>
      <c r="V53" s="538">
        <f t="shared" si="12"/>
        <v>0</v>
      </c>
      <c r="W53" s="538">
        <f t="shared" si="12"/>
        <v>0</v>
      </c>
      <c r="X53" s="538">
        <f t="shared" si="12"/>
        <v>0</v>
      </c>
      <c r="Y53" s="538">
        <f t="shared" si="13"/>
        <v>0</v>
      </c>
      <c r="Z53" s="542">
        <f t="shared" si="14"/>
        <v>0</v>
      </c>
      <c r="AA53" s="543"/>
      <c r="AB53" s="544" t="s">
        <v>2263</v>
      </c>
      <c r="AC53" s="544" t="s">
        <v>2505</v>
      </c>
      <c r="AD53" s="544" t="s">
        <v>2505</v>
      </c>
      <c r="AE53" s="544" t="s">
        <v>2263</v>
      </c>
      <c r="AF53" s="545">
        <v>502</v>
      </c>
      <c r="AG53" s="545" t="s">
        <v>2263</v>
      </c>
      <c r="AH53" s="543"/>
      <c r="AI53" s="546">
        <f t="shared" si="19"/>
        <v>-1</v>
      </c>
      <c r="AJ53" s="546">
        <f t="shared" si="19"/>
        <v>-1</v>
      </c>
      <c r="AK53" s="546">
        <f t="shared" si="19"/>
        <v>-1</v>
      </c>
      <c r="AL53" s="546">
        <f t="shared" si="19"/>
        <v>-1</v>
      </c>
      <c r="AN53" s="502">
        <f t="shared" si="15"/>
        <v>-540853.08399928489</v>
      </c>
      <c r="AO53" s="502">
        <f t="shared" si="15"/>
        <v>-1257858.8159072825</v>
      </c>
      <c r="AP53" s="502">
        <f t="shared" si="15"/>
        <v>-222738.71482117008</v>
      </c>
      <c r="AQ53" s="502">
        <f t="shared" si="15"/>
        <v>-215841.55268253293</v>
      </c>
    </row>
    <row r="54" spans="1:43" ht="25.5" x14ac:dyDescent="0.2">
      <c r="A54" s="535" t="s">
        <v>469</v>
      </c>
      <c r="B54" s="536" t="s">
        <v>2271</v>
      </c>
      <c r="C54" s="537" t="s">
        <v>2263</v>
      </c>
      <c r="D54" s="537">
        <v>12827.987813156606</v>
      </c>
      <c r="E54" s="537">
        <v>12827.987813156606</v>
      </c>
      <c r="F54" s="537">
        <v>9729.1529186535354</v>
      </c>
      <c r="G54" s="538">
        <v>0</v>
      </c>
      <c r="H54" s="538">
        <v>0</v>
      </c>
      <c r="I54" s="538">
        <v>20</v>
      </c>
      <c r="J54" s="538">
        <v>854</v>
      </c>
      <c r="K54" s="539">
        <f t="shared" si="7"/>
        <v>0</v>
      </c>
      <c r="L54" s="539">
        <f t="shared" si="8"/>
        <v>0</v>
      </c>
      <c r="M54" s="539">
        <f t="shared" si="8"/>
        <v>256559.75626313212</v>
      </c>
      <c r="N54" s="539">
        <f t="shared" si="8"/>
        <v>8308696.5925301192</v>
      </c>
      <c r="O54" s="539">
        <f t="shared" si="9"/>
        <v>8565256.3487932514</v>
      </c>
      <c r="P54" s="540"/>
      <c r="Q54" s="541"/>
      <c r="R54" s="541">
        <f>SUMPRODUCT($D$54:$F$54,$H$54:$J$54/SUM($H$54:$J$54))</f>
        <v>9800.0644723034911</v>
      </c>
      <c r="S54" s="541">
        <f t="shared" ref="S54:T54" si="23">SUMPRODUCT($D$54:$F$54,$H$54:$J$54/SUM($H$54:$J$54))</f>
        <v>9800.0644723034911</v>
      </c>
      <c r="T54" s="541">
        <f t="shared" si="23"/>
        <v>9800.0644723034911</v>
      </c>
      <c r="U54" s="538">
        <f t="shared" si="11"/>
        <v>0</v>
      </c>
      <c r="V54" s="538">
        <f t="shared" si="12"/>
        <v>0</v>
      </c>
      <c r="W54" s="538">
        <f t="shared" si="12"/>
        <v>196001.28944606983</v>
      </c>
      <c r="X54" s="538">
        <f t="shared" si="12"/>
        <v>8369255.0593471816</v>
      </c>
      <c r="Y54" s="538">
        <f t="shared" si="13"/>
        <v>8565256.3487932514</v>
      </c>
      <c r="Z54" s="542">
        <f t="shared" si="14"/>
        <v>0</v>
      </c>
      <c r="AA54" s="543"/>
      <c r="AB54" s="544" t="s">
        <v>2263</v>
      </c>
      <c r="AC54" s="544" t="s">
        <v>2505</v>
      </c>
      <c r="AD54" s="544" t="s">
        <v>2505</v>
      </c>
      <c r="AE54" s="544" t="s">
        <v>2263</v>
      </c>
      <c r="AF54" s="545" t="s">
        <v>2263</v>
      </c>
      <c r="AG54" s="545" t="s">
        <v>2263</v>
      </c>
      <c r="AH54" s="543"/>
      <c r="AI54" s="546" t="e">
        <f t="shared" si="19"/>
        <v>#VALUE!</v>
      </c>
      <c r="AJ54" s="546">
        <f t="shared" si="19"/>
        <v>-0.23604039736829374</v>
      </c>
      <c r="AK54" s="546">
        <f t="shared" si="19"/>
        <v>-0.23604039736829374</v>
      </c>
      <c r="AL54" s="546">
        <f t="shared" si="19"/>
        <v>7.2885639934796576E-3</v>
      </c>
      <c r="AN54" s="502">
        <f t="shared" si="15"/>
        <v>0</v>
      </c>
      <c r="AO54" s="502">
        <f t="shared" si="15"/>
        <v>0</v>
      </c>
      <c r="AP54" s="502">
        <f t="shared" si="15"/>
        <v>-60558.46681706229</v>
      </c>
      <c r="AQ54" s="502">
        <f t="shared" si="15"/>
        <v>60558.466817062348</v>
      </c>
    </row>
    <row r="55" spans="1:43" ht="12.75" x14ac:dyDescent="0.2">
      <c r="A55" s="535" t="s">
        <v>470</v>
      </c>
      <c r="B55" s="536">
        <v>0</v>
      </c>
      <c r="C55" s="537" t="s">
        <v>2263</v>
      </c>
      <c r="D55" s="537">
        <v>6156.0743095992057</v>
      </c>
      <c r="E55" s="537">
        <v>6156.0743095992057</v>
      </c>
      <c r="F55" s="537">
        <v>6015.5429109807383</v>
      </c>
      <c r="G55" s="538">
        <v>0</v>
      </c>
      <c r="H55" s="538">
        <v>1</v>
      </c>
      <c r="I55" s="538">
        <v>38</v>
      </c>
      <c r="J55" s="538">
        <v>973</v>
      </c>
      <c r="K55" s="539">
        <f t="shared" si="7"/>
        <v>0</v>
      </c>
      <c r="L55" s="539">
        <f t="shared" si="8"/>
        <v>6156.0743095992057</v>
      </c>
      <c r="M55" s="539">
        <f t="shared" si="8"/>
        <v>233930.82376476983</v>
      </c>
      <c r="N55" s="539">
        <f t="shared" si="8"/>
        <v>5853123.2523842584</v>
      </c>
      <c r="O55" s="539">
        <f t="shared" si="9"/>
        <v>6093210.1504586274</v>
      </c>
      <c r="P55" s="540"/>
      <c r="Q55" s="541"/>
      <c r="R55" s="541"/>
      <c r="S55" s="541"/>
      <c r="T55" s="541"/>
      <c r="U55" s="538">
        <f t="shared" si="11"/>
        <v>0</v>
      </c>
      <c r="V55" s="538">
        <f t="shared" si="12"/>
        <v>0</v>
      </c>
      <c r="W55" s="538">
        <f t="shared" si="12"/>
        <v>0</v>
      </c>
      <c r="X55" s="538">
        <f t="shared" si="12"/>
        <v>0</v>
      </c>
      <c r="Y55" s="538">
        <f t="shared" si="13"/>
        <v>0</v>
      </c>
      <c r="Z55" s="542">
        <f t="shared" si="14"/>
        <v>0</v>
      </c>
      <c r="AA55" s="543"/>
      <c r="AB55" s="544" t="s">
        <v>2263</v>
      </c>
      <c r="AC55" s="544" t="s">
        <v>2505</v>
      </c>
      <c r="AD55" s="544" t="s">
        <v>2505</v>
      </c>
      <c r="AE55" s="544" t="s">
        <v>2263</v>
      </c>
      <c r="AF55" s="545" t="s">
        <v>2263</v>
      </c>
      <c r="AG55" s="545" t="s">
        <v>2263</v>
      </c>
      <c r="AH55" s="543"/>
      <c r="AI55" s="546" t="e">
        <f t="shared" si="19"/>
        <v>#VALUE!</v>
      </c>
      <c r="AJ55" s="546">
        <f t="shared" si="19"/>
        <v>-1</v>
      </c>
      <c r="AK55" s="546">
        <f t="shared" si="19"/>
        <v>-1</v>
      </c>
      <c r="AL55" s="546">
        <f t="shared" si="19"/>
        <v>-1</v>
      </c>
      <c r="AN55" s="502">
        <f t="shared" si="15"/>
        <v>0</v>
      </c>
      <c r="AO55" s="502">
        <f t="shared" si="15"/>
        <v>-6156.0743095992057</v>
      </c>
      <c r="AP55" s="502">
        <f t="shared" si="15"/>
        <v>-233930.82376476983</v>
      </c>
      <c r="AQ55" s="502">
        <f t="shared" si="15"/>
        <v>-5853123.2523842584</v>
      </c>
    </row>
    <row r="56" spans="1:43" ht="12.75" x14ac:dyDescent="0.2">
      <c r="A56" s="535" t="s">
        <v>471</v>
      </c>
      <c r="B56" s="536">
        <v>0</v>
      </c>
      <c r="C56" s="537" t="s">
        <v>2263</v>
      </c>
      <c r="D56" s="537">
        <v>2233.8208837226211</v>
      </c>
      <c r="E56" s="537">
        <v>2233.8208837226211</v>
      </c>
      <c r="F56" s="537">
        <v>4579.1272420561081</v>
      </c>
      <c r="G56" s="538">
        <v>0</v>
      </c>
      <c r="H56" s="538">
        <v>16</v>
      </c>
      <c r="I56" s="538">
        <v>75</v>
      </c>
      <c r="J56" s="538">
        <v>1792</v>
      </c>
      <c r="K56" s="539">
        <f t="shared" si="7"/>
        <v>0</v>
      </c>
      <c r="L56" s="539">
        <f t="shared" si="8"/>
        <v>35741.134139561938</v>
      </c>
      <c r="M56" s="539">
        <f t="shared" si="8"/>
        <v>167536.56627919659</v>
      </c>
      <c r="N56" s="539">
        <f t="shared" si="8"/>
        <v>8205796.017764546</v>
      </c>
      <c r="O56" s="539">
        <f t="shared" si="9"/>
        <v>8409073.7181833051</v>
      </c>
      <c r="P56" s="540"/>
      <c r="Q56" s="541"/>
      <c r="R56" s="541"/>
      <c r="S56" s="541"/>
      <c r="T56" s="541"/>
      <c r="U56" s="538">
        <f t="shared" si="11"/>
        <v>0</v>
      </c>
      <c r="V56" s="538">
        <f t="shared" si="12"/>
        <v>0</v>
      </c>
      <c r="W56" s="538">
        <f t="shared" si="12"/>
        <v>0</v>
      </c>
      <c r="X56" s="538">
        <f t="shared" si="12"/>
        <v>0</v>
      </c>
      <c r="Y56" s="538">
        <f t="shared" si="13"/>
        <v>0</v>
      </c>
      <c r="Z56" s="542">
        <f t="shared" si="14"/>
        <v>0</v>
      </c>
      <c r="AA56" s="543"/>
      <c r="AB56" s="544" t="s">
        <v>2263</v>
      </c>
      <c r="AC56" s="544" t="s">
        <v>2505</v>
      </c>
      <c r="AD56" s="544" t="s">
        <v>2505</v>
      </c>
      <c r="AE56" s="544" t="s">
        <v>2263</v>
      </c>
      <c r="AF56" s="545" t="s">
        <v>2263</v>
      </c>
      <c r="AG56" s="545" t="s">
        <v>2263</v>
      </c>
      <c r="AH56" s="543"/>
      <c r="AI56" s="546" t="e">
        <f t="shared" si="19"/>
        <v>#VALUE!</v>
      </c>
      <c r="AJ56" s="546">
        <f t="shared" si="19"/>
        <v>-1</v>
      </c>
      <c r="AK56" s="546">
        <f t="shared" si="19"/>
        <v>-1</v>
      </c>
      <c r="AL56" s="546">
        <f t="shared" si="19"/>
        <v>-1</v>
      </c>
      <c r="AN56" s="502">
        <f t="shared" si="15"/>
        <v>0</v>
      </c>
      <c r="AO56" s="502">
        <f t="shared" si="15"/>
        <v>-35741.134139561938</v>
      </c>
      <c r="AP56" s="502">
        <f t="shared" si="15"/>
        <v>-167536.56627919659</v>
      </c>
      <c r="AQ56" s="502">
        <f t="shared" si="15"/>
        <v>-8205796.017764546</v>
      </c>
    </row>
    <row r="57" spans="1:43" ht="12.75" x14ac:dyDescent="0.2">
      <c r="A57" s="535" t="s">
        <v>472</v>
      </c>
      <c r="B57" s="536">
        <v>0</v>
      </c>
      <c r="C57" s="537" t="s">
        <v>2263</v>
      </c>
      <c r="D57" s="537">
        <v>1797.5806561991869</v>
      </c>
      <c r="E57" s="537">
        <v>1797.5806561991869</v>
      </c>
      <c r="F57" s="537">
        <v>3325.7577453442668</v>
      </c>
      <c r="G57" s="538">
        <v>0</v>
      </c>
      <c r="H57" s="538">
        <v>51</v>
      </c>
      <c r="I57" s="538">
        <v>133</v>
      </c>
      <c r="J57" s="538">
        <v>3080</v>
      </c>
      <c r="K57" s="539">
        <f t="shared" si="7"/>
        <v>0</v>
      </c>
      <c r="L57" s="539">
        <f t="shared" si="8"/>
        <v>91676.613466158538</v>
      </c>
      <c r="M57" s="539">
        <f t="shared" si="8"/>
        <v>239078.22727449186</v>
      </c>
      <c r="N57" s="539">
        <f t="shared" si="8"/>
        <v>10243333.855660342</v>
      </c>
      <c r="O57" s="539">
        <f t="shared" si="9"/>
        <v>10574088.696400993</v>
      </c>
      <c r="P57" s="540"/>
      <c r="Q57" s="541"/>
      <c r="R57" s="541"/>
      <c r="S57" s="541"/>
      <c r="T57" s="541"/>
      <c r="U57" s="538">
        <f t="shared" si="11"/>
        <v>0</v>
      </c>
      <c r="V57" s="538">
        <f t="shared" si="12"/>
        <v>0</v>
      </c>
      <c r="W57" s="538">
        <f t="shared" si="12"/>
        <v>0</v>
      </c>
      <c r="X57" s="538">
        <f t="shared" si="12"/>
        <v>0</v>
      </c>
      <c r="Y57" s="538">
        <f t="shared" si="13"/>
        <v>0</v>
      </c>
      <c r="Z57" s="542">
        <f t="shared" si="14"/>
        <v>0</v>
      </c>
      <c r="AA57" s="543"/>
      <c r="AB57" s="544" t="s">
        <v>2263</v>
      </c>
      <c r="AC57" s="544" t="s">
        <v>2505</v>
      </c>
      <c r="AD57" s="544" t="s">
        <v>2505</v>
      </c>
      <c r="AE57" s="544" t="s">
        <v>2263</v>
      </c>
      <c r="AF57" s="545" t="s">
        <v>2263</v>
      </c>
      <c r="AG57" s="545" t="s">
        <v>2263</v>
      </c>
      <c r="AH57" s="543"/>
      <c r="AI57" s="546" t="e">
        <f t="shared" si="19"/>
        <v>#VALUE!</v>
      </c>
      <c r="AJ57" s="546">
        <f t="shared" si="19"/>
        <v>-1</v>
      </c>
      <c r="AK57" s="546">
        <f t="shared" si="19"/>
        <v>-1</v>
      </c>
      <c r="AL57" s="546">
        <f t="shared" si="19"/>
        <v>-1</v>
      </c>
      <c r="AN57" s="502">
        <f t="shared" si="15"/>
        <v>0</v>
      </c>
      <c r="AO57" s="502">
        <f t="shared" si="15"/>
        <v>-91676.613466158538</v>
      </c>
      <c r="AP57" s="502">
        <f t="shared" si="15"/>
        <v>-239078.22727449186</v>
      </c>
      <c r="AQ57" s="502">
        <f t="shared" si="15"/>
        <v>-10243333.855660342</v>
      </c>
    </row>
    <row r="58" spans="1:43" ht="12.75" x14ac:dyDescent="0.2">
      <c r="A58" s="535" t="s">
        <v>473</v>
      </c>
      <c r="B58" s="536">
        <v>0</v>
      </c>
      <c r="C58" s="537" t="s">
        <v>2263</v>
      </c>
      <c r="D58" s="537">
        <v>514.97953989672135</v>
      </c>
      <c r="E58" s="537">
        <v>514.97953989672135</v>
      </c>
      <c r="F58" s="537">
        <v>2495.7921566919172</v>
      </c>
      <c r="G58" s="538">
        <v>0</v>
      </c>
      <c r="H58" s="538">
        <v>1191</v>
      </c>
      <c r="I58" s="538">
        <v>314</v>
      </c>
      <c r="J58" s="538">
        <v>6953</v>
      </c>
      <c r="K58" s="539">
        <f t="shared" si="7"/>
        <v>0</v>
      </c>
      <c r="L58" s="539">
        <f t="shared" si="8"/>
        <v>613340.63201699511</v>
      </c>
      <c r="M58" s="539">
        <f t="shared" si="8"/>
        <v>161703.5755275705</v>
      </c>
      <c r="N58" s="539">
        <f t="shared" si="8"/>
        <v>17353242.865478899</v>
      </c>
      <c r="O58" s="539">
        <f t="shared" si="9"/>
        <v>18128287.073023465</v>
      </c>
      <c r="P58" s="540"/>
      <c r="Q58" s="541"/>
      <c r="R58" s="541"/>
      <c r="S58" s="541"/>
      <c r="T58" s="541"/>
      <c r="U58" s="538">
        <f t="shared" si="11"/>
        <v>0</v>
      </c>
      <c r="V58" s="538">
        <f t="shared" si="12"/>
        <v>0</v>
      </c>
      <c r="W58" s="538">
        <f t="shared" si="12"/>
        <v>0</v>
      </c>
      <c r="X58" s="538">
        <f t="shared" si="12"/>
        <v>0</v>
      </c>
      <c r="Y58" s="538">
        <f t="shared" si="13"/>
        <v>0</v>
      </c>
      <c r="Z58" s="542">
        <f t="shared" si="14"/>
        <v>0</v>
      </c>
      <c r="AA58" s="543"/>
      <c r="AB58" s="544" t="s">
        <v>2263</v>
      </c>
      <c r="AC58" s="544" t="s">
        <v>2505</v>
      </c>
      <c r="AD58" s="544" t="s">
        <v>2505</v>
      </c>
      <c r="AE58" s="544" t="s">
        <v>2263</v>
      </c>
      <c r="AF58" s="545" t="s">
        <v>2263</v>
      </c>
      <c r="AG58" s="545" t="s">
        <v>2263</v>
      </c>
      <c r="AH58" s="543"/>
      <c r="AI58" s="546" t="e">
        <f t="shared" si="19"/>
        <v>#VALUE!</v>
      </c>
      <c r="AJ58" s="546">
        <f t="shared" si="19"/>
        <v>-1</v>
      </c>
      <c r="AK58" s="546">
        <f t="shared" si="19"/>
        <v>-1</v>
      </c>
      <c r="AL58" s="546">
        <f t="shared" si="19"/>
        <v>-1</v>
      </c>
      <c r="AN58" s="502">
        <f t="shared" si="15"/>
        <v>0</v>
      </c>
      <c r="AO58" s="502">
        <f t="shared" si="15"/>
        <v>-613340.63201699511</v>
      </c>
      <c r="AP58" s="502">
        <f t="shared" si="15"/>
        <v>-161703.5755275705</v>
      </c>
      <c r="AQ58" s="502">
        <f t="shared" si="15"/>
        <v>-17353242.865478899</v>
      </c>
    </row>
    <row r="59" spans="1:43" ht="25.5" x14ac:dyDescent="0.2">
      <c r="A59" s="535" t="s">
        <v>474</v>
      </c>
      <c r="B59" s="536" t="s">
        <v>2272</v>
      </c>
      <c r="C59" s="537" t="s">
        <v>2263</v>
      </c>
      <c r="D59" s="537">
        <v>19089.55371199334</v>
      </c>
      <c r="E59" s="537">
        <v>19089.55371199334</v>
      </c>
      <c r="F59" s="537">
        <v>9945.336896927507</v>
      </c>
      <c r="G59" s="538">
        <v>0</v>
      </c>
      <c r="H59" s="538">
        <v>0</v>
      </c>
      <c r="I59" s="538">
        <v>38</v>
      </c>
      <c r="J59" s="538">
        <v>544</v>
      </c>
      <c r="K59" s="539">
        <f t="shared" si="7"/>
        <v>0</v>
      </c>
      <c r="L59" s="539">
        <f t="shared" si="8"/>
        <v>0</v>
      </c>
      <c r="M59" s="539">
        <f t="shared" si="8"/>
        <v>725403.04105574696</v>
      </c>
      <c r="N59" s="539">
        <f t="shared" si="8"/>
        <v>5410263.2719285637</v>
      </c>
      <c r="O59" s="539">
        <f t="shared" si="9"/>
        <v>6135666.312984311</v>
      </c>
      <c r="P59" s="540"/>
      <c r="Q59" s="541"/>
      <c r="R59" s="541">
        <f>SUMPRODUCT($D$59:$F$59,$H$59:$J$59)/SUM($H$59:$J$59)</f>
        <v>10542.3819810727</v>
      </c>
      <c r="S59" s="541">
        <f t="shared" ref="S59:T59" si="24">SUMPRODUCT($D$59:$F$59,$H$59:$J$59)/SUM($H$59:$J$59)</f>
        <v>10542.3819810727</v>
      </c>
      <c r="T59" s="541">
        <f t="shared" si="24"/>
        <v>10542.3819810727</v>
      </c>
      <c r="U59" s="538">
        <f t="shared" si="11"/>
        <v>0</v>
      </c>
      <c r="V59" s="538">
        <f t="shared" si="12"/>
        <v>0</v>
      </c>
      <c r="W59" s="538">
        <f t="shared" si="12"/>
        <v>400610.51528076257</v>
      </c>
      <c r="X59" s="538">
        <f t="shared" si="12"/>
        <v>5735055.7977035493</v>
      </c>
      <c r="Y59" s="538">
        <f t="shared" si="13"/>
        <v>6135666.312984312</v>
      </c>
      <c r="Z59" s="542">
        <f t="shared" si="14"/>
        <v>9.3132257461547852E-10</v>
      </c>
      <c r="AA59" s="543"/>
      <c r="AB59" s="544" t="s">
        <v>2263</v>
      </c>
      <c r="AC59" s="544" t="s">
        <v>2505</v>
      </c>
      <c r="AD59" s="544" t="s">
        <v>2505</v>
      </c>
      <c r="AE59" s="544" t="s">
        <v>2263</v>
      </c>
      <c r="AF59" s="545" t="s">
        <v>2263</v>
      </c>
      <c r="AG59" s="545" t="s">
        <v>2263</v>
      </c>
      <c r="AH59" s="543"/>
      <c r="AI59" s="546" t="e">
        <f t="shared" si="19"/>
        <v>#VALUE!</v>
      </c>
      <c r="AJ59" s="546">
        <f t="shared" si="19"/>
        <v>-0.44774078325103706</v>
      </c>
      <c r="AK59" s="546">
        <f t="shared" si="19"/>
        <v>-0.44774078325103706</v>
      </c>
      <c r="AL59" s="546">
        <f t="shared" si="19"/>
        <v>6.0032665593223289E-2</v>
      </c>
      <c r="AN59" s="502">
        <f t="shared" si="15"/>
        <v>0</v>
      </c>
      <c r="AO59" s="502">
        <f t="shared" si="15"/>
        <v>0</v>
      </c>
      <c r="AP59" s="502">
        <f t="shared" si="15"/>
        <v>-324792.52577498439</v>
      </c>
      <c r="AQ59" s="502">
        <f t="shared" si="15"/>
        <v>324792.52577498555</v>
      </c>
    </row>
    <row r="60" spans="1:43" ht="25.5" x14ac:dyDescent="0.2">
      <c r="A60" s="535" t="s">
        <v>475</v>
      </c>
      <c r="B60" s="536" t="s">
        <v>2272</v>
      </c>
      <c r="C60" s="537" t="s">
        <v>2263</v>
      </c>
      <c r="D60" s="537">
        <v>11617.71117673693</v>
      </c>
      <c r="E60" s="537">
        <v>11617.71117673693</v>
      </c>
      <c r="F60" s="537">
        <v>5787.9531915317584</v>
      </c>
      <c r="G60" s="538">
        <v>0</v>
      </c>
      <c r="H60" s="538">
        <v>0</v>
      </c>
      <c r="I60" s="538">
        <v>43</v>
      </c>
      <c r="J60" s="538">
        <v>955</v>
      </c>
      <c r="K60" s="539">
        <f t="shared" si="7"/>
        <v>0</v>
      </c>
      <c r="L60" s="539">
        <f t="shared" si="8"/>
        <v>0</v>
      </c>
      <c r="M60" s="539">
        <f t="shared" si="8"/>
        <v>499561.58059968799</v>
      </c>
      <c r="N60" s="539">
        <f t="shared" si="8"/>
        <v>5527495.2979128296</v>
      </c>
      <c r="O60" s="539">
        <f t="shared" si="9"/>
        <v>6027056.8785125175</v>
      </c>
      <c r="P60" s="540"/>
      <c r="Q60" s="541"/>
      <c r="R60" s="541">
        <f>SUMPRODUCT($D$60:$F$60,$H$60:$J$60)/SUM($H$60:$J$60)</f>
        <v>6039.1351488101382</v>
      </c>
      <c r="S60" s="541">
        <f t="shared" ref="S60:T60" si="25">SUMPRODUCT($D$60:$F$60,$H$60:$J$60)/SUM($H$60:$J$60)</f>
        <v>6039.1351488101382</v>
      </c>
      <c r="T60" s="541">
        <f t="shared" si="25"/>
        <v>6039.1351488101382</v>
      </c>
      <c r="U60" s="538">
        <f t="shared" si="11"/>
        <v>0</v>
      </c>
      <c r="V60" s="538">
        <f t="shared" si="12"/>
        <v>0</v>
      </c>
      <c r="W60" s="538">
        <f t="shared" si="12"/>
        <v>259682.81139883594</v>
      </c>
      <c r="X60" s="538">
        <f t="shared" si="12"/>
        <v>5767374.0671136817</v>
      </c>
      <c r="Y60" s="538">
        <f t="shared" si="13"/>
        <v>6027056.8785125175</v>
      </c>
      <c r="Z60" s="542">
        <f t="shared" si="14"/>
        <v>0</v>
      </c>
      <c r="AA60" s="543"/>
      <c r="AB60" s="544" t="s">
        <v>2263</v>
      </c>
      <c r="AC60" s="544" t="s">
        <v>2505</v>
      </c>
      <c r="AD60" s="544" t="s">
        <v>2505</v>
      </c>
      <c r="AE60" s="544" t="s">
        <v>2263</v>
      </c>
      <c r="AF60" s="545" t="s">
        <v>2263</v>
      </c>
      <c r="AG60" s="545" t="s">
        <v>2263</v>
      </c>
      <c r="AH60" s="543"/>
      <c r="AI60" s="546" t="e">
        <f t="shared" si="19"/>
        <v>#VALUE!</v>
      </c>
      <c r="AJ60" s="546">
        <f t="shared" si="19"/>
        <v>-0.48017857760978078</v>
      </c>
      <c r="AK60" s="546">
        <f t="shared" si="19"/>
        <v>-0.48017857760978078</v>
      </c>
      <c r="AL60" s="546">
        <f t="shared" si="19"/>
        <v>4.3397371914803973E-2</v>
      </c>
      <c r="AN60" s="502">
        <f t="shared" si="15"/>
        <v>0</v>
      </c>
      <c r="AO60" s="502">
        <f t="shared" si="15"/>
        <v>0</v>
      </c>
      <c r="AP60" s="502">
        <f t="shared" si="15"/>
        <v>-239878.76920085205</v>
      </c>
      <c r="AQ60" s="502">
        <f t="shared" si="15"/>
        <v>239878.76920085214</v>
      </c>
    </row>
    <row r="61" spans="1:43" ht="25.5" x14ac:dyDescent="0.2">
      <c r="A61" s="535" t="s">
        <v>476</v>
      </c>
      <c r="B61" s="536" t="s">
        <v>2272</v>
      </c>
      <c r="C61" s="537" t="s">
        <v>2263</v>
      </c>
      <c r="D61" s="537">
        <v>5676.7665744519536</v>
      </c>
      <c r="E61" s="537">
        <v>5676.7665744519536</v>
      </c>
      <c r="F61" s="537">
        <v>3787.1704498365975</v>
      </c>
      <c r="G61" s="538">
        <v>0</v>
      </c>
      <c r="H61" s="538">
        <v>10</v>
      </c>
      <c r="I61" s="538">
        <v>79</v>
      </c>
      <c r="J61" s="538">
        <v>2002</v>
      </c>
      <c r="K61" s="539">
        <f t="shared" si="7"/>
        <v>0</v>
      </c>
      <c r="L61" s="539">
        <f t="shared" si="8"/>
        <v>56767.665744519538</v>
      </c>
      <c r="M61" s="539">
        <f t="shared" si="8"/>
        <v>448464.55938170431</v>
      </c>
      <c r="N61" s="539">
        <f t="shared" si="8"/>
        <v>7581915.2405728679</v>
      </c>
      <c r="O61" s="539">
        <f t="shared" si="9"/>
        <v>8087147.4656990916</v>
      </c>
      <c r="P61" s="540"/>
      <c r="Q61" s="541"/>
      <c r="R61" s="541">
        <f>SUMPRODUCT($D$61:$F$61,$H$61:$J$61)/SUM($H$61:$J$61)</f>
        <v>3867.5980228116173</v>
      </c>
      <c r="S61" s="541">
        <f t="shared" ref="S61:T61" si="26">SUMPRODUCT($D$61:$F$61,$H$61:$J$61)/SUM($H$61:$J$61)</f>
        <v>3867.5980228116173</v>
      </c>
      <c r="T61" s="541">
        <f t="shared" si="26"/>
        <v>3867.5980228116173</v>
      </c>
      <c r="U61" s="538">
        <f t="shared" si="11"/>
        <v>0</v>
      </c>
      <c r="V61" s="538">
        <f t="shared" si="12"/>
        <v>38675.980228116176</v>
      </c>
      <c r="W61" s="538">
        <f t="shared" si="12"/>
        <v>305540.24380211777</v>
      </c>
      <c r="X61" s="538">
        <f t="shared" si="12"/>
        <v>7742931.2416688576</v>
      </c>
      <c r="Y61" s="538">
        <f t="shared" si="13"/>
        <v>8087147.4656990916</v>
      </c>
      <c r="Z61" s="542">
        <f t="shared" si="14"/>
        <v>0</v>
      </c>
      <c r="AA61" s="543"/>
      <c r="AB61" s="544" t="s">
        <v>2263</v>
      </c>
      <c r="AC61" s="544" t="s">
        <v>2505</v>
      </c>
      <c r="AD61" s="544" t="s">
        <v>2505</v>
      </c>
      <c r="AE61" s="544" t="s">
        <v>2263</v>
      </c>
      <c r="AF61" s="545" t="s">
        <v>2263</v>
      </c>
      <c r="AG61" s="545" t="s">
        <v>2263</v>
      </c>
      <c r="AH61" s="543"/>
      <c r="AI61" s="546" t="e">
        <f t="shared" si="19"/>
        <v>#VALUE!</v>
      </c>
      <c r="AJ61" s="546">
        <f t="shared" si="19"/>
        <v>-0.31869701315224452</v>
      </c>
      <c r="AK61" s="546">
        <f t="shared" si="19"/>
        <v>-0.31869701315224452</v>
      </c>
      <c r="AL61" s="546">
        <f t="shared" si="19"/>
        <v>2.1236850582864619E-2</v>
      </c>
      <c r="AN61" s="502">
        <f t="shared" si="15"/>
        <v>0</v>
      </c>
      <c r="AO61" s="502">
        <f t="shared" si="15"/>
        <v>-18091.685516403362</v>
      </c>
      <c r="AP61" s="502">
        <f t="shared" si="15"/>
        <v>-142924.31557958655</v>
      </c>
      <c r="AQ61" s="502">
        <f t="shared" si="15"/>
        <v>161016.00109598972</v>
      </c>
    </row>
    <row r="62" spans="1:43" ht="25.5" x14ac:dyDescent="0.2">
      <c r="A62" s="535" t="s">
        <v>477</v>
      </c>
      <c r="B62" s="536" t="s">
        <v>2272</v>
      </c>
      <c r="C62" s="537" t="s">
        <v>2263</v>
      </c>
      <c r="D62" s="537">
        <v>3675.7850287345473</v>
      </c>
      <c r="E62" s="537">
        <v>3675.7850287345473</v>
      </c>
      <c r="F62" s="537">
        <v>2801.3113142684697</v>
      </c>
      <c r="G62" s="538">
        <v>0</v>
      </c>
      <c r="H62" s="538">
        <v>13</v>
      </c>
      <c r="I62" s="538">
        <v>85</v>
      </c>
      <c r="J62" s="538">
        <v>2199</v>
      </c>
      <c r="K62" s="539">
        <f t="shared" si="7"/>
        <v>0</v>
      </c>
      <c r="L62" s="539">
        <f t="shared" si="8"/>
        <v>47785.205373549114</v>
      </c>
      <c r="M62" s="539">
        <f t="shared" si="8"/>
        <v>312441.7274424365</v>
      </c>
      <c r="N62" s="539">
        <f t="shared" si="8"/>
        <v>6160083.5800763648</v>
      </c>
      <c r="O62" s="539">
        <f t="shared" si="9"/>
        <v>6520310.5128923506</v>
      </c>
      <c r="P62" s="540"/>
      <c r="Q62" s="541"/>
      <c r="R62" s="541">
        <f>SUMPRODUCT($D$62:$F$62,$H$62:$J$62)/SUM($H$62:$J$62)</f>
        <v>2838.6201623388552</v>
      </c>
      <c r="S62" s="541">
        <f t="shared" ref="S62:T62" si="27">SUMPRODUCT($D$62:$F$62,$H$62:$J$62)/SUM($H$62:$J$62)</f>
        <v>2838.6201623388552</v>
      </c>
      <c r="T62" s="541">
        <f t="shared" si="27"/>
        <v>2838.6201623388552</v>
      </c>
      <c r="U62" s="538">
        <f t="shared" si="11"/>
        <v>0</v>
      </c>
      <c r="V62" s="538">
        <f t="shared" si="12"/>
        <v>36902.062110405117</v>
      </c>
      <c r="W62" s="538">
        <f t="shared" si="12"/>
        <v>241282.7137988027</v>
      </c>
      <c r="X62" s="538">
        <f t="shared" si="12"/>
        <v>6242125.7369831428</v>
      </c>
      <c r="Y62" s="538">
        <f t="shared" si="13"/>
        <v>6520310.5128923506</v>
      </c>
      <c r="Z62" s="542">
        <f t="shared" si="14"/>
        <v>0</v>
      </c>
      <c r="AA62" s="543"/>
      <c r="AB62" s="544" t="s">
        <v>2263</v>
      </c>
      <c r="AC62" s="544" t="s">
        <v>2505</v>
      </c>
      <c r="AD62" s="544" t="s">
        <v>2505</v>
      </c>
      <c r="AE62" s="544" t="s">
        <v>2263</v>
      </c>
      <c r="AF62" s="545" t="s">
        <v>2263</v>
      </c>
      <c r="AG62" s="545" t="s">
        <v>2263</v>
      </c>
      <c r="AH62" s="543"/>
      <c r="AI62" s="546" t="e">
        <f t="shared" si="19"/>
        <v>#VALUE!</v>
      </c>
      <c r="AJ62" s="546">
        <f t="shared" si="19"/>
        <v>-0.22775131294440809</v>
      </c>
      <c r="AK62" s="546">
        <f t="shared" si="19"/>
        <v>-0.22775131294440809</v>
      </c>
      <c r="AL62" s="546">
        <f t="shared" si="19"/>
        <v>1.33183512594095E-2</v>
      </c>
      <c r="AN62" s="502">
        <f t="shared" si="15"/>
        <v>0</v>
      </c>
      <c r="AO62" s="502">
        <f t="shared" si="15"/>
        <v>-10883.143263143997</v>
      </c>
      <c r="AP62" s="502">
        <f t="shared" si="15"/>
        <v>-71159.013643633807</v>
      </c>
      <c r="AQ62" s="502">
        <f t="shared" si="15"/>
        <v>82042.156906777993</v>
      </c>
    </row>
    <row r="63" spans="1:43" ht="25.5" x14ac:dyDescent="0.2">
      <c r="A63" s="535" t="s">
        <v>478</v>
      </c>
      <c r="B63" s="536" t="s">
        <v>2272</v>
      </c>
      <c r="C63" s="537" t="s">
        <v>2263</v>
      </c>
      <c r="D63" s="537">
        <v>1229.3492508056943</v>
      </c>
      <c r="E63" s="537">
        <v>1229.3492508056943</v>
      </c>
      <c r="F63" s="537">
        <v>2052.682421492997</v>
      </c>
      <c r="G63" s="538">
        <v>0</v>
      </c>
      <c r="H63" s="538">
        <v>50</v>
      </c>
      <c r="I63" s="538">
        <v>69</v>
      </c>
      <c r="J63" s="538">
        <v>1928</v>
      </c>
      <c r="K63" s="539">
        <f t="shared" si="7"/>
        <v>0</v>
      </c>
      <c r="L63" s="539">
        <f t="shared" si="8"/>
        <v>61467.462540284716</v>
      </c>
      <c r="M63" s="539">
        <f t="shared" si="8"/>
        <v>84825.09830559291</v>
      </c>
      <c r="N63" s="539">
        <f t="shared" si="8"/>
        <v>3957571.7086384981</v>
      </c>
      <c r="O63" s="539">
        <f t="shared" si="9"/>
        <v>4103864.2694843756</v>
      </c>
      <c r="P63" s="540"/>
      <c r="Q63" s="541"/>
      <c r="R63" s="541">
        <f>SUMPRODUCT($D$63:$F$63,$H$63:$J$63)/SUM($H$63:$J$63)</f>
        <v>2004.8188908081952</v>
      </c>
      <c r="S63" s="541">
        <f t="shared" ref="S63:T63" si="28">SUMPRODUCT($D$63:$F$63,$H$63:$J$63)/SUM($H$63:$J$63)</f>
        <v>2004.8188908081952</v>
      </c>
      <c r="T63" s="541">
        <f t="shared" si="28"/>
        <v>2004.8188908081952</v>
      </c>
      <c r="U63" s="538">
        <f t="shared" si="11"/>
        <v>0</v>
      </c>
      <c r="V63" s="538">
        <f t="shared" si="12"/>
        <v>100240.94454040976</v>
      </c>
      <c r="W63" s="538">
        <f t="shared" si="12"/>
        <v>138332.50346576548</v>
      </c>
      <c r="X63" s="538">
        <f t="shared" si="12"/>
        <v>3865290.8214782001</v>
      </c>
      <c r="Y63" s="538">
        <f t="shared" si="13"/>
        <v>4103864.2694843756</v>
      </c>
      <c r="Z63" s="542">
        <f t="shared" si="14"/>
        <v>0</v>
      </c>
      <c r="AA63" s="543"/>
      <c r="AB63" s="544" t="s">
        <v>2263</v>
      </c>
      <c r="AC63" s="544" t="s">
        <v>2505</v>
      </c>
      <c r="AD63" s="544" t="s">
        <v>2505</v>
      </c>
      <c r="AE63" s="544" t="s">
        <v>2263</v>
      </c>
      <c r="AF63" s="545" t="s">
        <v>2263</v>
      </c>
      <c r="AG63" s="545" t="s">
        <v>2263</v>
      </c>
      <c r="AH63" s="543"/>
      <c r="AI63" s="546" t="e">
        <f t="shared" si="19"/>
        <v>#VALUE!</v>
      </c>
      <c r="AJ63" s="546">
        <f t="shared" si="19"/>
        <v>0.63079685410331643</v>
      </c>
      <c r="AK63" s="546">
        <f t="shared" si="19"/>
        <v>0.63079685410331643</v>
      </c>
      <c r="AL63" s="546">
        <f t="shared" si="19"/>
        <v>-2.3317552770773409E-2</v>
      </c>
      <c r="AN63" s="502">
        <f t="shared" si="15"/>
        <v>0</v>
      </c>
      <c r="AO63" s="502">
        <f t="shared" si="15"/>
        <v>38773.482000125048</v>
      </c>
      <c r="AP63" s="502">
        <f t="shared" si="15"/>
        <v>53507.405160172566</v>
      </c>
      <c r="AQ63" s="502">
        <f t="shared" si="15"/>
        <v>-92280.887160297949</v>
      </c>
    </row>
    <row r="64" spans="1:43" ht="25.5" x14ac:dyDescent="0.2">
      <c r="A64" s="535" t="s">
        <v>479</v>
      </c>
      <c r="B64" s="536" t="s">
        <v>2273</v>
      </c>
      <c r="C64" s="537" t="s">
        <v>2263</v>
      </c>
      <c r="D64" s="537">
        <v>10109.382881641848</v>
      </c>
      <c r="E64" s="537">
        <v>10109.382881641848</v>
      </c>
      <c r="F64" s="537">
        <v>6582.1346983531403</v>
      </c>
      <c r="G64" s="538">
        <v>0</v>
      </c>
      <c r="H64" s="538">
        <v>2</v>
      </c>
      <c r="I64" s="538">
        <v>56</v>
      </c>
      <c r="J64" s="538">
        <v>1114</v>
      </c>
      <c r="K64" s="539">
        <f t="shared" si="7"/>
        <v>0</v>
      </c>
      <c r="L64" s="539">
        <f t="shared" si="8"/>
        <v>20218.765763283696</v>
      </c>
      <c r="M64" s="539">
        <f t="shared" si="8"/>
        <v>566125.44137194345</v>
      </c>
      <c r="N64" s="539">
        <f t="shared" si="8"/>
        <v>7332498.0539653981</v>
      </c>
      <c r="O64" s="539">
        <f t="shared" si="9"/>
        <v>7918842.2611006256</v>
      </c>
      <c r="P64" s="540"/>
      <c r="Q64" s="541"/>
      <c r="R64" s="541">
        <f>SUMPRODUCT($D$64:$F$64,$H$64:$J$64)/SUM($H$64:$J$64)</f>
        <v>6756.6913490619672</v>
      </c>
      <c r="S64" s="541">
        <f t="shared" ref="S64:T64" si="29">SUMPRODUCT($D$64:$F$64,$H$64:$J$64)/SUM($H$64:$J$64)</f>
        <v>6756.6913490619672</v>
      </c>
      <c r="T64" s="541">
        <f t="shared" si="29"/>
        <v>6756.6913490619672</v>
      </c>
      <c r="U64" s="538">
        <f t="shared" si="11"/>
        <v>0</v>
      </c>
      <c r="V64" s="538">
        <f t="shared" si="12"/>
        <v>13513.382698123934</v>
      </c>
      <c r="W64" s="538">
        <f t="shared" si="12"/>
        <v>378374.71554747014</v>
      </c>
      <c r="X64" s="538">
        <f t="shared" si="12"/>
        <v>7526954.1628550319</v>
      </c>
      <c r="Y64" s="538">
        <f t="shared" si="13"/>
        <v>7918842.2611006256</v>
      </c>
      <c r="Z64" s="542">
        <f t="shared" si="14"/>
        <v>0</v>
      </c>
      <c r="AA64" s="543"/>
      <c r="AB64" s="544" t="s">
        <v>2263</v>
      </c>
      <c r="AC64" s="544" t="s">
        <v>2505</v>
      </c>
      <c r="AD64" s="544" t="s">
        <v>2505</v>
      </c>
      <c r="AE64" s="544" t="s">
        <v>2263</v>
      </c>
      <c r="AF64" s="545" t="s">
        <v>2263</v>
      </c>
      <c r="AG64" s="545" t="s">
        <v>2263</v>
      </c>
      <c r="AH64" s="543"/>
      <c r="AI64" s="546" t="e">
        <f t="shared" si="19"/>
        <v>#VALUE!</v>
      </c>
      <c r="AJ64" s="546">
        <f t="shared" si="19"/>
        <v>-0.3316415622825214</v>
      </c>
      <c r="AK64" s="546">
        <f t="shared" si="19"/>
        <v>-0.3316415622825214</v>
      </c>
      <c r="AL64" s="546">
        <f t="shared" si="19"/>
        <v>2.6519762768224986E-2</v>
      </c>
      <c r="AN64" s="502">
        <f t="shared" si="15"/>
        <v>0</v>
      </c>
      <c r="AO64" s="502">
        <f t="shared" si="15"/>
        <v>-6705.3830651597618</v>
      </c>
      <c r="AP64" s="502">
        <f t="shared" si="15"/>
        <v>-187750.72582447331</v>
      </c>
      <c r="AQ64" s="502">
        <f t="shared" si="15"/>
        <v>194456.10888963379</v>
      </c>
    </row>
    <row r="65" spans="1:43" ht="25.5" x14ac:dyDescent="0.2">
      <c r="A65" s="535" t="s">
        <v>480</v>
      </c>
      <c r="B65" s="536" t="s">
        <v>2274</v>
      </c>
      <c r="C65" s="537" t="s">
        <v>2263</v>
      </c>
      <c r="D65" s="537">
        <v>5162.0047651491177</v>
      </c>
      <c r="E65" s="537">
        <v>5162.0047651491177</v>
      </c>
      <c r="F65" s="537">
        <v>4546.2331778974476</v>
      </c>
      <c r="G65" s="538">
        <v>0</v>
      </c>
      <c r="H65" s="538">
        <v>9</v>
      </c>
      <c r="I65" s="538">
        <v>80</v>
      </c>
      <c r="J65" s="538">
        <v>1522</v>
      </c>
      <c r="K65" s="539">
        <f t="shared" si="7"/>
        <v>0</v>
      </c>
      <c r="L65" s="539">
        <f t="shared" si="8"/>
        <v>46458.04288634206</v>
      </c>
      <c r="M65" s="539">
        <f t="shared" si="8"/>
        <v>412960.38121192943</v>
      </c>
      <c r="N65" s="539">
        <f t="shared" si="8"/>
        <v>6919366.8967599152</v>
      </c>
      <c r="O65" s="539">
        <f t="shared" si="9"/>
        <v>7378785.320858187</v>
      </c>
      <c r="P65" s="540"/>
      <c r="Q65" s="541"/>
      <c r="R65" s="541">
        <f>SUMPRODUCT($D$65:$F$65,$H$65:$J$65)/SUM($H$65:$J$65)</f>
        <v>4580.251595815138</v>
      </c>
      <c r="S65" s="541">
        <f>R65</f>
        <v>4580.251595815138</v>
      </c>
      <c r="T65" s="541">
        <f>R65</f>
        <v>4580.251595815138</v>
      </c>
      <c r="U65" s="538">
        <f t="shared" si="11"/>
        <v>0</v>
      </c>
      <c r="V65" s="538">
        <f t="shared" si="12"/>
        <v>41222.264362336238</v>
      </c>
      <c r="W65" s="538">
        <f t="shared" si="12"/>
        <v>366420.12766521104</v>
      </c>
      <c r="X65" s="538">
        <f t="shared" si="12"/>
        <v>6971142.9288306404</v>
      </c>
      <c r="Y65" s="538">
        <f t="shared" si="13"/>
        <v>7378785.320858188</v>
      </c>
      <c r="Z65" s="542">
        <f t="shared" si="14"/>
        <v>9.3132257461547852E-10</v>
      </c>
      <c r="AA65" s="543"/>
      <c r="AB65" s="544" t="s">
        <v>2263</v>
      </c>
      <c r="AC65" s="544" t="s">
        <v>2505</v>
      </c>
      <c r="AD65" s="544" t="s">
        <v>2505</v>
      </c>
      <c r="AE65" s="544" t="s">
        <v>2263</v>
      </c>
      <c r="AF65" s="545" t="s">
        <v>2263</v>
      </c>
      <c r="AG65" s="545" t="s">
        <v>2263</v>
      </c>
      <c r="AH65" s="543"/>
      <c r="AI65" s="546" t="e">
        <f t="shared" si="19"/>
        <v>#VALUE!</v>
      </c>
      <c r="AJ65" s="546">
        <f t="shared" si="19"/>
        <v>-0.11269907638629895</v>
      </c>
      <c r="AK65" s="546">
        <f t="shared" si="19"/>
        <v>-0.11269907638629895</v>
      </c>
      <c r="AL65" s="546">
        <f t="shared" si="19"/>
        <v>7.4827701498194621E-3</v>
      </c>
      <c r="AN65" s="502">
        <f t="shared" si="15"/>
        <v>0</v>
      </c>
      <c r="AO65" s="502">
        <f t="shared" si="15"/>
        <v>-5235.778524005822</v>
      </c>
      <c r="AP65" s="502">
        <f t="shared" si="15"/>
        <v>-46540.253546718392</v>
      </c>
      <c r="AQ65" s="502">
        <f t="shared" si="15"/>
        <v>51776.032070725225</v>
      </c>
    </row>
    <row r="66" spans="1:43" ht="12.75" x14ac:dyDescent="0.2">
      <c r="A66" s="535" t="s">
        <v>481</v>
      </c>
      <c r="B66" s="536">
        <v>0</v>
      </c>
      <c r="C66" s="537" t="s">
        <v>2263</v>
      </c>
      <c r="D66" s="537">
        <v>2653.1362936006562</v>
      </c>
      <c r="E66" s="537">
        <v>2653.1362936006562</v>
      </c>
      <c r="F66" s="537">
        <v>3614.4473545473529</v>
      </c>
      <c r="G66" s="538">
        <v>0</v>
      </c>
      <c r="H66" s="538">
        <v>67</v>
      </c>
      <c r="I66" s="538">
        <v>107</v>
      </c>
      <c r="J66" s="538">
        <v>1747</v>
      </c>
      <c r="K66" s="539">
        <f t="shared" si="7"/>
        <v>0</v>
      </c>
      <c r="L66" s="539">
        <f t="shared" si="8"/>
        <v>177760.13167124396</v>
      </c>
      <c r="M66" s="539">
        <f t="shared" si="8"/>
        <v>283885.5834152702</v>
      </c>
      <c r="N66" s="539">
        <f t="shared" si="8"/>
        <v>6314439.528394226</v>
      </c>
      <c r="O66" s="539">
        <f t="shared" si="9"/>
        <v>6776085.2434807401</v>
      </c>
      <c r="P66" s="540"/>
      <c r="Q66" s="541"/>
      <c r="R66" s="541"/>
      <c r="S66" s="541"/>
      <c r="T66" s="541"/>
      <c r="U66" s="538">
        <f t="shared" si="11"/>
        <v>0</v>
      </c>
      <c r="V66" s="538">
        <f t="shared" si="12"/>
        <v>0</v>
      </c>
      <c r="W66" s="538">
        <f t="shared" si="12"/>
        <v>0</v>
      </c>
      <c r="X66" s="538">
        <f t="shared" si="12"/>
        <v>0</v>
      </c>
      <c r="Y66" s="538">
        <f t="shared" si="13"/>
        <v>0</v>
      </c>
      <c r="Z66" s="542">
        <f t="shared" si="14"/>
        <v>0</v>
      </c>
      <c r="AA66" s="543"/>
      <c r="AB66" s="544" t="s">
        <v>2263</v>
      </c>
      <c r="AC66" s="544" t="s">
        <v>2505</v>
      </c>
      <c r="AD66" s="544" t="s">
        <v>2505</v>
      </c>
      <c r="AE66" s="544" t="s">
        <v>2263</v>
      </c>
      <c r="AF66" s="545" t="s">
        <v>2263</v>
      </c>
      <c r="AG66" s="545" t="s">
        <v>2263</v>
      </c>
      <c r="AH66" s="543"/>
      <c r="AI66" s="546" t="e">
        <f t="shared" si="19"/>
        <v>#VALUE!</v>
      </c>
      <c r="AJ66" s="546">
        <f t="shared" si="19"/>
        <v>-1</v>
      </c>
      <c r="AK66" s="546">
        <f t="shared" si="19"/>
        <v>-1</v>
      </c>
      <c r="AL66" s="546">
        <f t="shared" si="19"/>
        <v>-1</v>
      </c>
      <c r="AN66" s="502">
        <f t="shared" si="15"/>
        <v>0</v>
      </c>
      <c r="AO66" s="502">
        <f t="shared" si="15"/>
        <v>-177760.13167124396</v>
      </c>
      <c r="AP66" s="502">
        <f t="shared" si="15"/>
        <v>-283885.5834152702</v>
      </c>
      <c r="AQ66" s="502">
        <f t="shared" si="15"/>
        <v>-6314439.528394226</v>
      </c>
    </row>
    <row r="67" spans="1:43" ht="12.75" x14ac:dyDescent="0.2">
      <c r="A67" s="535" t="s">
        <v>482</v>
      </c>
      <c r="B67" s="536">
        <v>0</v>
      </c>
      <c r="C67" s="537" t="s">
        <v>2263</v>
      </c>
      <c r="D67" s="537">
        <v>1333.0115642583603</v>
      </c>
      <c r="E67" s="537">
        <v>1333.0115642583603</v>
      </c>
      <c r="F67" s="537">
        <v>2988.0593205528403</v>
      </c>
      <c r="G67" s="538">
        <v>0</v>
      </c>
      <c r="H67" s="538">
        <v>281</v>
      </c>
      <c r="I67" s="538">
        <v>173</v>
      </c>
      <c r="J67" s="538">
        <v>2579</v>
      </c>
      <c r="K67" s="539">
        <f t="shared" si="7"/>
        <v>0</v>
      </c>
      <c r="L67" s="539">
        <f t="shared" si="8"/>
        <v>374576.24955659924</v>
      </c>
      <c r="M67" s="539">
        <f t="shared" si="8"/>
        <v>230611.00061669634</v>
      </c>
      <c r="N67" s="539">
        <f t="shared" si="8"/>
        <v>7706204.9877057755</v>
      </c>
      <c r="O67" s="539">
        <f t="shared" si="9"/>
        <v>8311392.2378790714</v>
      </c>
      <c r="P67" s="540"/>
      <c r="Q67" s="541"/>
      <c r="R67" s="541"/>
      <c r="S67" s="541"/>
      <c r="T67" s="541"/>
      <c r="U67" s="538">
        <f t="shared" si="11"/>
        <v>0</v>
      </c>
      <c r="V67" s="538">
        <f t="shared" si="12"/>
        <v>0</v>
      </c>
      <c r="W67" s="538">
        <f t="shared" si="12"/>
        <v>0</v>
      </c>
      <c r="X67" s="538">
        <f t="shared" si="12"/>
        <v>0</v>
      </c>
      <c r="Y67" s="538">
        <f t="shared" si="13"/>
        <v>0</v>
      </c>
      <c r="Z67" s="542">
        <f t="shared" si="14"/>
        <v>0</v>
      </c>
      <c r="AA67" s="543"/>
      <c r="AB67" s="544" t="s">
        <v>2263</v>
      </c>
      <c r="AC67" s="544" t="s">
        <v>2505</v>
      </c>
      <c r="AD67" s="544" t="s">
        <v>2505</v>
      </c>
      <c r="AE67" s="544" t="s">
        <v>2263</v>
      </c>
      <c r="AF67" s="545" t="s">
        <v>2263</v>
      </c>
      <c r="AG67" s="545" t="s">
        <v>2263</v>
      </c>
      <c r="AH67" s="543"/>
      <c r="AI67" s="546" t="e">
        <f t="shared" si="19"/>
        <v>#VALUE!</v>
      </c>
      <c r="AJ67" s="546">
        <f t="shared" si="19"/>
        <v>-1</v>
      </c>
      <c r="AK67" s="546">
        <f t="shared" si="19"/>
        <v>-1</v>
      </c>
      <c r="AL67" s="546">
        <f t="shared" si="19"/>
        <v>-1</v>
      </c>
      <c r="AN67" s="502">
        <f t="shared" si="15"/>
        <v>0</v>
      </c>
      <c r="AO67" s="502">
        <f t="shared" si="15"/>
        <v>-374576.24955659924</v>
      </c>
      <c r="AP67" s="502">
        <f t="shared" si="15"/>
        <v>-230611.00061669634</v>
      </c>
      <c r="AQ67" s="502">
        <f t="shared" si="15"/>
        <v>-7706204.9877057755</v>
      </c>
    </row>
    <row r="68" spans="1:43" ht="12.75" x14ac:dyDescent="0.2">
      <c r="A68" s="535" t="s">
        <v>483</v>
      </c>
      <c r="B68" s="536">
        <v>0</v>
      </c>
      <c r="C68" s="537" t="s">
        <v>2263</v>
      </c>
      <c r="D68" s="537">
        <v>728.98387796712359</v>
      </c>
      <c r="E68" s="537">
        <v>728.98387796712359</v>
      </c>
      <c r="F68" s="537">
        <v>2473.1418586819186</v>
      </c>
      <c r="G68" s="538">
        <v>0</v>
      </c>
      <c r="H68" s="538">
        <v>708</v>
      </c>
      <c r="I68" s="538">
        <v>262</v>
      </c>
      <c r="J68" s="538">
        <v>2884</v>
      </c>
      <c r="K68" s="539">
        <f t="shared" si="7"/>
        <v>0</v>
      </c>
      <c r="L68" s="539">
        <f t="shared" si="8"/>
        <v>516120.58560072351</v>
      </c>
      <c r="M68" s="539">
        <f t="shared" si="8"/>
        <v>190993.77602738637</v>
      </c>
      <c r="N68" s="539">
        <f t="shared" si="8"/>
        <v>7132541.120438653</v>
      </c>
      <c r="O68" s="539">
        <f t="shared" si="9"/>
        <v>7839655.4820667626</v>
      </c>
      <c r="P68" s="540"/>
      <c r="Q68" s="541"/>
      <c r="R68" s="541"/>
      <c r="S68" s="541"/>
      <c r="T68" s="541"/>
      <c r="U68" s="538">
        <f t="shared" si="11"/>
        <v>0</v>
      </c>
      <c r="V68" s="538">
        <f t="shared" si="12"/>
        <v>0</v>
      </c>
      <c r="W68" s="538">
        <f t="shared" si="12"/>
        <v>0</v>
      </c>
      <c r="X68" s="538">
        <f t="shared" si="12"/>
        <v>0</v>
      </c>
      <c r="Y68" s="538">
        <f t="shared" si="13"/>
        <v>0</v>
      </c>
      <c r="Z68" s="542">
        <f t="shared" si="14"/>
        <v>0</v>
      </c>
      <c r="AA68" s="543"/>
      <c r="AB68" s="544" t="s">
        <v>2263</v>
      </c>
      <c r="AC68" s="544" t="s">
        <v>2505</v>
      </c>
      <c r="AD68" s="544" t="s">
        <v>2505</v>
      </c>
      <c r="AE68" s="544" t="s">
        <v>2263</v>
      </c>
      <c r="AF68" s="545" t="s">
        <v>2263</v>
      </c>
      <c r="AG68" s="545" t="s">
        <v>2263</v>
      </c>
      <c r="AH68" s="543"/>
      <c r="AI68" s="546" t="e">
        <f t="shared" si="19"/>
        <v>#VALUE!</v>
      </c>
      <c r="AJ68" s="546">
        <f t="shared" si="19"/>
        <v>-1</v>
      </c>
      <c r="AK68" s="546">
        <f t="shared" si="19"/>
        <v>-1</v>
      </c>
      <c r="AL68" s="546">
        <f t="shared" si="19"/>
        <v>-1</v>
      </c>
      <c r="AN68" s="502">
        <f t="shared" si="15"/>
        <v>0</v>
      </c>
      <c r="AO68" s="502">
        <f t="shared" si="15"/>
        <v>-516120.58560072351</v>
      </c>
      <c r="AP68" s="502">
        <f t="shared" si="15"/>
        <v>-190993.77602738637</v>
      </c>
      <c r="AQ68" s="502">
        <f t="shared" si="15"/>
        <v>-7132541.120438653</v>
      </c>
    </row>
    <row r="69" spans="1:43" ht="12.75" x14ac:dyDescent="0.2">
      <c r="A69" s="535" t="s">
        <v>484</v>
      </c>
      <c r="B69" s="536">
        <v>0</v>
      </c>
      <c r="C69" s="537" t="s">
        <v>2263</v>
      </c>
      <c r="D69" s="537">
        <v>513.22462749623935</v>
      </c>
      <c r="E69" s="537">
        <v>513.22462749623935</v>
      </c>
      <c r="F69" s="537">
        <v>1828.2404327019137</v>
      </c>
      <c r="G69" s="538">
        <v>0</v>
      </c>
      <c r="H69" s="538">
        <v>1950</v>
      </c>
      <c r="I69" s="538">
        <v>333</v>
      </c>
      <c r="J69" s="538">
        <v>1926</v>
      </c>
      <c r="K69" s="539">
        <f t="shared" si="7"/>
        <v>0</v>
      </c>
      <c r="L69" s="539">
        <f t="shared" si="8"/>
        <v>1000788.0236176667</v>
      </c>
      <c r="M69" s="539">
        <f t="shared" si="8"/>
        <v>170903.80095624769</v>
      </c>
      <c r="N69" s="539">
        <f t="shared" si="8"/>
        <v>3521191.0733838859</v>
      </c>
      <c r="O69" s="539">
        <f t="shared" si="9"/>
        <v>4692882.8979578</v>
      </c>
      <c r="P69" s="540"/>
      <c r="Q69" s="541"/>
      <c r="R69" s="541"/>
      <c r="S69" s="541"/>
      <c r="T69" s="541"/>
      <c r="U69" s="538">
        <f t="shared" si="11"/>
        <v>0</v>
      </c>
      <c r="V69" s="538">
        <f t="shared" si="12"/>
        <v>0</v>
      </c>
      <c r="W69" s="538">
        <f t="shared" si="12"/>
        <v>0</v>
      </c>
      <c r="X69" s="538">
        <f t="shared" si="12"/>
        <v>0</v>
      </c>
      <c r="Y69" s="538">
        <f t="shared" si="13"/>
        <v>0</v>
      </c>
      <c r="Z69" s="542">
        <f t="shared" si="14"/>
        <v>0</v>
      </c>
      <c r="AA69" s="543"/>
      <c r="AB69" s="544" t="s">
        <v>2263</v>
      </c>
      <c r="AC69" s="544" t="s">
        <v>2505</v>
      </c>
      <c r="AD69" s="544" t="s">
        <v>2505</v>
      </c>
      <c r="AE69" s="544" t="s">
        <v>2263</v>
      </c>
      <c r="AF69" s="545" t="s">
        <v>2263</v>
      </c>
      <c r="AG69" s="545" t="s">
        <v>2263</v>
      </c>
      <c r="AH69" s="543"/>
      <c r="AI69" s="546" t="e">
        <f t="shared" si="19"/>
        <v>#VALUE!</v>
      </c>
      <c r="AJ69" s="546">
        <f t="shared" si="19"/>
        <v>-1</v>
      </c>
      <c r="AK69" s="546">
        <f t="shared" si="19"/>
        <v>-1</v>
      </c>
      <c r="AL69" s="546">
        <f t="shared" si="19"/>
        <v>-1</v>
      </c>
      <c r="AN69" s="502">
        <f t="shared" si="15"/>
        <v>0</v>
      </c>
      <c r="AO69" s="502">
        <f t="shared" si="15"/>
        <v>-1000788.0236176667</v>
      </c>
      <c r="AP69" s="502">
        <f t="shared" si="15"/>
        <v>-170903.80095624769</v>
      </c>
      <c r="AQ69" s="502">
        <f t="shared" si="15"/>
        <v>-3521191.0733838859</v>
      </c>
    </row>
    <row r="70" spans="1:43" ht="12.75" x14ac:dyDescent="0.2">
      <c r="A70" s="535" t="s">
        <v>485</v>
      </c>
      <c r="B70" s="536">
        <v>0</v>
      </c>
      <c r="C70" s="537" t="s">
        <v>2263</v>
      </c>
      <c r="D70" s="537">
        <v>6007.1571482749514</v>
      </c>
      <c r="E70" s="537">
        <v>6007.1571482749514</v>
      </c>
      <c r="F70" s="537">
        <v>7906.8082764839719</v>
      </c>
      <c r="G70" s="538">
        <v>0</v>
      </c>
      <c r="H70" s="538">
        <v>1</v>
      </c>
      <c r="I70" s="538">
        <v>122</v>
      </c>
      <c r="J70" s="538">
        <v>1519</v>
      </c>
      <c r="K70" s="539">
        <f t="shared" si="7"/>
        <v>0</v>
      </c>
      <c r="L70" s="539">
        <f t="shared" si="8"/>
        <v>6007.1571482749514</v>
      </c>
      <c r="M70" s="539">
        <f t="shared" si="8"/>
        <v>732873.17208954412</v>
      </c>
      <c r="N70" s="539">
        <f t="shared" si="8"/>
        <v>12010441.771979153</v>
      </c>
      <c r="O70" s="539">
        <f t="shared" si="9"/>
        <v>12749322.101216972</v>
      </c>
      <c r="P70" s="540"/>
      <c r="Q70" s="541"/>
      <c r="R70" s="541"/>
      <c r="S70" s="541"/>
      <c r="T70" s="541"/>
      <c r="U70" s="538">
        <f t="shared" si="11"/>
        <v>0</v>
      </c>
      <c r="V70" s="538">
        <f t="shared" si="12"/>
        <v>0</v>
      </c>
      <c r="W70" s="538">
        <f t="shared" si="12"/>
        <v>0</v>
      </c>
      <c r="X70" s="538">
        <f t="shared" si="12"/>
        <v>0</v>
      </c>
      <c r="Y70" s="538">
        <f t="shared" si="13"/>
        <v>0</v>
      </c>
      <c r="Z70" s="542">
        <f t="shared" si="14"/>
        <v>0</v>
      </c>
      <c r="AA70" s="543"/>
      <c r="AB70" s="544" t="s">
        <v>2263</v>
      </c>
      <c r="AC70" s="544" t="s">
        <v>2505</v>
      </c>
      <c r="AD70" s="544" t="s">
        <v>2505</v>
      </c>
      <c r="AE70" s="544" t="s">
        <v>2263</v>
      </c>
      <c r="AF70" s="545" t="s">
        <v>2263</v>
      </c>
      <c r="AG70" s="545" t="s">
        <v>2263</v>
      </c>
      <c r="AH70" s="543"/>
      <c r="AI70" s="546" t="e">
        <f t="shared" si="19"/>
        <v>#VALUE!</v>
      </c>
      <c r="AJ70" s="546">
        <f t="shared" si="19"/>
        <v>-1</v>
      </c>
      <c r="AK70" s="546">
        <f t="shared" si="19"/>
        <v>-1</v>
      </c>
      <c r="AL70" s="546">
        <f t="shared" si="19"/>
        <v>-1</v>
      </c>
      <c r="AN70" s="502">
        <f t="shared" si="15"/>
        <v>0</v>
      </c>
      <c r="AO70" s="502">
        <f t="shared" si="15"/>
        <v>-6007.1571482749514</v>
      </c>
      <c r="AP70" s="502">
        <f t="shared" si="15"/>
        <v>-732873.17208954412</v>
      </c>
      <c r="AQ70" s="502">
        <f t="shared" si="15"/>
        <v>-12010441.771979153</v>
      </c>
    </row>
    <row r="71" spans="1:43" ht="25.5" x14ac:dyDescent="0.2">
      <c r="A71" s="535" t="s">
        <v>486</v>
      </c>
      <c r="B71" s="536" t="s">
        <v>2274</v>
      </c>
      <c r="C71" s="537" t="s">
        <v>2263</v>
      </c>
      <c r="D71" s="537">
        <v>5800.8490238292297</v>
      </c>
      <c r="E71" s="537">
        <v>5800.8490238292297</v>
      </c>
      <c r="F71" s="537">
        <v>4863.6252413365801</v>
      </c>
      <c r="G71" s="538">
        <v>0</v>
      </c>
      <c r="H71" s="538">
        <v>4</v>
      </c>
      <c r="I71" s="538">
        <v>124</v>
      </c>
      <c r="J71" s="538">
        <v>2103</v>
      </c>
      <c r="K71" s="539">
        <f t="shared" si="7"/>
        <v>0</v>
      </c>
      <c r="L71" s="539">
        <f t="shared" si="8"/>
        <v>23203.396095316919</v>
      </c>
      <c r="M71" s="539">
        <f t="shared" si="8"/>
        <v>719305.27895482443</v>
      </c>
      <c r="N71" s="539">
        <f t="shared" si="8"/>
        <v>10228203.882530827</v>
      </c>
      <c r="O71" s="539">
        <f t="shared" si="9"/>
        <v>10970712.557580968</v>
      </c>
      <c r="P71" s="540"/>
      <c r="Q71" s="541"/>
      <c r="R71" s="541">
        <f>SUMPRODUCT($D$71:$F$71,$H$71:$J$71)/SUM($H$71:$J$71)</f>
        <v>4917.3969330259833</v>
      </c>
      <c r="S71" s="541">
        <f t="shared" ref="S71:T71" si="30">SUMPRODUCT($D$71:$F$71,$H$71:$J$71)/SUM($H$71:$J$71)</f>
        <v>4917.3969330259833</v>
      </c>
      <c r="T71" s="541">
        <f t="shared" si="30"/>
        <v>4917.3969330259833</v>
      </c>
      <c r="U71" s="538">
        <f t="shared" si="11"/>
        <v>0</v>
      </c>
      <c r="V71" s="538">
        <f t="shared" si="12"/>
        <v>19669.587732103933</v>
      </c>
      <c r="W71" s="538">
        <f t="shared" si="12"/>
        <v>609757.21969522198</v>
      </c>
      <c r="X71" s="538">
        <f t="shared" si="12"/>
        <v>10341285.750153642</v>
      </c>
      <c r="Y71" s="538">
        <f t="shared" si="13"/>
        <v>10970712.557580968</v>
      </c>
      <c r="Z71" s="542">
        <f t="shared" si="14"/>
        <v>0</v>
      </c>
      <c r="AA71" s="543"/>
      <c r="AB71" s="544" t="s">
        <v>2263</v>
      </c>
      <c r="AC71" s="544" t="s">
        <v>2505</v>
      </c>
      <c r="AD71" s="544" t="s">
        <v>2505</v>
      </c>
      <c r="AE71" s="544" t="s">
        <v>2263</v>
      </c>
      <c r="AF71" s="545" t="s">
        <v>2263</v>
      </c>
      <c r="AG71" s="545" t="s">
        <v>2263</v>
      </c>
      <c r="AH71" s="543"/>
      <c r="AI71" s="546" t="e">
        <f t="shared" si="19"/>
        <v>#VALUE!</v>
      </c>
      <c r="AJ71" s="546">
        <f t="shared" si="19"/>
        <v>-0.15229703224030233</v>
      </c>
      <c r="AK71" s="546">
        <f t="shared" si="19"/>
        <v>-0.15229703224030233</v>
      </c>
      <c r="AL71" s="546">
        <f t="shared" si="19"/>
        <v>1.1055887125593244E-2</v>
      </c>
      <c r="AN71" s="502">
        <f t="shared" si="15"/>
        <v>0</v>
      </c>
      <c r="AO71" s="502">
        <f t="shared" si="15"/>
        <v>-3533.8083632129856</v>
      </c>
      <c r="AP71" s="502">
        <f t="shared" si="15"/>
        <v>-109548.05925960245</v>
      </c>
      <c r="AQ71" s="502">
        <f t="shared" ref="AQ71:AQ134" si="31">X71-N71</f>
        <v>113081.86762281507</v>
      </c>
    </row>
    <row r="72" spans="1:43" ht="12.75" x14ac:dyDescent="0.2">
      <c r="A72" s="535" t="s">
        <v>487</v>
      </c>
      <c r="B72" s="536">
        <v>0</v>
      </c>
      <c r="C72" s="537" t="s">
        <v>2263</v>
      </c>
      <c r="D72" s="537">
        <v>3140.2202896363628</v>
      </c>
      <c r="E72" s="537">
        <v>3140.2202896363628</v>
      </c>
      <c r="F72" s="537">
        <v>3552.2194697003079</v>
      </c>
      <c r="G72" s="538">
        <v>0</v>
      </c>
      <c r="H72" s="538">
        <v>69</v>
      </c>
      <c r="I72" s="538">
        <v>289</v>
      </c>
      <c r="J72" s="538">
        <v>4342</v>
      </c>
      <c r="K72" s="539">
        <f t="shared" ref="K72:K135" si="32">IF(ISERROR(C72*G72),0,G72*C72)</f>
        <v>0</v>
      </c>
      <c r="L72" s="539">
        <f t="shared" ref="L72:N135" si="33">IFERROR(D72*H72,"")</f>
        <v>216675.19998490904</v>
      </c>
      <c r="M72" s="539">
        <f t="shared" si="33"/>
        <v>907523.66370490892</v>
      </c>
      <c r="N72" s="539">
        <f t="shared" si="33"/>
        <v>15423736.937438738</v>
      </c>
      <c r="O72" s="539">
        <f t="shared" ref="O72:O135" si="34">IFERROR(SUM(K72:N72),"")</f>
        <v>16547935.801128555</v>
      </c>
      <c r="P72" s="540"/>
      <c r="Q72" s="541"/>
      <c r="R72" s="541"/>
      <c r="S72" s="541"/>
      <c r="T72" s="541"/>
      <c r="U72" s="538">
        <f t="shared" ref="U72:U135" si="35">IF(ISERROR(G72*Q72),0,G72*Q72)</f>
        <v>0</v>
      </c>
      <c r="V72" s="538">
        <f t="shared" ref="V72:X135" si="36">IFERROR(H72*R72,"")</f>
        <v>0</v>
      </c>
      <c r="W72" s="538">
        <f t="shared" si="36"/>
        <v>0</v>
      </c>
      <c r="X72" s="538">
        <f t="shared" si="36"/>
        <v>0</v>
      </c>
      <c r="Y72" s="538">
        <f t="shared" ref="Y72:Y135" si="37">IFERROR(SUM(U72:X72),"")</f>
        <v>0</v>
      </c>
      <c r="Z72" s="542">
        <f t="shared" ref="Z72:Z135" si="38">IF(Y72=0,0,(Y72-O72))</f>
        <v>0</v>
      </c>
      <c r="AA72" s="543"/>
      <c r="AB72" s="544" t="s">
        <v>2263</v>
      </c>
      <c r="AC72" s="544" t="s">
        <v>2505</v>
      </c>
      <c r="AD72" s="544" t="s">
        <v>2505</v>
      </c>
      <c r="AE72" s="544" t="s">
        <v>2263</v>
      </c>
      <c r="AF72" s="545" t="s">
        <v>2263</v>
      </c>
      <c r="AG72" s="545" t="s">
        <v>2263</v>
      </c>
      <c r="AH72" s="543"/>
      <c r="AI72" s="546" t="e">
        <f t="shared" si="19"/>
        <v>#VALUE!</v>
      </c>
      <c r="AJ72" s="546">
        <f t="shared" si="19"/>
        <v>-1</v>
      </c>
      <c r="AK72" s="546">
        <f t="shared" si="19"/>
        <v>-1</v>
      </c>
      <c r="AL72" s="546">
        <f t="shared" si="19"/>
        <v>-1</v>
      </c>
      <c r="AN72" s="502">
        <f t="shared" ref="AN72:AQ135" si="39">U72-K72</f>
        <v>0</v>
      </c>
      <c r="AO72" s="502">
        <f t="shared" si="39"/>
        <v>-216675.19998490904</v>
      </c>
      <c r="AP72" s="502">
        <f t="shared" si="39"/>
        <v>-907523.66370490892</v>
      </c>
      <c r="AQ72" s="502">
        <f t="shared" si="31"/>
        <v>-15423736.937438738</v>
      </c>
    </row>
    <row r="73" spans="1:43" ht="12.75" x14ac:dyDescent="0.2">
      <c r="A73" s="535" t="s">
        <v>488</v>
      </c>
      <c r="B73" s="536">
        <v>0</v>
      </c>
      <c r="C73" s="537" t="s">
        <v>2263</v>
      </c>
      <c r="D73" s="537">
        <v>1852.6345956433479</v>
      </c>
      <c r="E73" s="537">
        <v>1852.6345956433479</v>
      </c>
      <c r="F73" s="537">
        <v>2461.3547681068458</v>
      </c>
      <c r="G73" s="538">
        <v>0</v>
      </c>
      <c r="H73" s="538">
        <v>393</v>
      </c>
      <c r="I73" s="538">
        <v>609</v>
      </c>
      <c r="J73" s="538">
        <v>8202</v>
      </c>
      <c r="K73" s="539">
        <f t="shared" si="32"/>
        <v>0</v>
      </c>
      <c r="L73" s="539">
        <f t="shared" si="33"/>
        <v>728085.39608783578</v>
      </c>
      <c r="M73" s="539">
        <f t="shared" si="33"/>
        <v>1128254.4687467988</v>
      </c>
      <c r="N73" s="539">
        <f t="shared" si="33"/>
        <v>20188031.808012348</v>
      </c>
      <c r="O73" s="539">
        <f t="shared" si="34"/>
        <v>22044371.67284698</v>
      </c>
      <c r="P73" s="540"/>
      <c r="Q73" s="541"/>
      <c r="R73" s="541"/>
      <c r="S73" s="541"/>
      <c r="T73" s="541"/>
      <c r="U73" s="538">
        <f t="shared" si="35"/>
        <v>0</v>
      </c>
      <c r="V73" s="538">
        <f t="shared" si="36"/>
        <v>0</v>
      </c>
      <c r="W73" s="538">
        <f t="shared" si="36"/>
        <v>0</v>
      </c>
      <c r="X73" s="538">
        <f t="shared" si="36"/>
        <v>0</v>
      </c>
      <c r="Y73" s="538">
        <f t="shared" si="37"/>
        <v>0</v>
      </c>
      <c r="Z73" s="542">
        <f t="shared" si="38"/>
        <v>0</v>
      </c>
      <c r="AA73" s="543"/>
      <c r="AB73" s="544" t="s">
        <v>2263</v>
      </c>
      <c r="AC73" s="544" t="s">
        <v>2505</v>
      </c>
      <c r="AD73" s="544" t="s">
        <v>2505</v>
      </c>
      <c r="AE73" s="544" t="s">
        <v>2263</v>
      </c>
      <c r="AF73" s="545" t="s">
        <v>2263</v>
      </c>
      <c r="AG73" s="545" t="s">
        <v>2263</v>
      </c>
      <c r="AH73" s="543"/>
      <c r="AI73" s="546" t="e">
        <f t="shared" si="19"/>
        <v>#VALUE!</v>
      </c>
      <c r="AJ73" s="546">
        <f t="shared" si="19"/>
        <v>-1</v>
      </c>
      <c r="AK73" s="546">
        <f t="shared" si="19"/>
        <v>-1</v>
      </c>
      <c r="AL73" s="546">
        <f t="shared" si="19"/>
        <v>-1</v>
      </c>
      <c r="AN73" s="502">
        <f t="shared" si="39"/>
        <v>0</v>
      </c>
      <c r="AO73" s="502">
        <f t="shared" si="39"/>
        <v>-728085.39608783578</v>
      </c>
      <c r="AP73" s="502">
        <f t="shared" si="39"/>
        <v>-1128254.4687467988</v>
      </c>
      <c r="AQ73" s="502">
        <f t="shared" si="31"/>
        <v>-20188031.808012348</v>
      </c>
    </row>
    <row r="74" spans="1:43" ht="12.75" x14ac:dyDescent="0.2">
      <c r="A74" s="535" t="s">
        <v>489</v>
      </c>
      <c r="B74" s="536">
        <v>0</v>
      </c>
      <c r="C74" s="537" t="s">
        <v>2263</v>
      </c>
      <c r="D74" s="537">
        <v>584.41121276115075</v>
      </c>
      <c r="E74" s="537">
        <v>584.41121276115075</v>
      </c>
      <c r="F74" s="537">
        <v>1498.4929643982859</v>
      </c>
      <c r="G74" s="538">
        <v>0</v>
      </c>
      <c r="H74" s="538">
        <v>5000</v>
      </c>
      <c r="I74" s="538">
        <v>1796</v>
      </c>
      <c r="J74" s="538">
        <v>16177</v>
      </c>
      <c r="K74" s="539">
        <f t="shared" si="32"/>
        <v>0</v>
      </c>
      <c r="L74" s="539">
        <f t="shared" si="33"/>
        <v>2922056.0638057538</v>
      </c>
      <c r="M74" s="539">
        <f t="shared" si="33"/>
        <v>1049602.5381190267</v>
      </c>
      <c r="N74" s="539">
        <f t="shared" si="33"/>
        <v>24241120.685071073</v>
      </c>
      <c r="O74" s="539">
        <f t="shared" si="34"/>
        <v>28212779.286995854</v>
      </c>
      <c r="P74" s="540"/>
      <c r="Q74" s="541"/>
      <c r="R74" s="541"/>
      <c r="S74" s="541"/>
      <c r="T74" s="541"/>
      <c r="U74" s="538">
        <f t="shared" si="35"/>
        <v>0</v>
      </c>
      <c r="V74" s="538">
        <f t="shared" si="36"/>
        <v>0</v>
      </c>
      <c r="W74" s="538">
        <f t="shared" si="36"/>
        <v>0</v>
      </c>
      <c r="X74" s="538">
        <f t="shared" si="36"/>
        <v>0</v>
      </c>
      <c r="Y74" s="538">
        <f t="shared" si="37"/>
        <v>0</v>
      </c>
      <c r="Z74" s="542">
        <f t="shared" si="38"/>
        <v>0</v>
      </c>
      <c r="AA74" s="543"/>
      <c r="AB74" s="544" t="s">
        <v>2263</v>
      </c>
      <c r="AC74" s="544" t="s">
        <v>2505</v>
      </c>
      <c r="AD74" s="544" t="s">
        <v>2505</v>
      </c>
      <c r="AE74" s="544" t="s">
        <v>2263</v>
      </c>
      <c r="AF74" s="545" t="s">
        <v>2263</v>
      </c>
      <c r="AG74" s="545" t="s">
        <v>2263</v>
      </c>
      <c r="AH74" s="543"/>
      <c r="AI74" s="546" t="e">
        <f t="shared" si="19"/>
        <v>#VALUE!</v>
      </c>
      <c r="AJ74" s="546">
        <f t="shared" si="19"/>
        <v>-1</v>
      </c>
      <c r="AK74" s="546">
        <f t="shared" si="19"/>
        <v>-1</v>
      </c>
      <c r="AL74" s="546">
        <f t="shared" ref="AL74:AL137" si="40">T74/F74-1</f>
        <v>-1</v>
      </c>
      <c r="AN74" s="502">
        <f t="shared" si="39"/>
        <v>0</v>
      </c>
      <c r="AO74" s="502">
        <f t="shared" si="39"/>
        <v>-2922056.0638057538</v>
      </c>
      <c r="AP74" s="502">
        <f t="shared" si="39"/>
        <v>-1049602.5381190267</v>
      </c>
      <c r="AQ74" s="502">
        <f t="shared" si="31"/>
        <v>-24241120.685071073</v>
      </c>
    </row>
    <row r="75" spans="1:43" ht="25.5" x14ac:dyDescent="0.2">
      <c r="A75" s="535" t="s">
        <v>490</v>
      </c>
      <c r="B75" s="536" t="s">
        <v>2274</v>
      </c>
      <c r="C75" s="537" t="s">
        <v>2263</v>
      </c>
      <c r="D75" s="537">
        <v>12094.601680468173</v>
      </c>
      <c r="E75" s="537">
        <v>12094.601680468173</v>
      </c>
      <c r="F75" s="537">
        <v>7926.2533155851615</v>
      </c>
      <c r="G75" s="538">
        <v>0</v>
      </c>
      <c r="H75" s="538">
        <v>8</v>
      </c>
      <c r="I75" s="538">
        <v>72</v>
      </c>
      <c r="J75" s="538">
        <v>1871</v>
      </c>
      <c r="K75" s="539">
        <f t="shared" si="32"/>
        <v>0</v>
      </c>
      <c r="L75" s="539">
        <f t="shared" si="33"/>
        <v>96756.813443745385</v>
      </c>
      <c r="M75" s="539">
        <f t="shared" si="33"/>
        <v>870811.32099370845</v>
      </c>
      <c r="N75" s="539">
        <f t="shared" si="33"/>
        <v>14830019.953459837</v>
      </c>
      <c r="O75" s="539">
        <f t="shared" si="34"/>
        <v>15797588.08789729</v>
      </c>
      <c r="P75" s="540"/>
      <c r="Q75" s="541"/>
      <c r="R75" s="541">
        <f>SUMPRODUCT($D$75:$F$75,$H$75:$J$75)/SUM($H$75:$J$75)</f>
        <v>8097.1748272154227</v>
      </c>
      <c r="S75" s="541">
        <f t="shared" ref="S75:T75" si="41">SUMPRODUCT($D$75:$F$75,$H$75:$J$75)/SUM($H$75:$J$75)</f>
        <v>8097.1748272154227</v>
      </c>
      <c r="T75" s="541">
        <f t="shared" si="41"/>
        <v>8097.1748272154227</v>
      </c>
      <c r="U75" s="538">
        <f t="shared" si="35"/>
        <v>0</v>
      </c>
      <c r="V75" s="538">
        <f t="shared" si="36"/>
        <v>64777.398617723382</v>
      </c>
      <c r="W75" s="538">
        <f t="shared" si="36"/>
        <v>582996.58755951049</v>
      </c>
      <c r="X75" s="538">
        <f t="shared" si="36"/>
        <v>15149814.101720056</v>
      </c>
      <c r="Y75" s="538">
        <f t="shared" si="37"/>
        <v>15797588.08789729</v>
      </c>
      <c r="Z75" s="542">
        <f t="shared" si="38"/>
        <v>0</v>
      </c>
      <c r="AA75" s="543"/>
      <c r="AB75" s="544" t="s">
        <v>2263</v>
      </c>
      <c r="AC75" s="544" t="s">
        <v>2505</v>
      </c>
      <c r="AD75" s="544" t="s">
        <v>2505</v>
      </c>
      <c r="AE75" s="544" t="s">
        <v>2263</v>
      </c>
      <c r="AF75" s="545" t="s">
        <v>2263</v>
      </c>
      <c r="AG75" s="545" t="s">
        <v>2263</v>
      </c>
      <c r="AH75" s="543"/>
      <c r="AI75" s="546" t="e">
        <f t="shared" ref="AI75:AL138" si="42">Q75/C75-1</f>
        <v>#VALUE!</v>
      </c>
      <c r="AJ75" s="546">
        <f t="shared" si="42"/>
        <v>-0.33051331154694241</v>
      </c>
      <c r="AK75" s="546">
        <f t="shared" si="42"/>
        <v>-0.33051331154694241</v>
      </c>
      <c r="AL75" s="546">
        <f t="shared" si="40"/>
        <v>2.1563972891729621E-2</v>
      </c>
      <c r="AN75" s="502">
        <f t="shared" si="39"/>
        <v>0</v>
      </c>
      <c r="AO75" s="502">
        <f t="shared" si="39"/>
        <v>-31979.414826022003</v>
      </c>
      <c r="AP75" s="502">
        <f t="shared" si="39"/>
        <v>-287814.73343419796</v>
      </c>
      <c r="AQ75" s="502">
        <f t="shared" si="31"/>
        <v>319794.14826021902</v>
      </c>
    </row>
    <row r="76" spans="1:43" ht="25.5" x14ac:dyDescent="0.2">
      <c r="A76" s="535" t="s">
        <v>491</v>
      </c>
      <c r="B76" s="536" t="s">
        <v>2274</v>
      </c>
      <c r="C76" s="537" t="s">
        <v>2263</v>
      </c>
      <c r="D76" s="537">
        <v>4620.8904389756844</v>
      </c>
      <c r="E76" s="537">
        <v>4620.8904389756844</v>
      </c>
      <c r="F76" s="537">
        <v>4511.4548339049888</v>
      </c>
      <c r="G76" s="538">
        <v>0</v>
      </c>
      <c r="H76" s="538">
        <v>26</v>
      </c>
      <c r="I76" s="538">
        <v>121</v>
      </c>
      <c r="J76" s="538">
        <v>3211</v>
      </c>
      <c r="K76" s="539">
        <f t="shared" si="32"/>
        <v>0</v>
      </c>
      <c r="L76" s="539">
        <f t="shared" si="33"/>
        <v>120143.1514133678</v>
      </c>
      <c r="M76" s="539">
        <f t="shared" si="33"/>
        <v>559127.74311605783</v>
      </c>
      <c r="N76" s="539">
        <f t="shared" si="33"/>
        <v>14486281.47166892</v>
      </c>
      <c r="O76" s="539">
        <f t="shared" si="34"/>
        <v>15165552.366198346</v>
      </c>
      <c r="P76" s="540"/>
      <c r="Q76" s="541"/>
      <c r="R76" s="541">
        <f>SUMPRODUCT($D$76:$F$76,$H$76:$J$76)/SUM($H$76:$J$76)</f>
        <v>4516.2454932097517</v>
      </c>
      <c r="S76" s="541">
        <f t="shared" ref="S76:T76" si="43">SUMPRODUCT($D$76:$F$76,$H$76:$J$76)/SUM($H$76:$J$76)</f>
        <v>4516.2454932097517</v>
      </c>
      <c r="T76" s="541">
        <f t="shared" si="43"/>
        <v>4516.2454932097517</v>
      </c>
      <c r="U76" s="538">
        <f t="shared" si="35"/>
        <v>0</v>
      </c>
      <c r="V76" s="538">
        <f t="shared" si="36"/>
        <v>117422.38282345355</v>
      </c>
      <c r="W76" s="538">
        <f t="shared" si="36"/>
        <v>546465.70467837993</v>
      </c>
      <c r="X76" s="538">
        <f t="shared" si="36"/>
        <v>14501664.278696513</v>
      </c>
      <c r="Y76" s="538">
        <f t="shared" si="37"/>
        <v>15165552.366198346</v>
      </c>
      <c r="Z76" s="542">
        <f t="shared" si="38"/>
        <v>0</v>
      </c>
      <c r="AA76" s="543"/>
      <c r="AB76" s="544" t="s">
        <v>2263</v>
      </c>
      <c r="AC76" s="544" t="s">
        <v>2505</v>
      </c>
      <c r="AD76" s="544" t="s">
        <v>2505</v>
      </c>
      <c r="AE76" s="544" t="s">
        <v>2263</v>
      </c>
      <c r="AF76" s="545" t="s">
        <v>2263</v>
      </c>
      <c r="AG76" s="545" t="s">
        <v>2263</v>
      </c>
      <c r="AH76" s="543"/>
      <c r="AI76" s="546" t="e">
        <f t="shared" si="42"/>
        <v>#VALUE!</v>
      </c>
      <c r="AJ76" s="546">
        <f t="shared" si="42"/>
        <v>-2.264605645770934E-2</v>
      </c>
      <c r="AK76" s="546">
        <f t="shared" si="42"/>
        <v>-2.264605645770934E-2</v>
      </c>
      <c r="AL76" s="546">
        <f t="shared" si="40"/>
        <v>1.0618879011621285E-3</v>
      </c>
      <c r="AN76" s="502">
        <f t="shared" si="39"/>
        <v>0</v>
      </c>
      <c r="AO76" s="502">
        <f t="shared" si="39"/>
        <v>-2720.7685899142525</v>
      </c>
      <c r="AP76" s="502">
        <f t="shared" si="39"/>
        <v>-12662.038437677897</v>
      </c>
      <c r="AQ76" s="502">
        <f t="shared" si="31"/>
        <v>15382.807027593255</v>
      </c>
    </row>
    <row r="77" spans="1:43" ht="12.75" x14ac:dyDescent="0.2">
      <c r="A77" s="535" t="s">
        <v>492</v>
      </c>
      <c r="B77" s="536">
        <v>0</v>
      </c>
      <c r="C77" s="537" t="s">
        <v>2263</v>
      </c>
      <c r="D77" s="537">
        <v>2152.5023494042071</v>
      </c>
      <c r="E77" s="537">
        <v>2152.5023494042071</v>
      </c>
      <c r="F77" s="537">
        <v>2736.7578855680445</v>
      </c>
      <c r="G77" s="538">
        <v>0</v>
      </c>
      <c r="H77" s="538">
        <v>168</v>
      </c>
      <c r="I77" s="538">
        <v>189</v>
      </c>
      <c r="J77" s="538">
        <v>7766</v>
      </c>
      <c r="K77" s="539">
        <f t="shared" si="32"/>
        <v>0</v>
      </c>
      <c r="L77" s="539">
        <f t="shared" si="33"/>
        <v>361620.39469990681</v>
      </c>
      <c r="M77" s="539">
        <f t="shared" si="33"/>
        <v>406822.94403739512</v>
      </c>
      <c r="N77" s="539">
        <f t="shared" si="33"/>
        <v>21253661.739321433</v>
      </c>
      <c r="O77" s="539">
        <f t="shared" si="34"/>
        <v>22022105.078058735</v>
      </c>
      <c r="P77" s="540"/>
      <c r="Q77" s="541"/>
      <c r="R77" s="541"/>
      <c r="S77" s="541"/>
      <c r="T77" s="541"/>
      <c r="U77" s="538">
        <f t="shared" si="35"/>
        <v>0</v>
      </c>
      <c r="V77" s="538">
        <f t="shared" si="36"/>
        <v>0</v>
      </c>
      <c r="W77" s="538">
        <f t="shared" si="36"/>
        <v>0</v>
      </c>
      <c r="X77" s="538">
        <f t="shared" si="36"/>
        <v>0</v>
      </c>
      <c r="Y77" s="538">
        <f t="shared" si="37"/>
        <v>0</v>
      </c>
      <c r="Z77" s="542">
        <f t="shared" si="38"/>
        <v>0</v>
      </c>
      <c r="AA77" s="543"/>
      <c r="AB77" s="544" t="s">
        <v>2263</v>
      </c>
      <c r="AC77" s="544" t="s">
        <v>2505</v>
      </c>
      <c r="AD77" s="544" t="s">
        <v>2505</v>
      </c>
      <c r="AE77" s="544" t="s">
        <v>2263</v>
      </c>
      <c r="AF77" s="545" t="s">
        <v>2263</v>
      </c>
      <c r="AG77" s="545" t="s">
        <v>2263</v>
      </c>
      <c r="AH77" s="543"/>
      <c r="AI77" s="546" t="e">
        <f t="shared" si="42"/>
        <v>#VALUE!</v>
      </c>
      <c r="AJ77" s="546">
        <f t="shared" si="42"/>
        <v>-1</v>
      </c>
      <c r="AK77" s="546">
        <f t="shared" si="42"/>
        <v>-1</v>
      </c>
      <c r="AL77" s="546">
        <f t="shared" si="40"/>
        <v>-1</v>
      </c>
      <c r="AN77" s="502">
        <f t="shared" si="39"/>
        <v>0</v>
      </c>
      <c r="AO77" s="502">
        <f t="shared" si="39"/>
        <v>-361620.39469990681</v>
      </c>
      <c r="AP77" s="502">
        <f t="shared" si="39"/>
        <v>-406822.94403739512</v>
      </c>
      <c r="AQ77" s="502">
        <f t="shared" si="31"/>
        <v>-21253661.739321433</v>
      </c>
    </row>
    <row r="78" spans="1:43" ht="12.75" x14ac:dyDescent="0.2">
      <c r="A78" s="535" t="s">
        <v>493</v>
      </c>
      <c r="B78" s="536">
        <v>0</v>
      </c>
      <c r="C78" s="537" t="s">
        <v>2263</v>
      </c>
      <c r="D78" s="537">
        <v>1189.4910693157371</v>
      </c>
      <c r="E78" s="537">
        <v>1189.4910693157371</v>
      </c>
      <c r="F78" s="537">
        <v>1706.5107467725254</v>
      </c>
      <c r="G78" s="538">
        <v>0</v>
      </c>
      <c r="H78" s="538">
        <v>735</v>
      </c>
      <c r="I78" s="538">
        <v>448</v>
      </c>
      <c r="J78" s="538">
        <v>17638</v>
      </c>
      <c r="K78" s="539">
        <f t="shared" si="32"/>
        <v>0</v>
      </c>
      <c r="L78" s="539">
        <f t="shared" si="33"/>
        <v>874275.93594706676</v>
      </c>
      <c r="M78" s="539">
        <f t="shared" si="33"/>
        <v>532891.9990534503</v>
      </c>
      <c r="N78" s="539">
        <f t="shared" si="33"/>
        <v>30099436.551573802</v>
      </c>
      <c r="O78" s="539">
        <f t="shared" si="34"/>
        <v>31506604.486574318</v>
      </c>
      <c r="P78" s="540"/>
      <c r="Q78" s="541"/>
      <c r="R78" s="541"/>
      <c r="S78" s="541"/>
      <c r="T78" s="541"/>
      <c r="U78" s="538">
        <f t="shared" si="35"/>
        <v>0</v>
      </c>
      <c r="V78" s="538">
        <f t="shared" si="36"/>
        <v>0</v>
      </c>
      <c r="W78" s="538">
        <f t="shared" si="36"/>
        <v>0</v>
      </c>
      <c r="X78" s="538">
        <f t="shared" si="36"/>
        <v>0</v>
      </c>
      <c r="Y78" s="538">
        <f t="shared" si="37"/>
        <v>0</v>
      </c>
      <c r="Z78" s="542">
        <f t="shared" si="38"/>
        <v>0</v>
      </c>
      <c r="AA78" s="543"/>
      <c r="AB78" s="544" t="s">
        <v>2263</v>
      </c>
      <c r="AC78" s="544" t="s">
        <v>2505</v>
      </c>
      <c r="AD78" s="544" t="s">
        <v>2505</v>
      </c>
      <c r="AE78" s="544" t="s">
        <v>2263</v>
      </c>
      <c r="AF78" s="545" t="s">
        <v>2263</v>
      </c>
      <c r="AG78" s="545" t="s">
        <v>2263</v>
      </c>
      <c r="AH78" s="543"/>
      <c r="AI78" s="546" t="e">
        <f t="shared" si="42"/>
        <v>#VALUE!</v>
      </c>
      <c r="AJ78" s="546">
        <f t="shared" si="42"/>
        <v>-1</v>
      </c>
      <c r="AK78" s="546">
        <f t="shared" si="42"/>
        <v>-1</v>
      </c>
      <c r="AL78" s="546">
        <f t="shared" si="40"/>
        <v>-1</v>
      </c>
      <c r="AN78" s="502">
        <f t="shared" si="39"/>
        <v>0</v>
      </c>
      <c r="AO78" s="502">
        <f t="shared" si="39"/>
        <v>-874275.93594706676</v>
      </c>
      <c r="AP78" s="502">
        <f t="shared" si="39"/>
        <v>-532891.9990534503</v>
      </c>
      <c r="AQ78" s="502">
        <f t="shared" si="31"/>
        <v>-30099436.551573802</v>
      </c>
    </row>
    <row r="79" spans="1:43" ht="12.75" x14ac:dyDescent="0.2">
      <c r="A79" s="535" t="s">
        <v>494</v>
      </c>
      <c r="B79" s="536">
        <v>0</v>
      </c>
      <c r="C79" s="537" t="s">
        <v>2263</v>
      </c>
      <c r="D79" s="537">
        <v>567.12087843268137</v>
      </c>
      <c r="E79" s="537">
        <v>567.12087843268137</v>
      </c>
      <c r="F79" s="537">
        <v>1022.2144418794168</v>
      </c>
      <c r="G79" s="538">
        <v>0</v>
      </c>
      <c r="H79" s="538">
        <v>3952</v>
      </c>
      <c r="I79" s="538">
        <v>1145</v>
      </c>
      <c r="J79" s="538">
        <v>34425</v>
      </c>
      <c r="K79" s="539">
        <f t="shared" si="32"/>
        <v>0</v>
      </c>
      <c r="L79" s="539">
        <f t="shared" si="33"/>
        <v>2241261.7115659569</v>
      </c>
      <c r="M79" s="539">
        <f t="shared" si="33"/>
        <v>649353.40580542013</v>
      </c>
      <c r="N79" s="539">
        <f t="shared" si="33"/>
        <v>35189732.161698923</v>
      </c>
      <c r="O79" s="539">
        <f t="shared" si="34"/>
        <v>38080347.279070303</v>
      </c>
      <c r="P79" s="540"/>
      <c r="Q79" s="541"/>
      <c r="R79" s="541"/>
      <c r="S79" s="541"/>
      <c r="T79" s="541"/>
      <c r="U79" s="538">
        <f t="shared" si="35"/>
        <v>0</v>
      </c>
      <c r="V79" s="538">
        <f t="shared" si="36"/>
        <v>0</v>
      </c>
      <c r="W79" s="538">
        <f t="shared" si="36"/>
        <v>0</v>
      </c>
      <c r="X79" s="538">
        <f t="shared" si="36"/>
        <v>0</v>
      </c>
      <c r="Y79" s="538">
        <f t="shared" si="37"/>
        <v>0</v>
      </c>
      <c r="Z79" s="542">
        <f t="shared" si="38"/>
        <v>0</v>
      </c>
      <c r="AA79" s="543"/>
      <c r="AB79" s="544" t="s">
        <v>2263</v>
      </c>
      <c r="AC79" s="544" t="s">
        <v>2505</v>
      </c>
      <c r="AD79" s="544" t="s">
        <v>2505</v>
      </c>
      <c r="AE79" s="544" t="s">
        <v>2263</v>
      </c>
      <c r="AF79" s="545" t="s">
        <v>2263</v>
      </c>
      <c r="AG79" s="545" t="s">
        <v>2263</v>
      </c>
      <c r="AH79" s="543"/>
      <c r="AI79" s="546" t="e">
        <f t="shared" si="42"/>
        <v>#VALUE!</v>
      </c>
      <c r="AJ79" s="546">
        <f t="shared" si="42"/>
        <v>-1</v>
      </c>
      <c r="AK79" s="546">
        <f t="shared" si="42"/>
        <v>-1</v>
      </c>
      <c r="AL79" s="546">
        <f t="shared" si="40"/>
        <v>-1</v>
      </c>
      <c r="AN79" s="502">
        <f t="shared" si="39"/>
        <v>0</v>
      </c>
      <c r="AO79" s="502">
        <f t="shared" si="39"/>
        <v>-2241261.7115659569</v>
      </c>
      <c r="AP79" s="502">
        <f t="shared" si="39"/>
        <v>-649353.40580542013</v>
      </c>
      <c r="AQ79" s="502">
        <f t="shared" si="31"/>
        <v>-35189732.161698923</v>
      </c>
    </row>
    <row r="80" spans="1:43" ht="12.75" x14ac:dyDescent="0.2">
      <c r="A80" s="535" t="s">
        <v>495</v>
      </c>
      <c r="B80" s="536">
        <v>0</v>
      </c>
      <c r="C80" s="537" t="s">
        <v>2263</v>
      </c>
      <c r="D80" s="537">
        <v>443.20869207293111</v>
      </c>
      <c r="E80" s="537">
        <v>443.20869207293111</v>
      </c>
      <c r="F80" s="537">
        <v>641.66246377433492</v>
      </c>
      <c r="G80" s="538">
        <v>0</v>
      </c>
      <c r="H80" s="538">
        <v>17347</v>
      </c>
      <c r="I80" s="538">
        <v>2073</v>
      </c>
      <c r="J80" s="538">
        <v>42475</v>
      </c>
      <c r="K80" s="539">
        <f t="shared" si="32"/>
        <v>0</v>
      </c>
      <c r="L80" s="539">
        <f t="shared" si="33"/>
        <v>7688341.1813891362</v>
      </c>
      <c r="M80" s="539">
        <f t="shared" si="33"/>
        <v>918771.61866718624</v>
      </c>
      <c r="N80" s="539">
        <f t="shared" si="33"/>
        <v>27254613.148814876</v>
      </c>
      <c r="O80" s="539">
        <f t="shared" si="34"/>
        <v>35861725.948871195</v>
      </c>
      <c r="P80" s="540"/>
      <c r="Q80" s="541"/>
      <c r="R80" s="541"/>
      <c r="S80" s="541"/>
      <c r="T80" s="541"/>
      <c r="U80" s="538">
        <f t="shared" si="35"/>
        <v>0</v>
      </c>
      <c r="V80" s="538">
        <f t="shared" si="36"/>
        <v>0</v>
      </c>
      <c r="W80" s="538">
        <f t="shared" si="36"/>
        <v>0</v>
      </c>
      <c r="X80" s="538">
        <f t="shared" si="36"/>
        <v>0</v>
      </c>
      <c r="Y80" s="538">
        <f t="shared" si="37"/>
        <v>0</v>
      </c>
      <c r="Z80" s="542">
        <f t="shared" si="38"/>
        <v>0</v>
      </c>
      <c r="AA80" s="543"/>
      <c r="AB80" s="544" t="s">
        <v>2263</v>
      </c>
      <c r="AC80" s="544" t="s">
        <v>2505</v>
      </c>
      <c r="AD80" s="544" t="s">
        <v>2505</v>
      </c>
      <c r="AE80" s="544" t="s">
        <v>2263</v>
      </c>
      <c r="AF80" s="545" t="s">
        <v>2263</v>
      </c>
      <c r="AG80" s="545" t="s">
        <v>2263</v>
      </c>
      <c r="AH80" s="543"/>
      <c r="AI80" s="546" t="e">
        <f t="shared" si="42"/>
        <v>#VALUE!</v>
      </c>
      <c r="AJ80" s="546">
        <f t="shared" si="42"/>
        <v>-1</v>
      </c>
      <c r="AK80" s="546">
        <f t="shared" si="42"/>
        <v>-1</v>
      </c>
      <c r="AL80" s="546">
        <f t="shared" si="40"/>
        <v>-1</v>
      </c>
      <c r="AN80" s="502">
        <f t="shared" si="39"/>
        <v>0</v>
      </c>
      <c r="AO80" s="502">
        <f t="shared" si="39"/>
        <v>-7688341.1813891362</v>
      </c>
      <c r="AP80" s="502">
        <f t="shared" si="39"/>
        <v>-918771.61866718624</v>
      </c>
      <c r="AQ80" s="502">
        <f t="shared" si="31"/>
        <v>-27254613.148814876</v>
      </c>
    </row>
    <row r="81" spans="1:43" ht="25.5" x14ac:dyDescent="0.2">
      <c r="A81" s="535" t="s">
        <v>496</v>
      </c>
      <c r="B81" s="536" t="s">
        <v>2275</v>
      </c>
      <c r="C81" s="537" t="s">
        <v>2263</v>
      </c>
      <c r="D81" s="537">
        <v>6855.7079844918744</v>
      </c>
      <c r="E81" s="537">
        <v>6855.7079844918744</v>
      </c>
      <c r="F81" s="537">
        <v>5237.6695625425273</v>
      </c>
      <c r="G81" s="538">
        <v>0</v>
      </c>
      <c r="H81" s="538">
        <v>22</v>
      </c>
      <c r="I81" s="538">
        <v>29</v>
      </c>
      <c r="J81" s="538">
        <v>3337</v>
      </c>
      <c r="K81" s="539">
        <f t="shared" si="32"/>
        <v>0</v>
      </c>
      <c r="L81" s="539">
        <f t="shared" si="33"/>
        <v>150825.57565882124</v>
      </c>
      <c r="M81" s="539">
        <f t="shared" si="33"/>
        <v>198815.53155026436</v>
      </c>
      <c r="N81" s="539">
        <f t="shared" si="33"/>
        <v>17478103.330204412</v>
      </c>
      <c r="O81" s="539">
        <f t="shared" si="34"/>
        <v>17827744.437413499</v>
      </c>
      <c r="P81" s="540"/>
      <c r="Q81" s="541"/>
      <c r="R81" s="541">
        <f>SUMPRODUCT($D$81:$F$81,$H$81:$J$81)/SUM($H$81:$J$81)</f>
        <v>5262.0261031326736</v>
      </c>
      <c r="S81" s="541">
        <f t="shared" ref="S81:T81" si="44">SUMPRODUCT($D$81:$F$81,$H$81:$J$81)/SUM($H$81:$J$81)</f>
        <v>5262.0261031326736</v>
      </c>
      <c r="T81" s="541">
        <f t="shared" si="44"/>
        <v>5262.0261031326736</v>
      </c>
      <c r="U81" s="538">
        <f t="shared" si="35"/>
        <v>0</v>
      </c>
      <c r="V81" s="538">
        <f t="shared" si="36"/>
        <v>115764.57426891882</v>
      </c>
      <c r="W81" s="538">
        <f t="shared" si="36"/>
        <v>152598.75699084753</v>
      </c>
      <c r="X81" s="538">
        <f t="shared" si="36"/>
        <v>17559381.10615373</v>
      </c>
      <c r="Y81" s="538">
        <f t="shared" si="37"/>
        <v>17827744.437413495</v>
      </c>
      <c r="Z81" s="542">
        <f t="shared" si="38"/>
        <v>-3.7252902984619141E-9</v>
      </c>
      <c r="AA81" s="543"/>
      <c r="AB81" s="544" t="s">
        <v>2263</v>
      </c>
      <c r="AC81" s="544" t="s">
        <v>2505</v>
      </c>
      <c r="AD81" s="544" t="s">
        <v>2505</v>
      </c>
      <c r="AE81" s="544" t="s">
        <v>2263</v>
      </c>
      <c r="AF81" s="545" t="s">
        <v>2263</v>
      </c>
      <c r="AG81" s="545" t="s">
        <v>2263</v>
      </c>
      <c r="AH81" s="543"/>
      <c r="AI81" s="546" t="e">
        <f t="shared" si="42"/>
        <v>#VALUE!</v>
      </c>
      <c r="AJ81" s="546">
        <f t="shared" si="42"/>
        <v>-0.23246058393447167</v>
      </c>
      <c r="AK81" s="546">
        <f t="shared" si="42"/>
        <v>-0.23246058393447167</v>
      </c>
      <c r="AL81" s="546">
        <f t="shared" si="40"/>
        <v>4.6502629269196127E-3</v>
      </c>
      <c r="AN81" s="502">
        <f t="shared" si="39"/>
        <v>0</v>
      </c>
      <c r="AO81" s="502">
        <f t="shared" si="39"/>
        <v>-35061.00138990242</v>
      </c>
      <c r="AP81" s="502">
        <f t="shared" si="39"/>
        <v>-46216.774559416837</v>
      </c>
      <c r="AQ81" s="502">
        <f t="shared" si="31"/>
        <v>81277.775949317962</v>
      </c>
    </row>
    <row r="82" spans="1:43" ht="12.75" x14ac:dyDescent="0.2">
      <c r="A82" s="535" t="s">
        <v>497</v>
      </c>
      <c r="B82" s="536">
        <v>0</v>
      </c>
      <c r="C82" s="537" t="s">
        <v>2263</v>
      </c>
      <c r="D82" s="537">
        <v>5081.4660040983554</v>
      </c>
      <c r="E82" s="537">
        <v>5081.4660040983554</v>
      </c>
      <c r="F82" s="537">
        <v>7290.9813065306926</v>
      </c>
      <c r="G82" s="538">
        <v>0</v>
      </c>
      <c r="H82" s="538">
        <v>6</v>
      </c>
      <c r="I82" s="538">
        <v>58</v>
      </c>
      <c r="J82" s="538">
        <v>358</v>
      </c>
      <c r="K82" s="539">
        <f t="shared" si="32"/>
        <v>0</v>
      </c>
      <c r="L82" s="539">
        <f t="shared" si="33"/>
        <v>30488.796024590134</v>
      </c>
      <c r="M82" s="539">
        <f t="shared" si="33"/>
        <v>294725.0282377046</v>
      </c>
      <c r="N82" s="539">
        <f t="shared" si="33"/>
        <v>2610171.307737988</v>
      </c>
      <c r="O82" s="539">
        <f t="shared" si="34"/>
        <v>2935385.1320002829</v>
      </c>
      <c r="P82" s="540"/>
      <c r="Q82" s="541"/>
      <c r="R82" s="541"/>
      <c r="S82" s="541"/>
      <c r="T82" s="541"/>
      <c r="U82" s="538">
        <f t="shared" si="35"/>
        <v>0</v>
      </c>
      <c r="V82" s="538">
        <f t="shared" si="36"/>
        <v>0</v>
      </c>
      <c r="W82" s="538">
        <f t="shared" si="36"/>
        <v>0</v>
      </c>
      <c r="X82" s="538">
        <f t="shared" si="36"/>
        <v>0</v>
      </c>
      <c r="Y82" s="538">
        <f t="shared" si="37"/>
        <v>0</v>
      </c>
      <c r="Z82" s="542">
        <f t="shared" si="38"/>
        <v>0</v>
      </c>
      <c r="AA82" s="543"/>
      <c r="AB82" s="544" t="s">
        <v>2263</v>
      </c>
      <c r="AC82" s="544" t="s">
        <v>2505</v>
      </c>
      <c r="AD82" s="544" t="s">
        <v>2505</v>
      </c>
      <c r="AE82" s="544" t="s">
        <v>2263</v>
      </c>
      <c r="AF82" s="545" t="s">
        <v>2263</v>
      </c>
      <c r="AG82" s="545" t="s">
        <v>2263</v>
      </c>
      <c r="AH82" s="543"/>
      <c r="AI82" s="546" t="e">
        <f t="shared" si="42"/>
        <v>#VALUE!</v>
      </c>
      <c r="AJ82" s="546">
        <f t="shared" si="42"/>
        <v>-1</v>
      </c>
      <c r="AK82" s="546">
        <f t="shared" si="42"/>
        <v>-1</v>
      </c>
      <c r="AL82" s="546">
        <f t="shared" si="40"/>
        <v>-1</v>
      </c>
      <c r="AN82" s="502">
        <f t="shared" si="39"/>
        <v>0</v>
      </c>
      <c r="AO82" s="502">
        <f t="shared" si="39"/>
        <v>-30488.796024590134</v>
      </c>
      <c r="AP82" s="502">
        <f t="shared" si="39"/>
        <v>-294725.0282377046</v>
      </c>
      <c r="AQ82" s="502">
        <f t="shared" si="31"/>
        <v>-2610171.307737988</v>
      </c>
    </row>
    <row r="83" spans="1:43" ht="12.75" x14ac:dyDescent="0.2">
      <c r="A83" s="535" t="s">
        <v>498</v>
      </c>
      <c r="B83" s="536">
        <v>0</v>
      </c>
      <c r="C83" s="537" t="s">
        <v>2263</v>
      </c>
      <c r="D83" s="537">
        <v>2209.1192236047928</v>
      </c>
      <c r="E83" s="537">
        <v>2209.1192236047928</v>
      </c>
      <c r="F83" s="537">
        <v>4221.7196032384045</v>
      </c>
      <c r="G83" s="538">
        <v>0</v>
      </c>
      <c r="H83" s="538">
        <v>66</v>
      </c>
      <c r="I83" s="538">
        <v>132</v>
      </c>
      <c r="J83" s="538">
        <v>306</v>
      </c>
      <c r="K83" s="539">
        <f t="shared" si="32"/>
        <v>0</v>
      </c>
      <c r="L83" s="539">
        <f t="shared" si="33"/>
        <v>145801.86875791632</v>
      </c>
      <c r="M83" s="539">
        <f t="shared" si="33"/>
        <v>291603.73751583265</v>
      </c>
      <c r="N83" s="539">
        <f t="shared" si="33"/>
        <v>1291846.1985909517</v>
      </c>
      <c r="O83" s="539">
        <f t="shared" si="34"/>
        <v>1729251.8048647007</v>
      </c>
      <c r="P83" s="540"/>
      <c r="Q83" s="541"/>
      <c r="R83" s="541"/>
      <c r="S83" s="541"/>
      <c r="T83" s="541"/>
      <c r="U83" s="538">
        <f t="shared" si="35"/>
        <v>0</v>
      </c>
      <c r="V83" s="538">
        <f t="shared" si="36"/>
        <v>0</v>
      </c>
      <c r="W83" s="538">
        <f t="shared" si="36"/>
        <v>0</v>
      </c>
      <c r="X83" s="538">
        <f t="shared" si="36"/>
        <v>0</v>
      </c>
      <c r="Y83" s="538">
        <f t="shared" si="37"/>
        <v>0</v>
      </c>
      <c r="Z83" s="542">
        <f t="shared" si="38"/>
        <v>0</v>
      </c>
      <c r="AA83" s="543"/>
      <c r="AB83" s="544" t="s">
        <v>2263</v>
      </c>
      <c r="AC83" s="544" t="s">
        <v>2505</v>
      </c>
      <c r="AD83" s="544" t="s">
        <v>2505</v>
      </c>
      <c r="AE83" s="544" t="s">
        <v>2263</v>
      </c>
      <c r="AF83" s="545" t="s">
        <v>2263</v>
      </c>
      <c r="AG83" s="545" t="s">
        <v>2263</v>
      </c>
      <c r="AH83" s="543"/>
      <c r="AI83" s="546" t="e">
        <f t="shared" si="42"/>
        <v>#VALUE!</v>
      </c>
      <c r="AJ83" s="546">
        <f t="shared" si="42"/>
        <v>-1</v>
      </c>
      <c r="AK83" s="546">
        <f t="shared" si="42"/>
        <v>-1</v>
      </c>
      <c r="AL83" s="546">
        <f t="shared" si="40"/>
        <v>-1</v>
      </c>
      <c r="AN83" s="502">
        <f t="shared" si="39"/>
        <v>0</v>
      </c>
      <c r="AO83" s="502">
        <f t="shared" si="39"/>
        <v>-145801.86875791632</v>
      </c>
      <c r="AP83" s="502">
        <f t="shared" si="39"/>
        <v>-291603.73751583265</v>
      </c>
      <c r="AQ83" s="502">
        <f t="shared" si="31"/>
        <v>-1291846.1985909517</v>
      </c>
    </row>
    <row r="84" spans="1:43" ht="12.75" x14ac:dyDescent="0.2">
      <c r="A84" s="535" t="s">
        <v>499</v>
      </c>
      <c r="B84" s="536">
        <v>0</v>
      </c>
      <c r="C84" s="537" t="s">
        <v>2263</v>
      </c>
      <c r="D84" s="537">
        <v>1485.6606900465704</v>
      </c>
      <c r="E84" s="537">
        <v>1485.6606900465704</v>
      </c>
      <c r="F84" s="537">
        <v>3553.0466721776347</v>
      </c>
      <c r="G84" s="538">
        <v>0</v>
      </c>
      <c r="H84" s="538">
        <v>181</v>
      </c>
      <c r="I84" s="538">
        <v>267</v>
      </c>
      <c r="J84" s="538">
        <v>304</v>
      </c>
      <c r="K84" s="539">
        <f t="shared" si="32"/>
        <v>0</v>
      </c>
      <c r="L84" s="539">
        <f t="shared" si="33"/>
        <v>268904.58489842922</v>
      </c>
      <c r="M84" s="539">
        <f t="shared" si="33"/>
        <v>396671.40424243431</v>
      </c>
      <c r="N84" s="539">
        <f t="shared" si="33"/>
        <v>1080126.1883420011</v>
      </c>
      <c r="O84" s="539">
        <f t="shared" si="34"/>
        <v>1745702.1774828646</v>
      </c>
      <c r="P84" s="540"/>
      <c r="Q84" s="541"/>
      <c r="R84" s="541"/>
      <c r="S84" s="541"/>
      <c r="T84" s="541"/>
      <c r="U84" s="538">
        <f t="shared" si="35"/>
        <v>0</v>
      </c>
      <c r="V84" s="538">
        <f t="shared" si="36"/>
        <v>0</v>
      </c>
      <c r="W84" s="538">
        <f t="shared" si="36"/>
        <v>0</v>
      </c>
      <c r="X84" s="538">
        <f t="shared" si="36"/>
        <v>0</v>
      </c>
      <c r="Y84" s="538">
        <f t="shared" si="37"/>
        <v>0</v>
      </c>
      <c r="Z84" s="542">
        <f t="shared" si="38"/>
        <v>0</v>
      </c>
      <c r="AA84" s="543"/>
      <c r="AB84" s="544" t="s">
        <v>2263</v>
      </c>
      <c r="AC84" s="544" t="s">
        <v>2505</v>
      </c>
      <c r="AD84" s="544" t="s">
        <v>2505</v>
      </c>
      <c r="AE84" s="544" t="s">
        <v>2263</v>
      </c>
      <c r="AF84" s="545" t="s">
        <v>2263</v>
      </c>
      <c r="AG84" s="545" t="s">
        <v>2263</v>
      </c>
      <c r="AH84" s="543"/>
      <c r="AI84" s="546" t="e">
        <f t="shared" si="42"/>
        <v>#VALUE!</v>
      </c>
      <c r="AJ84" s="546">
        <f t="shared" si="42"/>
        <v>-1</v>
      </c>
      <c r="AK84" s="546">
        <f t="shared" si="42"/>
        <v>-1</v>
      </c>
      <c r="AL84" s="546">
        <f t="shared" si="40"/>
        <v>-1</v>
      </c>
      <c r="AN84" s="502">
        <f t="shared" si="39"/>
        <v>0</v>
      </c>
      <c r="AO84" s="502">
        <f t="shared" si="39"/>
        <v>-268904.58489842922</v>
      </c>
      <c r="AP84" s="502">
        <f t="shared" si="39"/>
        <v>-396671.40424243431</v>
      </c>
      <c r="AQ84" s="502">
        <f t="shared" si="31"/>
        <v>-1080126.1883420011</v>
      </c>
    </row>
    <row r="85" spans="1:43" ht="12.75" x14ac:dyDescent="0.2">
      <c r="A85" s="535" t="s">
        <v>500</v>
      </c>
      <c r="B85" s="536">
        <v>0</v>
      </c>
      <c r="C85" s="537" t="s">
        <v>2263</v>
      </c>
      <c r="D85" s="537">
        <v>1042.8168127395195</v>
      </c>
      <c r="E85" s="537">
        <v>1042.8168127395195</v>
      </c>
      <c r="F85" s="537">
        <v>2779.7539075685086</v>
      </c>
      <c r="G85" s="538">
        <v>0</v>
      </c>
      <c r="H85" s="538">
        <v>308</v>
      </c>
      <c r="I85" s="538">
        <v>216</v>
      </c>
      <c r="J85" s="538">
        <v>109</v>
      </c>
      <c r="K85" s="539">
        <f t="shared" si="32"/>
        <v>0</v>
      </c>
      <c r="L85" s="539">
        <f t="shared" si="33"/>
        <v>321187.578323772</v>
      </c>
      <c r="M85" s="539">
        <f t="shared" si="33"/>
        <v>225248.4315517362</v>
      </c>
      <c r="N85" s="539">
        <f t="shared" si="33"/>
        <v>302993.17592496745</v>
      </c>
      <c r="O85" s="539">
        <f t="shared" si="34"/>
        <v>849429.18580047577</v>
      </c>
      <c r="P85" s="540"/>
      <c r="Q85" s="541"/>
      <c r="R85" s="541"/>
      <c r="S85" s="541"/>
      <c r="T85" s="541"/>
      <c r="U85" s="538">
        <f t="shared" si="35"/>
        <v>0</v>
      </c>
      <c r="V85" s="538">
        <f t="shared" si="36"/>
        <v>0</v>
      </c>
      <c r="W85" s="538">
        <f t="shared" si="36"/>
        <v>0</v>
      </c>
      <c r="X85" s="538">
        <f t="shared" si="36"/>
        <v>0</v>
      </c>
      <c r="Y85" s="538">
        <f t="shared" si="37"/>
        <v>0</v>
      </c>
      <c r="Z85" s="542">
        <f t="shared" si="38"/>
        <v>0</v>
      </c>
      <c r="AA85" s="540"/>
      <c r="AB85" s="544" t="s">
        <v>2263</v>
      </c>
      <c r="AC85" s="544" t="s">
        <v>2505</v>
      </c>
      <c r="AD85" s="544" t="s">
        <v>2505</v>
      </c>
      <c r="AE85" s="544" t="s">
        <v>2263</v>
      </c>
      <c r="AF85" s="545" t="s">
        <v>2263</v>
      </c>
      <c r="AG85" s="545" t="s">
        <v>2263</v>
      </c>
      <c r="AH85" s="543"/>
      <c r="AI85" s="546" t="e">
        <f t="shared" si="42"/>
        <v>#VALUE!</v>
      </c>
      <c r="AJ85" s="546">
        <f t="shared" si="42"/>
        <v>-1</v>
      </c>
      <c r="AK85" s="546">
        <f t="shared" si="42"/>
        <v>-1</v>
      </c>
      <c r="AL85" s="546">
        <f t="shared" si="40"/>
        <v>-1</v>
      </c>
      <c r="AN85" s="502">
        <f t="shared" si="39"/>
        <v>0</v>
      </c>
      <c r="AO85" s="502">
        <f t="shared" si="39"/>
        <v>-321187.578323772</v>
      </c>
      <c r="AP85" s="502">
        <f t="shared" si="39"/>
        <v>-225248.4315517362</v>
      </c>
      <c r="AQ85" s="502">
        <f t="shared" si="31"/>
        <v>-302993.17592496745</v>
      </c>
    </row>
    <row r="86" spans="1:43" ht="12.75" x14ac:dyDescent="0.2">
      <c r="A86" s="535" t="s">
        <v>501</v>
      </c>
      <c r="B86" s="536">
        <v>0</v>
      </c>
      <c r="C86" s="537" t="s">
        <v>2263</v>
      </c>
      <c r="D86" s="537">
        <v>2071.3784761382358</v>
      </c>
      <c r="E86" s="537">
        <v>2071.3784761382358</v>
      </c>
      <c r="F86" s="537">
        <v>3668.6349627466648</v>
      </c>
      <c r="G86" s="538">
        <v>0</v>
      </c>
      <c r="H86" s="538">
        <v>2</v>
      </c>
      <c r="I86" s="538">
        <v>5</v>
      </c>
      <c r="J86" s="538">
        <v>817</v>
      </c>
      <c r="K86" s="539">
        <f t="shared" si="32"/>
        <v>0</v>
      </c>
      <c r="L86" s="539">
        <f t="shared" si="33"/>
        <v>4142.7569522764716</v>
      </c>
      <c r="M86" s="539">
        <f t="shared" si="33"/>
        <v>10356.892380691179</v>
      </c>
      <c r="N86" s="539">
        <f t="shared" si="33"/>
        <v>2997274.7645640252</v>
      </c>
      <c r="O86" s="539">
        <f t="shared" si="34"/>
        <v>3011774.4138969928</v>
      </c>
      <c r="P86" s="540"/>
      <c r="Q86" s="541"/>
      <c r="R86" s="541"/>
      <c r="S86" s="541"/>
      <c r="T86" s="541"/>
      <c r="U86" s="538">
        <f t="shared" si="35"/>
        <v>0</v>
      </c>
      <c r="V86" s="538">
        <f t="shared" si="36"/>
        <v>0</v>
      </c>
      <c r="W86" s="538">
        <f t="shared" si="36"/>
        <v>0</v>
      </c>
      <c r="X86" s="538">
        <f t="shared" si="36"/>
        <v>0</v>
      </c>
      <c r="Y86" s="538">
        <f t="shared" si="37"/>
        <v>0</v>
      </c>
      <c r="Z86" s="542">
        <f t="shared" si="38"/>
        <v>0</v>
      </c>
      <c r="AA86" s="543"/>
      <c r="AB86" s="544" t="s">
        <v>2263</v>
      </c>
      <c r="AC86" s="544" t="s">
        <v>2505</v>
      </c>
      <c r="AD86" s="544" t="s">
        <v>2505</v>
      </c>
      <c r="AE86" s="544" t="s">
        <v>2263</v>
      </c>
      <c r="AF86" s="545" t="s">
        <v>2263</v>
      </c>
      <c r="AG86" s="545" t="s">
        <v>2263</v>
      </c>
      <c r="AH86" s="543"/>
      <c r="AI86" s="546" t="e">
        <f t="shared" si="42"/>
        <v>#VALUE!</v>
      </c>
      <c r="AJ86" s="546">
        <f t="shared" si="42"/>
        <v>-1</v>
      </c>
      <c r="AK86" s="546">
        <f t="shared" si="42"/>
        <v>-1</v>
      </c>
      <c r="AL86" s="546">
        <f t="shared" si="40"/>
        <v>-1</v>
      </c>
      <c r="AN86" s="502">
        <f t="shared" si="39"/>
        <v>0</v>
      </c>
      <c r="AO86" s="502">
        <f t="shared" si="39"/>
        <v>-4142.7569522764716</v>
      </c>
      <c r="AP86" s="502">
        <f t="shared" si="39"/>
        <v>-10356.892380691179</v>
      </c>
      <c r="AQ86" s="502">
        <f t="shared" si="31"/>
        <v>-2997274.7645640252</v>
      </c>
    </row>
    <row r="87" spans="1:43" ht="12.75" x14ac:dyDescent="0.2">
      <c r="A87" s="535" t="s">
        <v>502</v>
      </c>
      <c r="B87" s="536">
        <v>0</v>
      </c>
      <c r="C87" s="537" t="s">
        <v>2263</v>
      </c>
      <c r="D87" s="537">
        <v>961.57304376982177</v>
      </c>
      <c r="E87" s="537">
        <v>961.57304376982177</v>
      </c>
      <c r="F87" s="537">
        <v>1986.3651913709205</v>
      </c>
      <c r="G87" s="538">
        <v>0</v>
      </c>
      <c r="H87" s="538">
        <v>17</v>
      </c>
      <c r="I87" s="538">
        <v>10</v>
      </c>
      <c r="J87" s="538">
        <v>2036</v>
      </c>
      <c r="K87" s="539">
        <f t="shared" si="32"/>
        <v>0</v>
      </c>
      <c r="L87" s="539">
        <f t="shared" si="33"/>
        <v>16346.74174408697</v>
      </c>
      <c r="M87" s="539">
        <f t="shared" si="33"/>
        <v>9615.7304376982174</v>
      </c>
      <c r="N87" s="539">
        <f t="shared" si="33"/>
        <v>4044239.5296311942</v>
      </c>
      <c r="O87" s="539">
        <f t="shared" si="34"/>
        <v>4070202.0018129796</v>
      </c>
      <c r="P87" s="540"/>
      <c r="Q87" s="541"/>
      <c r="R87" s="541"/>
      <c r="S87" s="541"/>
      <c r="T87" s="541"/>
      <c r="U87" s="538">
        <f t="shared" si="35"/>
        <v>0</v>
      </c>
      <c r="V87" s="538">
        <f t="shared" si="36"/>
        <v>0</v>
      </c>
      <c r="W87" s="538">
        <f t="shared" si="36"/>
        <v>0</v>
      </c>
      <c r="X87" s="538">
        <f t="shared" si="36"/>
        <v>0</v>
      </c>
      <c r="Y87" s="538">
        <f t="shared" si="37"/>
        <v>0</v>
      </c>
      <c r="Z87" s="542">
        <f t="shared" si="38"/>
        <v>0</v>
      </c>
      <c r="AA87" s="543"/>
      <c r="AB87" s="544" t="s">
        <v>2263</v>
      </c>
      <c r="AC87" s="544" t="s">
        <v>2505</v>
      </c>
      <c r="AD87" s="544" t="s">
        <v>2505</v>
      </c>
      <c r="AE87" s="544" t="s">
        <v>2263</v>
      </c>
      <c r="AF87" s="545" t="s">
        <v>2263</v>
      </c>
      <c r="AG87" s="545" t="s">
        <v>2263</v>
      </c>
      <c r="AH87" s="543"/>
      <c r="AI87" s="546" t="e">
        <f t="shared" si="42"/>
        <v>#VALUE!</v>
      </c>
      <c r="AJ87" s="546">
        <f t="shared" si="42"/>
        <v>-1</v>
      </c>
      <c r="AK87" s="546">
        <f t="shared" si="42"/>
        <v>-1</v>
      </c>
      <c r="AL87" s="546">
        <f t="shared" si="40"/>
        <v>-1</v>
      </c>
      <c r="AN87" s="502">
        <f t="shared" si="39"/>
        <v>0</v>
      </c>
      <c r="AO87" s="502">
        <f t="shared" si="39"/>
        <v>-16346.74174408697</v>
      </c>
      <c r="AP87" s="502">
        <f t="shared" si="39"/>
        <v>-9615.7304376982174</v>
      </c>
      <c r="AQ87" s="502">
        <f t="shared" si="31"/>
        <v>-4044239.5296311942</v>
      </c>
    </row>
    <row r="88" spans="1:43" ht="12.75" x14ac:dyDescent="0.2">
      <c r="A88" s="535" t="s">
        <v>503</v>
      </c>
      <c r="B88" s="536">
        <v>0</v>
      </c>
      <c r="C88" s="537" t="s">
        <v>2263</v>
      </c>
      <c r="D88" s="537">
        <v>451.99802048418974</v>
      </c>
      <c r="E88" s="537">
        <v>451.99802048418974</v>
      </c>
      <c r="F88" s="537">
        <v>1359.1187894581478</v>
      </c>
      <c r="G88" s="538">
        <v>273</v>
      </c>
      <c r="H88" s="538">
        <v>106</v>
      </c>
      <c r="I88" s="538">
        <v>14</v>
      </c>
      <c r="J88" s="538">
        <v>5855</v>
      </c>
      <c r="K88" s="539">
        <f t="shared" si="32"/>
        <v>0</v>
      </c>
      <c r="L88" s="539">
        <f t="shared" si="33"/>
        <v>47911.790171324115</v>
      </c>
      <c r="M88" s="539">
        <f t="shared" si="33"/>
        <v>6327.9722867786568</v>
      </c>
      <c r="N88" s="539">
        <f t="shared" si="33"/>
        <v>7957640.512277456</v>
      </c>
      <c r="O88" s="539">
        <f t="shared" si="34"/>
        <v>8011880.2747355588</v>
      </c>
      <c r="P88" s="540"/>
      <c r="Q88" s="541"/>
      <c r="R88" s="541"/>
      <c r="S88" s="541"/>
      <c r="T88" s="541"/>
      <c r="U88" s="538">
        <f t="shared" si="35"/>
        <v>0</v>
      </c>
      <c r="V88" s="538">
        <f t="shared" si="36"/>
        <v>0</v>
      </c>
      <c r="W88" s="538">
        <f t="shared" si="36"/>
        <v>0</v>
      </c>
      <c r="X88" s="538">
        <f t="shared" si="36"/>
        <v>0</v>
      </c>
      <c r="Y88" s="538">
        <f t="shared" si="37"/>
        <v>0</v>
      </c>
      <c r="Z88" s="542">
        <f t="shared" si="38"/>
        <v>0</v>
      </c>
      <c r="AA88" s="543"/>
      <c r="AB88" s="544" t="s">
        <v>2263</v>
      </c>
      <c r="AC88" s="544" t="s">
        <v>2505</v>
      </c>
      <c r="AD88" s="544" t="s">
        <v>2505</v>
      </c>
      <c r="AE88" s="544" t="s">
        <v>2263</v>
      </c>
      <c r="AF88" s="545">
        <v>329</v>
      </c>
      <c r="AG88" s="545" t="s">
        <v>2263</v>
      </c>
      <c r="AH88" s="543"/>
      <c r="AI88" s="546" t="e">
        <f t="shared" si="42"/>
        <v>#VALUE!</v>
      </c>
      <c r="AJ88" s="546">
        <f t="shared" si="42"/>
        <v>-1</v>
      </c>
      <c r="AK88" s="546">
        <f t="shared" si="42"/>
        <v>-1</v>
      </c>
      <c r="AL88" s="546">
        <f t="shared" si="40"/>
        <v>-1</v>
      </c>
      <c r="AN88" s="502">
        <f t="shared" si="39"/>
        <v>0</v>
      </c>
      <c r="AO88" s="502">
        <f t="shared" si="39"/>
        <v>-47911.790171324115</v>
      </c>
      <c r="AP88" s="502">
        <f t="shared" si="39"/>
        <v>-6327.9722867786568</v>
      </c>
      <c r="AQ88" s="502">
        <f t="shared" si="31"/>
        <v>-7957640.512277456</v>
      </c>
    </row>
    <row r="89" spans="1:43" ht="12.75" x14ac:dyDescent="0.2">
      <c r="A89" s="535" t="s">
        <v>504</v>
      </c>
      <c r="B89" s="536">
        <v>0</v>
      </c>
      <c r="C89" s="537" t="s">
        <v>2263</v>
      </c>
      <c r="D89" s="537">
        <v>365.3209756905872</v>
      </c>
      <c r="E89" s="537">
        <v>365.3209756905872</v>
      </c>
      <c r="F89" s="537">
        <v>876.00898586707262</v>
      </c>
      <c r="G89" s="538">
        <v>0</v>
      </c>
      <c r="H89" s="538">
        <v>478</v>
      </c>
      <c r="I89" s="538">
        <v>47</v>
      </c>
      <c r="J89" s="538">
        <v>12358</v>
      </c>
      <c r="K89" s="539">
        <f t="shared" si="32"/>
        <v>0</v>
      </c>
      <c r="L89" s="539">
        <f t="shared" si="33"/>
        <v>174623.42638010069</v>
      </c>
      <c r="M89" s="539">
        <f t="shared" si="33"/>
        <v>17170.085857457598</v>
      </c>
      <c r="N89" s="539">
        <f t="shared" si="33"/>
        <v>10825719.047345284</v>
      </c>
      <c r="O89" s="539">
        <f t="shared" si="34"/>
        <v>11017512.559582843</v>
      </c>
      <c r="P89" s="540"/>
      <c r="Q89" s="541"/>
      <c r="R89" s="541"/>
      <c r="S89" s="541"/>
      <c r="T89" s="541"/>
      <c r="U89" s="538">
        <f t="shared" si="35"/>
        <v>0</v>
      </c>
      <c r="V89" s="538">
        <f t="shared" si="36"/>
        <v>0</v>
      </c>
      <c r="W89" s="538">
        <f t="shared" si="36"/>
        <v>0</v>
      </c>
      <c r="X89" s="538">
        <f t="shared" si="36"/>
        <v>0</v>
      </c>
      <c r="Y89" s="538">
        <f t="shared" si="37"/>
        <v>0</v>
      </c>
      <c r="Z89" s="542">
        <f t="shared" si="38"/>
        <v>0</v>
      </c>
      <c r="AA89" s="543"/>
      <c r="AB89" s="544" t="s">
        <v>2263</v>
      </c>
      <c r="AC89" s="544" t="s">
        <v>2505</v>
      </c>
      <c r="AD89" s="544" t="s">
        <v>2505</v>
      </c>
      <c r="AE89" s="544" t="s">
        <v>2263</v>
      </c>
      <c r="AF89" s="545" t="s">
        <v>2263</v>
      </c>
      <c r="AG89" s="545" t="s">
        <v>2263</v>
      </c>
      <c r="AH89" s="543"/>
      <c r="AI89" s="546" t="e">
        <f t="shared" si="42"/>
        <v>#VALUE!</v>
      </c>
      <c r="AJ89" s="546">
        <f t="shared" si="42"/>
        <v>-1</v>
      </c>
      <c r="AK89" s="546">
        <f t="shared" si="42"/>
        <v>-1</v>
      </c>
      <c r="AL89" s="546">
        <f t="shared" si="40"/>
        <v>-1</v>
      </c>
      <c r="AN89" s="502">
        <f t="shared" si="39"/>
        <v>0</v>
      </c>
      <c r="AO89" s="502">
        <f t="shared" si="39"/>
        <v>-174623.42638010069</v>
      </c>
      <c r="AP89" s="502">
        <f t="shared" si="39"/>
        <v>-17170.085857457598</v>
      </c>
      <c r="AQ89" s="502">
        <f t="shared" si="31"/>
        <v>-10825719.047345284</v>
      </c>
    </row>
    <row r="90" spans="1:43" ht="12.75" x14ac:dyDescent="0.2">
      <c r="A90" s="535" t="s">
        <v>505</v>
      </c>
      <c r="B90" s="536">
        <v>0</v>
      </c>
      <c r="C90" s="537" t="s">
        <v>2263</v>
      </c>
      <c r="D90" s="537">
        <v>3887.9478274792036</v>
      </c>
      <c r="E90" s="537">
        <v>3887.9478274792036</v>
      </c>
      <c r="F90" s="537">
        <v>7558.4709262473116</v>
      </c>
      <c r="G90" s="538">
        <v>0</v>
      </c>
      <c r="H90" s="538">
        <v>3</v>
      </c>
      <c r="I90" s="538">
        <v>121</v>
      </c>
      <c r="J90" s="538">
        <v>392</v>
      </c>
      <c r="K90" s="539">
        <f t="shared" si="32"/>
        <v>0</v>
      </c>
      <c r="L90" s="539">
        <f t="shared" si="33"/>
        <v>11663.843482437611</v>
      </c>
      <c r="M90" s="539">
        <f t="shared" si="33"/>
        <v>470441.68712498364</v>
      </c>
      <c r="N90" s="539">
        <f t="shared" si="33"/>
        <v>2962920.6030889461</v>
      </c>
      <c r="O90" s="539">
        <f t="shared" si="34"/>
        <v>3445026.1336963675</v>
      </c>
      <c r="P90" s="540"/>
      <c r="Q90" s="541"/>
      <c r="R90" s="541"/>
      <c r="S90" s="541"/>
      <c r="T90" s="541"/>
      <c r="U90" s="538">
        <f t="shared" si="35"/>
        <v>0</v>
      </c>
      <c r="V90" s="538">
        <f t="shared" si="36"/>
        <v>0</v>
      </c>
      <c r="W90" s="538">
        <f t="shared" si="36"/>
        <v>0</v>
      </c>
      <c r="X90" s="538">
        <f t="shared" si="36"/>
        <v>0</v>
      </c>
      <c r="Y90" s="538">
        <f t="shared" si="37"/>
        <v>0</v>
      </c>
      <c r="Z90" s="542">
        <f t="shared" si="38"/>
        <v>0</v>
      </c>
      <c r="AA90" s="543"/>
      <c r="AB90" s="544" t="s">
        <v>2263</v>
      </c>
      <c r="AC90" s="544" t="s">
        <v>2505</v>
      </c>
      <c r="AD90" s="544" t="s">
        <v>2505</v>
      </c>
      <c r="AE90" s="544" t="s">
        <v>2263</v>
      </c>
      <c r="AF90" s="545" t="s">
        <v>2263</v>
      </c>
      <c r="AG90" s="545" t="s">
        <v>2263</v>
      </c>
      <c r="AH90" s="543"/>
      <c r="AI90" s="546" t="e">
        <f t="shared" si="42"/>
        <v>#VALUE!</v>
      </c>
      <c r="AJ90" s="546">
        <f t="shared" si="42"/>
        <v>-1</v>
      </c>
      <c r="AK90" s="546">
        <f t="shared" si="42"/>
        <v>-1</v>
      </c>
      <c r="AL90" s="546">
        <f t="shared" si="40"/>
        <v>-1</v>
      </c>
      <c r="AN90" s="502">
        <f t="shared" si="39"/>
        <v>0</v>
      </c>
      <c r="AO90" s="502">
        <f t="shared" si="39"/>
        <v>-11663.843482437611</v>
      </c>
      <c r="AP90" s="502">
        <f t="shared" si="39"/>
        <v>-470441.68712498364</v>
      </c>
      <c r="AQ90" s="502">
        <f t="shared" si="31"/>
        <v>-2962920.6030889461</v>
      </c>
    </row>
    <row r="91" spans="1:43" ht="12.75" x14ac:dyDescent="0.2">
      <c r="A91" s="535" t="s">
        <v>506</v>
      </c>
      <c r="B91" s="536">
        <v>0</v>
      </c>
      <c r="C91" s="537" t="s">
        <v>2263</v>
      </c>
      <c r="D91" s="537">
        <v>2085.5586876294283</v>
      </c>
      <c r="E91" s="537">
        <v>2085.5586876294283</v>
      </c>
      <c r="F91" s="537">
        <v>3901.9382051893103</v>
      </c>
      <c r="G91" s="538">
        <v>0</v>
      </c>
      <c r="H91" s="538">
        <v>82</v>
      </c>
      <c r="I91" s="538">
        <v>153</v>
      </c>
      <c r="J91" s="538">
        <v>435</v>
      </c>
      <c r="K91" s="539">
        <f t="shared" si="32"/>
        <v>0</v>
      </c>
      <c r="L91" s="539">
        <f t="shared" si="33"/>
        <v>171015.81238561313</v>
      </c>
      <c r="M91" s="539">
        <f t="shared" si="33"/>
        <v>319090.4792073025</v>
      </c>
      <c r="N91" s="539">
        <f t="shared" si="33"/>
        <v>1697343.11925735</v>
      </c>
      <c r="O91" s="539">
        <f t="shared" si="34"/>
        <v>2187449.4108502655</v>
      </c>
      <c r="P91" s="540"/>
      <c r="Q91" s="541"/>
      <c r="R91" s="541"/>
      <c r="S91" s="541"/>
      <c r="T91" s="541"/>
      <c r="U91" s="538">
        <f t="shared" si="35"/>
        <v>0</v>
      </c>
      <c r="V91" s="538">
        <f t="shared" si="36"/>
        <v>0</v>
      </c>
      <c r="W91" s="538">
        <f t="shared" si="36"/>
        <v>0</v>
      </c>
      <c r="X91" s="538">
        <f t="shared" si="36"/>
        <v>0</v>
      </c>
      <c r="Y91" s="538">
        <f t="shared" si="37"/>
        <v>0</v>
      </c>
      <c r="Z91" s="542">
        <f t="shared" si="38"/>
        <v>0</v>
      </c>
      <c r="AA91" s="543"/>
      <c r="AB91" s="544" t="s">
        <v>2263</v>
      </c>
      <c r="AC91" s="544" t="s">
        <v>2505</v>
      </c>
      <c r="AD91" s="544" t="s">
        <v>2505</v>
      </c>
      <c r="AE91" s="544" t="s">
        <v>2263</v>
      </c>
      <c r="AF91" s="545" t="s">
        <v>2263</v>
      </c>
      <c r="AG91" s="545" t="s">
        <v>2263</v>
      </c>
      <c r="AH91" s="543"/>
      <c r="AI91" s="546" t="e">
        <f t="shared" si="42"/>
        <v>#VALUE!</v>
      </c>
      <c r="AJ91" s="546">
        <f t="shared" si="42"/>
        <v>-1</v>
      </c>
      <c r="AK91" s="546">
        <f t="shared" si="42"/>
        <v>-1</v>
      </c>
      <c r="AL91" s="546">
        <f t="shared" si="40"/>
        <v>-1</v>
      </c>
      <c r="AN91" s="502">
        <f t="shared" si="39"/>
        <v>0</v>
      </c>
      <c r="AO91" s="502">
        <f t="shared" si="39"/>
        <v>-171015.81238561313</v>
      </c>
      <c r="AP91" s="502">
        <f t="shared" si="39"/>
        <v>-319090.4792073025</v>
      </c>
      <c r="AQ91" s="502">
        <f t="shared" si="31"/>
        <v>-1697343.11925735</v>
      </c>
    </row>
    <row r="92" spans="1:43" ht="12.75" x14ac:dyDescent="0.2">
      <c r="A92" s="535" t="s">
        <v>507</v>
      </c>
      <c r="B92" s="536">
        <v>0</v>
      </c>
      <c r="C92" s="537" t="s">
        <v>2263</v>
      </c>
      <c r="D92" s="537">
        <v>495.84530863714252</v>
      </c>
      <c r="E92" s="537">
        <v>495.84530863714252</v>
      </c>
      <c r="F92" s="537">
        <v>2932.284460032246</v>
      </c>
      <c r="G92" s="538">
        <v>0</v>
      </c>
      <c r="H92" s="538">
        <v>1936</v>
      </c>
      <c r="I92" s="538">
        <v>318</v>
      </c>
      <c r="J92" s="538">
        <v>933</v>
      </c>
      <c r="K92" s="539">
        <f t="shared" si="32"/>
        <v>0</v>
      </c>
      <c r="L92" s="539">
        <f t="shared" si="33"/>
        <v>959956.51752150792</v>
      </c>
      <c r="M92" s="539">
        <f t="shared" si="33"/>
        <v>157678.80814661132</v>
      </c>
      <c r="N92" s="539">
        <f t="shared" si="33"/>
        <v>2735821.4012100855</v>
      </c>
      <c r="O92" s="539">
        <f t="shared" si="34"/>
        <v>3853456.7268782048</v>
      </c>
      <c r="P92" s="540"/>
      <c r="Q92" s="541"/>
      <c r="R92" s="541"/>
      <c r="S92" s="541"/>
      <c r="T92" s="541"/>
      <c r="U92" s="538">
        <f t="shared" si="35"/>
        <v>0</v>
      </c>
      <c r="V92" s="538">
        <f t="shared" si="36"/>
        <v>0</v>
      </c>
      <c r="W92" s="538">
        <f t="shared" si="36"/>
        <v>0</v>
      </c>
      <c r="X92" s="538">
        <f t="shared" si="36"/>
        <v>0</v>
      </c>
      <c r="Y92" s="538">
        <f t="shared" si="37"/>
        <v>0</v>
      </c>
      <c r="Z92" s="542">
        <f t="shared" si="38"/>
        <v>0</v>
      </c>
      <c r="AA92" s="543"/>
      <c r="AB92" s="544" t="s">
        <v>2263</v>
      </c>
      <c r="AC92" s="544" t="s">
        <v>2505</v>
      </c>
      <c r="AD92" s="544" t="s">
        <v>2505</v>
      </c>
      <c r="AE92" s="544" t="s">
        <v>2263</v>
      </c>
      <c r="AF92" s="545" t="s">
        <v>2263</v>
      </c>
      <c r="AG92" s="545" t="s">
        <v>2263</v>
      </c>
      <c r="AH92" s="543"/>
      <c r="AI92" s="546" t="e">
        <f t="shared" si="42"/>
        <v>#VALUE!</v>
      </c>
      <c r="AJ92" s="546">
        <f t="shared" si="42"/>
        <v>-1</v>
      </c>
      <c r="AK92" s="546">
        <f t="shared" si="42"/>
        <v>-1</v>
      </c>
      <c r="AL92" s="546">
        <f t="shared" si="40"/>
        <v>-1</v>
      </c>
      <c r="AN92" s="502">
        <f t="shared" si="39"/>
        <v>0</v>
      </c>
      <c r="AO92" s="502">
        <f t="shared" si="39"/>
        <v>-959956.51752150792</v>
      </c>
      <c r="AP92" s="502">
        <f t="shared" si="39"/>
        <v>-157678.80814661132</v>
      </c>
      <c r="AQ92" s="502">
        <f t="shared" si="31"/>
        <v>-2735821.4012100855</v>
      </c>
    </row>
    <row r="93" spans="1:43" ht="12.75" x14ac:dyDescent="0.2">
      <c r="A93" s="535" t="s">
        <v>508</v>
      </c>
      <c r="B93" s="536">
        <v>0</v>
      </c>
      <c r="C93" s="537" t="s">
        <v>2263</v>
      </c>
      <c r="D93" s="537">
        <v>318.21262214345188</v>
      </c>
      <c r="E93" s="537">
        <v>318.21262214345188</v>
      </c>
      <c r="F93" s="537">
        <v>1888.3577738617269</v>
      </c>
      <c r="G93" s="538">
        <v>0</v>
      </c>
      <c r="H93" s="538">
        <v>36509</v>
      </c>
      <c r="I93" s="538">
        <v>657</v>
      </c>
      <c r="J93" s="538">
        <v>1165</v>
      </c>
      <c r="K93" s="539">
        <f t="shared" si="32"/>
        <v>0</v>
      </c>
      <c r="L93" s="539">
        <f t="shared" si="33"/>
        <v>11617624.621835284</v>
      </c>
      <c r="M93" s="539">
        <f t="shared" si="33"/>
        <v>209065.69274824788</v>
      </c>
      <c r="N93" s="539">
        <f t="shared" si="33"/>
        <v>2199936.8065489116</v>
      </c>
      <c r="O93" s="539">
        <f t="shared" si="34"/>
        <v>14026627.121132445</v>
      </c>
      <c r="P93" s="540"/>
      <c r="Q93" s="541"/>
      <c r="R93" s="541"/>
      <c r="S93" s="541"/>
      <c r="T93" s="541"/>
      <c r="U93" s="538">
        <f t="shared" si="35"/>
        <v>0</v>
      </c>
      <c r="V93" s="538">
        <f t="shared" si="36"/>
        <v>0</v>
      </c>
      <c r="W93" s="538">
        <f t="shared" si="36"/>
        <v>0</v>
      </c>
      <c r="X93" s="538">
        <f t="shared" si="36"/>
        <v>0</v>
      </c>
      <c r="Y93" s="538">
        <f t="shared" si="37"/>
        <v>0</v>
      </c>
      <c r="Z93" s="542">
        <f t="shared" si="38"/>
        <v>0</v>
      </c>
      <c r="AA93" s="543"/>
      <c r="AB93" s="544" t="s">
        <v>2263</v>
      </c>
      <c r="AC93" s="544" t="s">
        <v>2505</v>
      </c>
      <c r="AD93" s="544" t="s">
        <v>2505</v>
      </c>
      <c r="AE93" s="544" t="s">
        <v>2263</v>
      </c>
      <c r="AF93" s="545" t="s">
        <v>2263</v>
      </c>
      <c r="AG93" s="545" t="s">
        <v>2263</v>
      </c>
      <c r="AH93" s="543"/>
      <c r="AI93" s="546" t="e">
        <f t="shared" si="42"/>
        <v>#VALUE!</v>
      </c>
      <c r="AJ93" s="546">
        <f t="shared" si="42"/>
        <v>-1</v>
      </c>
      <c r="AK93" s="546">
        <f t="shared" si="42"/>
        <v>-1</v>
      </c>
      <c r="AL93" s="546">
        <f t="shared" si="40"/>
        <v>-1</v>
      </c>
      <c r="AN93" s="502">
        <f t="shared" si="39"/>
        <v>0</v>
      </c>
      <c r="AO93" s="502">
        <f t="shared" si="39"/>
        <v>-11617624.621835284</v>
      </c>
      <c r="AP93" s="502">
        <f t="shared" si="39"/>
        <v>-209065.69274824788</v>
      </c>
      <c r="AQ93" s="502">
        <f t="shared" si="31"/>
        <v>-2199936.8065489116</v>
      </c>
    </row>
    <row r="94" spans="1:43" ht="12.75" x14ac:dyDescent="0.2">
      <c r="A94" s="535" t="s">
        <v>509</v>
      </c>
      <c r="B94" s="536">
        <v>0</v>
      </c>
      <c r="C94" s="537" t="s">
        <v>2263</v>
      </c>
      <c r="D94" s="537">
        <v>1372.9816814246103</v>
      </c>
      <c r="E94" s="537">
        <v>1372.9816814246103</v>
      </c>
      <c r="F94" s="537">
        <v>1925.5423971364503</v>
      </c>
      <c r="G94" s="538">
        <v>0</v>
      </c>
      <c r="H94" s="538">
        <v>6</v>
      </c>
      <c r="I94" s="538">
        <v>10</v>
      </c>
      <c r="J94" s="538">
        <v>612</v>
      </c>
      <c r="K94" s="539">
        <f t="shared" si="32"/>
        <v>0</v>
      </c>
      <c r="L94" s="539">
        <f t="shared" si="33"/>
        <v>8237.8900885476614</v>
      </c>
      <c r="M94" s="539">
        <f t="shared" si="33"/>
        <v>13729.816814246104</v>
      </c>
      <c r="N94" s="539">
        <f t="shared" si="33"/>
        <v>1178431.9470475076</v>
      </c>
      <c r="O94" s="539">
        <f t="shared" si="34"/>
        <v>1200399.6539503015</v>
      </c>
      <c r="P94" s="540"/>
      <c r="Q94" s="541"/>
      <c r="R94" s="541"/>
      <c r="S94" s="541"/>
      <c r="T94" s="541"/>
      <c r="U94" s="538">
        <f t="shared" si="35"/>
        <v>0</v>
      </c>
      <c r="V94" s="538">
        <f t="shared" si="36"/>
        <v>0</v>
      </c>
      <c r="W94" s="538">
        <f t="shared" si="36"/>
        <v>0</v>
      </c>
      <c r="X94" s="538">
        <f t="shared" si="36"/>
        <v>0</v>
      </c>
      <c r="Y94" s="538">
        <f t="shared" si="37"/>
        <v>0</v>
      </c>
      <c r="Z94" s="542">
        <f t="shared" si="38"/>
        <v>0</v>
      </c>
      <c r="AA94" s="543"/>
      <c r="AB94" s="544" t="s">
        <v>2263</v>
      </c>
      <c r="AC94" s="544" t="s">
        <v>2505</v>
      </c>
      <c r="AD94" s="544" t="s">
        <v>2505</v>
      </c>
      <c r="AE94" s="544" t="s">
        <v>2263</v>
      </c>
      <c r="AF94" s="545" t="s">
        <v>2263</v>
      </c>
      <c r="AG94" s="545" t="s">
        <v>2263</v>
      </c>
      <c r="AH94" s="543"/>
      <c r="AI94" s="546" t="e">
        <f t="shared" si="42"/>
        <v>#VALUE!</v>
      </c>
      <c r="AJ94" s="546">
        <f t="shared" si="42"/>
        <v>-1</v>
      </c>
      <c r="AK94" s="546">
        <f t="shared" si="42"/>
        <v>-1</v>
      </c>
      <c r="AL94" s="546">
        <f t="shared" si="40"/>
        <v>-1</v>
      </c>
      <c r="AN94" s="502">
        <f t="shared" si="39"/>
        <v>0</v>
      </c>
      <c r="AO94" s="502">
        <f t="shared" si="39"/>
        <v>-8237.8900885476614</v>
      </c>
      <c r="AP94" s="502">
        <f t="shared" si="39"/>
        <v>-13729.816814246104</v>
      </c>
      <c r="AQ94" s="502">
        <f t="shared" si="31"/>
        <v>-1178431.9470475076</v>
      </c>
    </row>
    <row r="95" spans="1:43" ht="12.75" x14ac:dyDescent="0.2">
      <c r="A95" s="535" t="s">
        <v>510</v>
      </c>
      <c r="B95" s="536">
        <v>0</v>
      </c>
      <c r="C95" s="537" t="s">
        <v>2263</v>
      </c>
      <c r="D95" s="537">
        <v>962.05995562198461</v>
      </c>
      <c r="E95" s="537">
        <v>962.05995562198461</v>
      </c>
      <c r="F95" s="537">
        <v>1112.3319504436156</v>
      </c>
      <c r="G95" s="538">
        <v>0</v>
      </c>
      <c r="H95" s="538">
        <v>75</v>
      </c>
      <c r="I95" s="538">
        <v>36</v>
      </c>
      <c r="J95" s="538">
        <v>3288</v>
      </c>
      <c r="K95" s="539">
        <f t="shared" si="32"/>
        <v>0</v>
      </c>
      <c r="L95" s="539">
        <f t="shared" si="33"/>
        <v>72154.496671648842</v>
      </c>
      <c r="M95" s="539">
        <f t="shared" si="33"/>
        <v>34634.158402391447</v>
      </c>
      <c r="N95" s="539">
        <f t="shared" si="33"/>
        <v>3657347.4530586079</v>
      </c>
      <c r="O95" s="539">
        <f t="shared" si="34"/>
        <v>3764136.1081326483</v>
      </c>
      <c r="P95" s="540"/>
      <c r="Q95" s="541"/>
      <c r="R95" s="541"/>
      <c r="S95" s="541"/>
      <c r="T95" s="541"/>
      <c r="U95" s="538">
        <f t="shared" si="35"/>
        <v>0</v>
      </c>
      <c r="V95" s="538">
        <f t="shared" si="36"/>
        <v>0</v>
      </c>
      <c r="W95" s="538">
        <f t="shared" si="36"/>
        <v>0</v>
      </c>
      <c r="X95" s="538">
        <f t="shared" si="36"/>
        <v>0</v>
      </c>
      <c r="Y95" s="538">
        <f t="shared" si="37"/>
        <v>0</v>
      </c>
      <c r="Z95" s="542">
        <f t="shared" si="38"/>
        <v>0</v>
      </c>
      <c r="AA95" s="543"/>
      <c r="AB95" s="544" t="s">
        <v>2263</v>
      </c>
      <c r="AC95" s="544" t="s">
        <v>2505</v>
      </c>
      <c r="AD95" s="544" t="s">
        <v>2505</v>
      </c>
      <c r="AE95" s="544" t="s">
        <v>2263</v>
      </c>
      <c r="AF95" s="545" t="s">
        <v>2263</v>
      </c>
      <c r="AG95" s="545" t="s">
        <v>2263</v>
      </c>
      <c r="AH95" s="543"/>
      <c r="AI95" s="546" t="e">
        <f t="shared" si="42"/>
        <v>#VALUE!</v>
      </c>
      <c r="AJ95" s="546">
        <f t="shared" si="42"/>
        <v>-1</v>
      </c>
      <c r="AK95" s="546">
        <f t="shared" si="42"/>
        <v>-1</v>
      </c>
      <c r="AL95" s="546">
        <f t="shared" si="40"/>
        <v>-1</v>
      </c>
      <c r="AN95" s="502">
        <f t="shared" si="39"/>
        <v>0</v>
      </c>
      <c r="AO95" s="502">
        <f t="shared" si="39"/>
        <v>-72154.496671648842</v>
      </c>
      <c r="AP95" s="502">
        <f t="shared" si="39"/>
        <v>-34634.158402391447</v>
      </c>
      <c r="AQ95" s="502">
        <f t="shared" si="31"/>
        <v>-3657347.4530586079</v>
      </c>
    </row>
    <row r="96" spans="1:43" ht="12.75" x14ac:dyDescent="0.2">
      <c r="A96" s="535" t="s">
        <v>511</v>
      </c>
      <c r="B96" s="536">
        <v>0</v>
      </c>
      <c r="C96" s="537" t="s">
        <v>2263</v>
      </c>
      <c r="D96" s="537">
        <v>376.19168094565066</v>
      </c>
      <c r="E96" s="537">
        <v>376.19168094565066</v>
      </c>
      <c r="F96" s="537">
        <v>622.51918068279906</v>
      </c>
      <c r="G96" s="538">
        <v>0</v>
      </c>
      <c r="H96" s="538">
        <v>2984</v>
      </c>
      <c r="I96" s="538">
        <v>629</v>
      </c>
      <c r="J96" s="538">
        <v>54230</v>
      </c>
      <c r="K96" s="539">
        <f t="shared" si="32"/>
        <v>0</v>
      </c>
      <c r="L96" s="539">
        <f t="shared" si="33"/>
        <v>1122555.9759418215</v>
      </c>
      <c r="M96" s="539">
        <f t="shared" si="33"/>
        <v>236624.56731481425</v>
      </c>
      <c r="N96" s="539">
        <f t="shared" si="33"/>
        <v>33759215.16842819</v>
      </c>
      <c r="O96" s="539">
        <f t="shared" si="34"/>
        <v>35118395.711684823</v>
      </c>
      <c r="P96" s="540"/>
      <c r="Q96" s="541"/>
      <c r="R96" s="541"/>
      <c r="S96" s="541"/>
      <c r="T96" s="541"/>
      <c r="U96" s="538">
        <f t="shared" si="35"/>
        <v>0</v>
      </c>
      <c r="V96" s="538">
        <f t="shared" si="36"/>
        <v>0</v>
      </c>
      <c r="W96" s="538">
        <f t="shared" si="36"/>
        <v>0</v>
      </c>
      <c r="X96" s="538">
        <f t="shared" si="36"/>
        <v>0</v>
      </c>
      <c r="Y96" s="538">
        <f t="shared" si="37"/>
        <v>0</v>
      </c>
      <c r="Z96" s="542">
        <f t="shared" si="38"/>
        <v>0</v>
      </c>
      <c r="AA96" s="543"/>
      <c r="AB96" s="544" t="s">
        <v>2263</v>
      </c>
      <c r="AC96" s="544" t="s">
        <v>2505</v>
      </c>
      <c r="AD96" s="544" t="s">
        <v>2505</v>
      </c>
      <c r="AE96" s="544" t="s">
        <v>2263</v>
      </c>
      <c r="AF96" s="545" t="s">
        <v>2263</v>
      </c>
      <c r="AG96" s="545" t="s">
        <v>2263</v>
      </c>
      <c r="AH96" s="543"/>
      <c r="AI96" s="546" t="e">
        <f t="shared" si="42"/>
        <v>#VALUE!</v>
      </c>
      <c r="AJ96" s="546">
        <f t="shared" si="42"/>
        <v>-1</v>
      </c>
      <c r="AK96" s="546">
        <f t="shared" si="42"/>
        <v>-1</v>
      </c>
      <c r="AL96" s="546">
        <f t="shared" si="40"/>
        <v>-1</v>
      </c>
      <c r="AN96" s="502">
        <f t="shared" si="39"/>
        <v>0</v>
      </c>
      <c r="AO96" s="502">
        <f t="shared" si="39"/>
        <v>-1122555.9759418215</v>
      </c>
      <c r="AP96" s="502">
        <f t="shared" si="39"/>
        <v>-236624.56731481425</v>
      </c>
      <c r="AQ96" s="502">
        <f t="shared" si="31"/>
        <v>-33759215.16842819</v>
      </c>
    </row>
    <row r="97" spans="1:43" ht="12.75" x14ac:dyDescent="0.2">
      <c r="A97" s="535" t="s">
        <v>283</v>
      </c>
      <c r="B97" s="536">
        <v>0</v>
      </c>
      <c r="C97" s="537">
        <v>274.26666478543473</v>
      </c>
      <c r="D97" s="537">
        <v>388.8798509407398</v>
      </c>
      <c r="E97" s="537">
        <v>388.8798509407398</v>
      </c>
      <c r="F97" s="537">
        <v>449.73752937309933</v>
      </c>
      <c r="G97" s="538">
        <v>674</v>
      </c>
      <c r="H97" s="538">
        <v>362</v>
      </c>
      <c r="I97" s="538">
        <v>37</v>
      </c>
      <c r="J97" s="538">
        <v>1</v>
      </c>
      <c r="K97" s="539">
        <f t="shared" si="32"/>
        <v>184855.732065383</v>
      </c>
      <c r="L97" s="539">
        <f t="shared" si="33"/>
        <v>140774.5060405478</v>
      </c>
      <c r="M97" s="539">
        <f t="shared" si="33"/>
        <v>14388.554484807373</v>
      </c>
      <c r="N97" s="539">
        <f t="shared" si="33"/>
        <v>449.73752937309933</v>
      </c>
      <c r="O97" s="539">
        <f t="shared" si="34"/>
        <v>340468.53012011125</v>
      </c>
      <c r="P97" s="540"/>
      <c r="Q97" s="541"/>
      <c r="R97" s="541"/>
      <c r="S97" s="541"/>
      <c r="T97" s="541"/>
      <c r="U97" s="538">
        <f t="shared" si="35"/>
        <v>0</v>
      </c>
      <c r="V97" s="538">
        <f t="shared" si="36"/>
        <v>0</v>
      </c>
      <c r="W97" s="538">
        <f t="shared" si="36"/>
        <v>0</v>
      </c>
      <c r="X97" s="538">
        <f t="shared" si="36"/>
        <v>0</v>
      </c>
      <c r="Y97" s="538">
        <f t="shared" si="37"/>
        <v>0</v>
      </c>
      <c r="Z97" s="542">
        <f t="shared" si="38"/>
        <v>0</v>
      </c>
      <c r="AA97" s="543"/>
      <c r="AB97" s="544" t="s">
        <v>2505</v>
      </c>
      <c r="AC97" s="544">
        <v>378.64782255828447</v>
      </c>
      <c r="AD97" s="544">
        <v>378.64782255828447</v>
      </c>
      <c r="AE97" s="544">
        <v>340.33757227591684</v>
      </c>
      <c r="AF97" s="545">
        <v>190</v>
      </c>
      <c r="AG97" s="545" t="s">
        <v>2263</v>
      </c>
      <c r="AH97" s="543"/>
      <c r="AI97" s="546">
        <f t="shared" si="42"/>
        <v>-1</v>
      </c>
      <c r="AJ97" s="546">
        <f t="shared" si="42"/>
        <v>-1</v>
      </c>
      <c r="AK97" s="546">
        <f t="shared" si="42"/>
        <v>-1</v>
      </c>
      <c r="AL97" s="546">
        <f t="shared" si="40"/>
        <v>-1</v>
      </c>
      <c r="AN97" s="502">
        <f t="shared" si="39"/>
        <v>-184855.732065383</v>
      </c>
      <c r="AO97" s="502">
        <f t="shared" si="39"/>
        <v>-140774.5060405478</v>
      </c>
      <c r="AP97" s="502">
        <f t="shared" si="39"/>
        <v>-14388.554484807373</v>
      </c>
      <c r="AQ97" s="502">
        <f t="shared" si="31"/>
        <v>-449.73752937309933</v>
      </c>
    </row>
    <row r="98" spans="1:43" ht="38.25" x14ac:dyDescent="0.2">
      <c r="A98" s="535" t="s">
        <v>284</v>
      </c>
      <c r="B98" s="536" t="s">
        <v>2276</v>
      </c>
      <c r="C98" s="537">
        <v>135.48454075903504</v>
      </c>
      <c r="D98" s="537">
        <v>680.08736910026835</v>
      </c>
      <c r="E98" s="537">
        <v>680.08736910026835</v>
      </c>
      <c r="F98" s="537">
        <v>1122.3260313383337</v>
      </c>
      <c r="G98" s="538">
        <v>57148</v>
      </c>
      <c r="H98" s="538">
        <v>936</v>
      </c>
      <c r="I98" s="538">
        <v>262</v>
      </c>
      <c r="J98" s="538">
        <v>435</v>
      </c>
      <c r="K98" s="539">
        <f t="shared" si="32"/>
        <v>7742670.5352973342</v>
      </c>
      <c r="L98" s="539">
        <f t="shared" si="33"/>
        <v>636561.77747785114</v>
      </c>
      <c r="M98" s="539">
        <f t="shared" si="33"/>
        <v>178182.89070427031</v>
      </c>
      <c r="N98" s="539">
        <f t="shared" si="33"/>
        <v>488211.82363217516</v>
      </c>
      <c r="O98" s="539">
        <f t="shared" si="34"/>
        <v>9045627.0271116309</v>
      </c>
      <c r="P98" s="540"/>
      <c r="Q98" s="541">
        <f>SUMPRODUCT($C$98:$F$98,$G$98:$J$98)/SUM($G$98:$J$98)</f>
        <v>153.8869197038436</v>
      </c>
      <c r="R98" s="541">
        <f t="shared" ref="R98:T98" si="45">SUMPRODUCT($C$98:$F$98,$G$98:$J$98)/SUM($G$98:$J$98)</f>
        <v>153.8869197038436</v>
      </c>
      <c r="S98" s="541">
        <f t="shared" si="45"/>
        <v>153.8869197038436</v>
      </c>
      <c r="T98" s="541">
        <f t="shared" si="45"/>
        <v>153.8869197038436</v>
      </c>
      <c r="U98" s="538">
        <f t="shared" si="35"/>
        <v>8794329.6872352548</v>
      </c>
      <c r="V98" s="538">
        <f t="shared" si="36"/>
        <v>144038.15684279762</v>
      </c>
      <c r="W98" s="538">
        <f t="shared" si="36"/>
        <v>40318.372962407026</v>
      </c>
      <c r="X98" s="538">
        <f t="shared" si="36"/>
        <v>66940.810071171974</v>
      </c>
      <c r="Y98" s="538">
        <f t="shared" si="37"/>
        <v>9045627.0271116327</v>
      </c>
      <c r="Z98" s="542">
        <f t="shared" si="38"/>
        <v>1.862645149230957E-9</v>
      </c>
      <c r="AA98" s="543"/>
      <c r="AB98" s="544">
        <v>190.82599293795508</v>
      </c>
      <c r="AC98" s="544">
        <v>204.92069071739522</v>
      </c>
      <c r="AD98" s="544">
        <v>204.92069071739522</v>
      </c>
      <c r="AE98" s="544">
        <v>1077.0476114009066</v>
      </c>
      <c r="AF98" s="545">
        <v>401</v>
      </c>
      <c r="AG98" s="545" t="s">
        <v>2263</v>
      </c>
      <c r="AH98" s="543"/>
      <c r="AI98" s="546">
        <f t="shared" si="42"/>
        <v>0.13582641120316419</v>
      </c>
      <c r="AJ98" s="546">
        <f t="shared" si="42"/>
        <v>-0.77372477905679893</v>
      </c>
      <c r="AK98" s="546">
        <f t="shared" si="42"/>
        <v>-0.77372477905679893</v>
      </c>
      <c r="AL98" s="546">
        <f t="shared" si="40"/>
        <v>-0.86288572535349739</v>
      </c>
      <c r="AN98" s="502">
        <f t="shared" si="39"/>
        <v>1051659.1519379206</v>
      </c>
      <c r="AO98" s="502">
        <f t="shared" si="39"/>
        <v>-492523.62063505349</v>
      </c>
      <c r="AP98" s="502">
        <f t="shared" si="39"/>
        <v>-137864.51774186327</v>
      </c>
      <c r="AQ98" s="502">
        <f t="shared" si="31"/>
        <v>-421271.0135610032</v>
      </c>
    </row>
    <row r="99" spans="1:43" ht="38.25" x14ac:dyDescent="0.2">
      <c r="A99" s="535" t="s">
        <v>285</v>
      </c>
      <c r="B99" s="536" t="s">
        <v>2276</v>
      </c>
      <c r="C99" s="537">
        <v>147.73862400006507</v>
      </c>
      <c r="D99" s="537">
        <v>790.43754853863936</v>
      </c>
      <c r="E99" s="537">
        <v>790.43754853863936</v>
      </c>
      <c r="F99" s="537">
        <v>1265.26023072412</v>
      </c>
      <c r="G99" s="538">
        <v>6548</v>
      </c>
      <c r="H99" s="538">
        <v>1028</v>
      </c>
      <c r="I99" s="538">
        <v>281</v>
      </c>
      <c r="J99" s="538">
        <v>666</v>
      </c>
      <c r="K99" s="539">
        <f t="shared" si="32"/>
        <v>967392.50995242607</v>
      </c>
      <c r="L99" s="539">
        <f t="shared" si="33"/>
        <v>812569.79989772127</v>
      </c>
      <c r="M99" s="539">
        <f t="shared" si="33"/>
        <v>222112.95113935767</v>
      </c>
      <c r="N99" s="539">
        <f t="shared" si="33"/>
        <v>842663.31366226391</v>
      </c>
      <c r="O99" s="539">
        <f t="shared" si="34"/>
        <v>2844738.5746517689</v>
      </c>
      <c r="P99" s="540"/>
      <c r="Q99" s="541">
        <f>SUMPRODUCT($C$99:$F$99,$G$99:$J$99)/SUM($G$99:$J$99)</f>
        <v>333.77197872248843</v>
      </c>
      <c r="R99" s="541">
        <f t="shared" ref="R99:T99" si="46">SUMPRODUCT($C$99:$F$99,$G$99:$J$99)/SUM($G$99:$J$99)</f>
        <v>333.77197872248843</v>
      </c>
      <c r="S99" s="541">
        <f t="shared" si="46"/>
        <v>333.77197872248843</v>
      </c>
      <c r="T99" s="541">
        <f t="shared" si="46"/>
        <v>333.77197872248843</v>
      </c>
      <c r="U99" s="538">
        <f t="shared" si="35"/>
        <v>2185538.9166748542</v>
      </c>
      <c r="V99" s="538">
        <f t="shared" si="36"/>
        <v>343117.59412671812</v>
      </c>
      <c r="W99" s="538">
        <f t="shared" si="36"/>
        <v>93789.926021019244</v>
      </c>
      <c r="X99" s="538">
        <f t="shared" si="36"/>
        <v>222292.13782917729</v>
      </c>
      <c r="Y99" s="538">
        <f t="shared" si="37"/>
        <v>2844738.5746517689</v>
      </c>
      <c r="Z99" s="542">
        <f t="shared" si="38"/>
        <v>0</v>
      </c>
      <c r="AA99" s="543"/>
      <c r="AB99" s="544" t="s">
        <v>2505</v>
      </c>
      <c r="AC99" s="544">
        <v>732.34943563037609</v>
      </c>
      <c r="AD99" s="544">
        <v>732.34943563037609</v>
      </c>
      <c r="AE99" s="544">
        <v>1181.3812063818477</v>
      </c>
      <c r="AF99" s="545">
        <v>401</v>
      </c>
      <c r="AG99" s="545" t="s">
        <v>2263</v>
      </c>
      <c r="AH99" s="543"/>
      <c r="AI99" s="546">
        <f t="shared" si="42"/>
        <v>1.2592059522792187</v>
      </c>
      <c r="AJ99" s="546">
        <f t="shared" si="42"/>
        <v>-0.57773769814001641</v>
      </c>
      <c r="AK99" s="546">
        <f t="shared" si="42"/>
        <v>-0.57773769814001641</v>
      </c>
      <c r="AL99" s="546">
        <f t="shared" si="40"/>
        <v>-0.73620290070172545</v>
      </c>
      <c r="AN99" s="502">
        <f t="shared" si="39"/>
        <v>1218146.4067224283</v>
      </c>
      <c r="AO99" s="502">
        <f t="shared" si="39"/>
        <v>-469452.20577100315</v>
      </c>
      <c r="AP99" s="502">
        <f t="shared" si="39"/>
        <v>-128323.02511833842</v>
      </c>
      <c r="AQ99" s="502">
        <f t="shared" si="31"/>
        <v>-620371.1758330866</v>
      </c>
    </row>
    <row r="100" spans="1:43" ht="25.5" x14ac:dyDescent="0.2">
      <c r="A100" s="535" t="s">
        <v>512</v>
      </c>
      <c r="B100" s="536" t="s">
        <v>2274</v>
      </c>
      <c r="C100" s="537" t="s">
        <v>2263</v>
      </c>
      <c r="D100" s="537">
        <v>14969.549765774798</v>
      </c>
      <c r="E100" s="537">
        <v>14969.549765774798</v>
      </c>
      <c r="F100" s="537">
        <v>12559.191021701221</v>
      </c>
      <c r="G100" s="538">
        <v>0</v>
      </c>
      <c r="H100" s="538">
        <v>0</v>
      </c>
      <c r="I100" s="538">
        <v>90</v>
      </c>
      <c r="J100" s="538">
        <v>4394</v>
      </c>
      <c r="K100" s="539">
        <f t="shared" si="32"/>
        <v>0</v>
      </c>
      <c r="L100" s="539">
        <f t="shared" si="33"/>
        <v>0</v>
      </c>
      <c r="M100" s="539">
        <f t="shared" si="33"/>
        <v>1347259.4789197319</v>
      </c>
      <c r="N100" s="539">
        <f t="shared" si="33"/>
        <v>55185085.349355161</v>
      </c>
      <c r="O100" s="539">
        <f t="shared" si="34"/>
        <v>56532344.828274891</v>
      </c>
      <c r="P100" s="540"/>
      <c r="Q100" s="541"/>
      <c r="R100" s="541">
        <f t="shared" ref="R100:T100" si="47">SUMPRODUCT($D$100:$F$100,$H$100:$J$100)/SUM($H$100:$J$100)</f>
        <v>12607.57021147968</v>
      </c>
      <c r="S100" s="541">
        <f t="shared" si="47"/>
        <v>12607.57021147968</v>
      </c>
      <c r="T100" s="541">
        <f t="shared" si="47"/>
        <v>12607.57021147968</v>
      </c>
      <c r="U100" s="538">
        <f t="shared" si="35"/>
        <v>0</v>
      </c>
      <c r="V100" s="538">
        <f t="shared" si="36"/>
        <v>0</v>
      </c>
      <c r="W100" s="538">
        <f t="shared" si="36"/>
        <v>1134681.3190331713</v>
      </c>
      <c r="X100" s="538">
        <f t="shared" si="36"/>
        <v>55397663.509241715</v>
      </c>
      <c r="Y100" s="538">
        <f t="shared" si="37"/>
        <v>56532344.828274883</v>
      </c>
      <c r="Z100" s="542">
        <f t="shared" si="38"/>
        <v>-7.4505805969238281E-9</v>
      </c>
      <c r="AA100" s="543"/>
      <c r="AB100" s="544" t="s">
        <v>2263</v>
      </c>
      <c r="AC100" s="544" t="s">
        <v>2505</v>
      </c>
      <c r="AD100" s="544" t="s">
        <v>2505</v>
      </c>
      <c r="AE100" s="544" t="s">
        <v>2263</v>
      </c>
      <c r="AF100" s="545" t="s">
        <v>2263</v>
      </c>
      <c r="AG100" s="545" t="s">
        <v>2263</v>
      </c>
      <c r="AH100" s="543"/>
      <c r="AI100" s="546" t="e">
        <f t="shared" si="42"/>
        <v>#VALUE!</v>
      </c>
      <c r="AJ100" s="546">
        <f t="shared" si="42"/>
        <v>-0.15778561087357235</v>
      </c>
      <c r="AK100" s="546">
        <f t="shared" si="42"/>
        <v>-0.15778561087357235</v>
      </c>
      <c r="AL100" s="546">
        <f t="shared" si="40"/>
        <v>3.8520944298772175E-3</v>
      </c>
      <c r="AN100" s="502">
        <f t="shared" si="39"/>
        <v>0</v>
      </c>
      <c r="AO100" s="502">
        <f t="shared" si="39"/>
        <v>0</v>
      </c>
      <c r="AP100" s="502">
        <f t="shared" si="39"/>
        <v>-212578.15988656064</v>
      </c>
      <c r="AQ100" s="502">
        <f t="shared" si="31"/>
        <v>212578.15988655388</v>
      </c>
    </row>
    <row r="101" spans="1:43" ht="25.5" x14ac:dyDescent="0.2">
      <c r="A101" s="535" t="s">
        <v>513</v>
      </c>
      <c r="B101" s="536" t="s">
        <v>2274</v>
      </c>
      <c r="C101" s="537" t="s">
        <v>2263</v>
      </c>
      <c r="D101" s="537">
        <v>10608.270912668371</v>
      </c>
      <c r="E101" s="537">
        <v>10608.270912668371</v>
      </c>
      <c r="F101" s="537">
        <v>8708.2928546401199</v>
      </c>
      <c r="G101" s="538">
        <v>0</v>
      </c>
      <c r="H101" s="538">
        <v>1</v>
      </c>
      <c r="I101" s="538">
        <v>100</v>
      </c>
      <c r="J101" s="538">
        <v>5318</v>
      </c>
      <c r="K101" s="539">
        <f t="shared" si="32"/>
        <v>0</v>
      </c>
      <c r="L101" s="539">
        <f t="shared" si="33"/>
        <v>10608.270912668371</v>
      </c>
      <c r="M101" s="539">
        <f t="shared" si="33"/>
        <v>1060827.0912668372</v>
      </c>
      <c r="N101" s="539">
        <f t="shared" si="33"/>
        <v>46310701.400976159</v>
      </c>
      <c r="O101" s="539">
        <f t="shared" si="34"/>
        <v>47382136.763155662</v>
      </c>
      <c r="P101" s="540"/>
      <c r="Q101" s="541"/>
      <c r="R101" s="541">
        <f t="shared" ref="R101:T101" si="48">SUMPRODUCT($D$101:$F$101,$H$101:$J$101)/SUM($H$101:$J$101)</f>
        <v>8743.7048834020407</v>
      </c>
      <c r="S101" s="541">
        <f t="shared" si="48"/>
        <v>8743.7048834020407</v>
      </c>
      <c r="T101" s="541">
        <f t="shared" si="48"/>
        <v>8743.7048834020407</v>
      </c>
      <c r="U101" s="538">
        <f t="shared" si="35"/>
        <v>0</v>
      </c>
      <c r="V101" s="538">
        <f t="shared" si="36"/>
        <v>8743.7048834020407</v>
      </c>
      <c r="W101" s="538">
        <f t="shared" si="36"/>
        <v>874370.48834020412</v>
      </c>
      <c r="X101" s="538">
        <f t="shared" si="36"/>
        <v>46499022.569932051</v>
      </c>
      <c r="Y101" s="538">
        <f t="shared" si="37"/>
        <v>47382136.763155654</v>
      </c>
      <c r="Z101" s="542">
        <f t="shared" si="38"/>
        <v>-7.4505805969238281E-9</v>
      </c>
      <c r="AA101" s="543"/>
      <c r="AB101" s="544" t="s">
        <v>2263</v>
      </c>
      <c r="AC101" s="544" t="s">
        <v>2505</v>
      </c>
      <c r="AD101" s="544" t="s">
        <v>2505</v>
      </c>
      <c r="AE101" s="544" t="s">
        <v>2263</v>
      </c>
      <c r="AF101" s="545" t="s">
        <v>2263</v>
      </c>
      <c r="AG101" s="545" t="s">
        <v>2263</v>
      </c>
      <c r="AH101" s="543"/>
      <c r="AI101" s="546" t="e">
        <f t="shared" si="42"/>
        <v>#VALUE!</v>
      </c>
      <c r="AJ101" s="546">
        <f t="shared" si="42"/>
        <v>-0.17576531035229037</v>
      </c>
      <c r="AK101" s="546">
        <f t="shared" si="42"/>
        <v>-0.17576531035229037</v>
      </c>
      <c r="AL101" s="546">
        <f t="shared" si="40"/>
        <v>4.066471965633589E-3</v>
      </c>
      <c r="AN101" s="502">
        <f t="shared" si="39"/>
        <v>0</v>
      </c>
      <c r="AO101" s="502">
        <f t="shared" si="39"/>
        <v>-1864.5660292663306</v>
      </c>
      <c r="AP101" s="502">
        <f t="shared" si="39"/>
        <v>-186456.60292663309</v>
      </c>
      <c r="AQ101" s="502">
        <f t="shared" si="31"/>
        <v>188321.16895589232</v>
      </c>
    </row>
    <row r="102" spans="1:43" ht="25.5" x14ac:dyDescent="0.2">
      <c r="A102" s="535" t="s">
        <v>514</v>
      </c>
      <c r="B102" s="536" t="s">
        <v>2274</v>
      </c>
      <c r="C102" s="537" t="s">
        <v>2263</v>
      </c>
      <c r="D102" s="537">
        <v>10132.095698490901</v>
      </c>
      <c r="E102" s="537">
        <v>10132.095698490901</v>
      </c>
      <c r="F102" s="537">
        <v>6524.3769085615158</v>
      </c>
      <c r="G102" s="538">
        <v>0</v>
      </c>
      <c r="H102" s="538">
        <v>4</v>
      </c>
      <c r="I102" s="538">
        <v>194</v>
      </c>
      <c r="J102" s="538">
        <v>9553</v>
      </c>
      <c r="K102" s="539">
        <f t="shared" si="32"/>
        <v>0</v>
      </c>
      <c r="L102" s="539">
        <f t="shared" si="33"/>
        <v>40528.382793963603</v>
      </c>
      <c r="M102" s="539">
        <f t="shared" si="33"/>
        <v>1965626.5655072348</v>
      </c>
      <c r="N102" s="539">
        <f t="shared" si="33"/>
        <v>62327372.607488163</v>
      </c>
      <c r="O102" s="539">
        <f t="shared" si="34"/>
        <v>64333527.555789359</v>
      </c>
      <c r="P102" s="540"/>
      <c r="Q102" s="541"/>
      <c r="R102" s="541">
        <f t="shared" ref="R102:T102" si="49">SUMPRODUCT($D$102:$F$102,$H$102:$J$102)/SUM($H$102:$J$102)</f>
        <v>6597.6338381488422</v>
      </c>
      <c r="S102" s="541">
        <f t="shared" si="49"/>
        <v>6597.6338381488422</v>
      </c>
      <c r="T102" s="541">
        <f t="shared" si="49"/>
        <v>6597.6338381488422</v>
      </c>
      <c r="U102" s="538">
        <f t="shared" si="35"/>
        <v>0</v>
      </c>
      <c r="V102" s="538">
        <f t="shared" si="36"/>
        <v>26390.535352595369</v>
      </c>
      <c r="W102" s="538">
        <f t="shared" si="36"/>
        <v>1279940.9646008753</v>
      </c>
      <c r="X102" s="538">
        <f t="shared" si="36"/>
        <v>63027196.055835888</v>
      </c>
      <c r="Y102" s="538">
        <f t="shared" si="37"/>
        <v>64333527.555789359</v>
      </c>
      <c r="Z102" s="542">
        <f t="shared" si="38"/>
        <v>0</v>
      </c>
      <c r="AA102" s="543"/>
      <c r="AB102" s="544" t="s">
        <v>2263</v>
      </c>
      <c r="AC102" s="544" t="s">
        <v>2505</v>
      </c>
      <c r="AD102" s="544" t="s">
        <v>2505</v>
      </c>
      <c r="AE102" s="544" t="s">
        <v>2263</v>
      </c>
      <c r="AF102" s="545" t="s">
        <v>2263</v>
      </c>
      <c r="AG102" s="545" t="s">
        <v>2263</v>
      </c>
      <c r="AH102" s="543"/>
      <c r="AI102" s="546" t="e">
        <f t="shared" si="42"/>
        <v>#VALUE!</v>
      </c>
      <c r="AJ102" s="546">
        <f t="shared" si="42"/>
        <v>-0.34883818368084407</v>
      </c>
      <c r="AK102" s="546">
        <f t="shared" si="42"/>
        <v>-0.34883818368084407</v>
      </c>
      <c r="AL102" s="546">
        <f t="shared" si="40"/>
        <v>1.1228187858245198E-2</v>
      </c>
      <c r="AN102" s="502">
        <f t="shared" si="39"/>
        <v>0</v>
      </c>
      <c r="AO102" s="502">
        <f t="shared" si="39"/>
        <v>-14137.847441368234</v>
      </c>
      <c r="AP102" s="502">
        <f t="shared" si="39"/>
        <v>-685685.6009063595</v>
      </c>
      <c r="AQ102" s="502">
        <f t="shared" si="31"/>
        <v>699823.44834772497</v>
      </c>
    </row>
    <row r="103" spans="1:43" ht="25.5" x14ac:dyDescent="0.2">
      <c r="A103" s="535" t="s">
        <v>515</v>
      </c>
      <c r="B103" s="536" t="s">
        <v>2274</v>
      </c>
      <c r="C103" s="537" t="s">
        <v>2263</v>
      </c>
      <c r="D103" s="537">
        <v>5856.7754673948957</v>
      </c>
      <c r="E103" s="537">
        <v>5856.7754673948957</v>
      </c>
      <c r="F103" s="537">
        <v>4570.5579344746966</v>
      </c>
      <c r="G103" s="538">
        <v>0</v>
      </c>
      <c r="H103" s="538">
        <v>16</v>
      </c>
      <c r="I103" s="538">
        <v>277</v>
      </c>
      <c r="J103" s="538">
        <v>16841</v>
      </c>
      <c r="K103" s="539">
        <f t="shared" si="32"/>
        <v>0</v>
      </c>
      <c r="L103" s="539">
        <f t="shared" si="33"/>
        <v>93708.407478318331</v>
      </c>
      <c r="M103" s="539">
        <f t="shared" si="33"/>
        <v>1622326.8044683861</v>
      </c>
      <c r="N103" s="539">
        <f t="shared" si="33"/>
        <v>76972766.174488366</v>
      </c>
      <c r="O103" s="539">
        <f t="shared" si="34"/>
        <v>78688801.386435077</v>
      </c>
      <c r="P103" s="540"/>
      <c r="Q103" s="541"/>
      <c r="R103" s="541">
        <f>SUMPRODUCT($D$103:$F$103,$H$103:$J$103)/SUM($H$103:$J$103)</f>
        <v>4592.5528998736472</v>
      </c>
      <c r="S103" s="541">
        <f t="shared" ref="S103:T103" si="50">SUMPRODUCT($D$103:$F$103,$H$103:$J$103)/SUM($H$103:$J$103)</f>
        <v>4592.5528998736472</v>
      </c>
      <c r="T103" s="541">
        <f t="shared" si="50"/>
        <v>4592.5528998736472</v>
      </c>
      <c r="U103" s="538">
        <f t="shared" si="35"/>
        <v>0</v>
      </c>
      <c r="V103" s="538">
        <f t="shared" si="36"/>
        <v>73480.846397978356</v>
      </c>
      <c r="W103" s="538">
        <f t="shared" si="36"/>
        <v>1272137.1532650003</v>
      </c>
      <c r="X103" s="538">
        <f t="shared" si="36"/>
        <v>77343183.386772096</v>
      </c>
      <c r="Y103" s="538">
        <f t="shared" si="37"/>
        <v>78688801.386435077</v>
      </c>
      <c r="Z103" s="542">
        <f t="shared" si="38"/>
        <v>0</v>
      </c>
      <c r="AA103" s="543"/>
      <c r="AB103" s="544" t="s">
        <v>2263</v>
      </c>
      <c r="AC103" s="544" t="s">
        <v>2505</v>
      </c>
      <c r="AD103" s="544" t="s">
        <v>2505</v>
      </c>
      <c r="AE103" s="544" t="s">
        <v>2263</v>
      </c>
      <c r="AF103" s="545" t="s">
        <v>2263</v>
      </c>
      <c r="AG103" s="545" t="s">
        <v>2263</v>
      </c>
      <c r="AH103" s="543"/>
      <c r="AI103" s="546" t="e">
        <f t="shared" si="42"/>
        <v>#VALUE!</v>
      </c>
      <c r="AJ103" s="546">
        <f t="shared" si="42"/>
        <v>-0.21585641699246783</v>
      </c>
      <c r="AK103" s="546">
        <f t="shared" si="42"/>
        <v>-0.21585641699246783</v>
      </c>
      <c r="AL103" s="546">
        <f t="shared" si="40"/>
        <v>4.8123151952734755E-3</v>
      </c>
      <c r="AN103" s="502">
        <f t="shared" si="39"/>
        <v>0</v>
      </c>
      <c r="AO103" s="502">
        <f t="shared" si="39"/>
        <v>-20227.561080339976</v>
      </c>
      <c r="AP103" s="502">
        <f t="shared" si="39"/>
        <v>-350189.65120338579</v>
      </c>
      <c r="AQ103" s="502">
        <f t="shared" si="31"/>
        <v>370417.21228373051</v>
      </c>
    </row>
    <row r="104" spans="1:43" ht="25.5" x14ac:dyDescent="0.2">
      <c r="A104" s="535" t="s">
        <v>516</v>
      </c>
      <c r="B104" s="536" t="s">
        <v>2274</v>
      </c>
      <c r="C104" s="537" t="s">
        <v>2263</v>
      </c>
      <c r="D104" s="537">
        <v>4033.2725098143014</v>
      </c>
      <c r="E104" s="537">
        <v>4033.2725098143014</v>
      </c>
      <c r="F104" s="537">
        <v>3200.7950580644965</v>
      </c>
      <c r="G104" s="538">
        <v>0</v>
      </c>
      <c r="H104" s="538">
        <v>89</v>
      </c>
      <c r="I104" s="538">
        <v>259</v>
      </c>
      <c r="J104" s="538">
        <v>25269</v>
      </c>
      <c r="K104" s="539">
        <f t="shared" si="32"/>
        <v>0</v>
      </c>
      <c r="L104" s="539">
        <f t="shared" si="33"/>
        <v>358961.25337347283</v>
      </c>
      <c r="M104" s="539">
        <f t="shared" si="33"/>
        <v>1044617.5800419041</v>
      </c>
      <c r="N104" s="539">
        <f t="shared" si="33"/>
        <v>80880890.32223177</v>
      </c>
      <c r="O104" s="539">
        <f t="shared" si="34"/>
        <v>82284469.155647144</v>
      </c>
      <c r="P104" s="540"/>
      <c r="Q104" s="541"/>
      <c r="R104" s="541">
        <f>SUMPRODUCT($D$104:$F$104,$H$104:$J$104)/SUM($H$104:$J$104)</f>
        <v>3212.1040385543643</v>
      </c>
      <c r="S104" s="541">
        <f t="shared" ref="S104:T104" si="51">SUMPRODUCT($D$104:$F$104,$H$104:$J$104)/SUM($H$104:$J$104)</f>
        <v>3212.1040385543643</v>
      </c>
      <c r="T104" s="541">
        <f t="shared" si="51"/>
        <v>3212.1040385543643</v>
      </c>
      <c r="U104" s="538">
        <f t="shared" si="35"/>
        <v>0</v>
      </c>
      <c r="V104" s="538">
        <f t="shared" si="36"/>
        <v>285877.2594313384</v>
      </c>
      <c r="W104" s="538">
        <f t="shared" si="36"/>
        <v>831934.94598558033</v>
      </c>
      <c r="X104" s="538">
        <f t="shared" si="36"/>
        <v>81166656.950230226</v>
      </c>
      <c r="Y104" s="538">
        <f t="shared" si="37"/>
        <v>82284469.155647144</v>
      </c>
      <c r="Z104" s="542">
        <f t="shared" si="38"/>
        <v>0</v>
      </c>
      <c r="AA104" s="543"/>
      <c r="AB104" s="544" t="s">
        <v>2263</v>
      </c>
      <c r="AC104" s="544" t="s">
        <v>2505</v>
      </c>
      <c r="AD104" s="544" t="s">
        <v>2505</v>
      </c>
      <c r="AE104" s="544" t="s">
        <v>2263</v>
      </c>
      <c r="AF104" s="545" t="s">
        <v>2263</v>
      </c>
      <c r="AG104" s="545" t="s">
        <v>2263</v>
      </c>
      <c r="AH104" s="543"/>
      <c r="AI104" s="546" t="e">
        <f t="shared" si="42"/>
        <v>#VALUE!</v>
      </c>
      <c r="AJ104" s="546">
        <f t="shared" si="42"/>
        <v>-0.20359855905143021</v>
      </c>
      <c r="AK104" s="546">
        <f t="shared" si="42"/>
        <v>-0.20359855905143021</v>
      </c>
      <c r="AL104" s="546">
        <f t="shared" si="40"/>
        <v>3.5331785649239666E-3</v>
      </c>
      <c r="AN104" s="502">
        <f t="shared" si="39"/>
        <v>0</v>
      </c>
      <c r="AO104" s="502">
        <f t="shared" si="39"/>
        <v>-73083.993942134432</v>
      </c>
      <c r="AP104" s="502">
        <f t="shared" si="39"/>
        <v>-212682.63405632379</v>
      </c>
      <c r="AQ104" s="502">
        <f t="shared" si="31"/>
        <v>285766.62799845636</v>
      </c>
    </row>
    <row r="105" spans="1:43" ht="25.5" x14ac:dyDescent="0.2">
      <c r="A105" s="535" t="s">
        <v>517</v>
      </c>
      <c r="B105" s="536" t="s">
        <v>2274</v>
      </c>
      <c r="C105" s="537" t="s">
        <v>2263</v>
      </c>
      <c r="D105" s="537">
        <v>2003.2098117557323</v>
      </c>
      <c r="E105" s="537">
        <v>2003.2098117557323</v>
      </c>
      <c r="F105" s="537">
        <v>2358.1972609940703</v>
      </c>
      <c r="G105" s="538">
        <v>0</v>
      </c>
      <c r="H105" s="538">
        <v>202</v>
      </c>
      <c r="I105" s="538">
        <v>208</v>
      </c>
      <c r="J105" s="538">
        <v>22992</v>
      </c>
      <c r="K105" s="539">
        <f t="shared" si="32"/>
        <v>0</v>
      </c>
      <c r="L105" s="539">
        <f t="shared" si="33"/>
        <v>404648.38197465794</v>
      </c>
      <c r="M105" s="539">
        <f t="shared" si="33"/>
        <v>416667.64084519231</v>
      </c>
      <c r="N105" s="539">
        <f t="shared" si="33"/>
        <v>54219671.424775667</v>
      </c>
      <c r="O105" s="539">
        <f t="shared" si="34"/>
        <v>55040987.447595514</v>
      </c>
      <c r="P105" s="540"/>
      <c r="Q105" s="541"/>
      <c r="R105" s="541">
        <f>SUMPRODUCT($D$105:$F$105,$H$105:$J$105)/SUM($H$105:$J$105)</f>
        <v>2351.9779269975006</v>
      </c>
      <c r="S105" s="541">
        <f t="shared" ref="S105:T105" si="52">SUMPRODUCT($D$105:$F$105,$H$105:$J$105)/SUM($H$105:$J$105)</f>
        <v>2351.9779269975006</v>
      </c>
      <c r="T105" s="541">
        <f t="shared" si="52"/>
        <v>2351.9779269975006</v>
      </c>
      <c r="U105" s="538">
        <f t="shared" si="35"/>
        <v>0</v>
      </c>
      <c r="V105" s="538">
        <f t="shared" si="36"/>
        <v>475099.54125349515</v>
      </c>
      <c r="W105" s="538">
        <f t="shared" si="36"/>
        <v>489211.40881548013</v>
      </c>
      <c r="X105" s="538">
        <f t="shared" si="36"/>
        <v>54076676.497526534</v>
      </c>
      <c r="Y105" s="538">
        <f t="shared" si="37"/>
        <v>55040987.447595507</v>
      </c>
      <c r="Z105" s="542">
        <f t="shared" si="38"/>
        <v>-7.4505805969238281E-9</v>
      </c>
      <c r="AA105" s="543"/>
      <c r="AB105" s="544" t="s">
        <v>2263</v>
      </c>
      <c r="AC105" s="544" t="s">
        <v>2505</v>
      </c>
      <c r="AD105" s="544" t="s">
        <v>2505</v>
      </c>
      <c r="AE105" s="544" t="s">
        <v>2263</v>
      </c>
      <c r="AF105" s="545" t="s">
        <v>2263</v>
      </c>
      <c r="AG105" s="545" t="s">
        <v>2263</v>
      </c>
      <c r="AH105" s="543"/>
      <c r="AI105" s="546" t="e">
        <f t="shared" si="42"/>
        <v>#VALUE!</v>
      </c>
      <c r="AJ105" s="546">
        <f t="shared" si="42"/>
        <v>0.17410463606709636</v>
      </c>
      <c r="AK105" s="546">
        <f t="shared" si="42"/>
        <v>0.17410463606709636</v>
      </c>
      <c r="AL105" s="546">
        <f t="shared" si="40"/>
        <v>-2.637325595886808E-3</v>
      </c>
      <c r="AN105" s="502">
        <f t="shared" si="39"/>
        <v>0</v>
      </c>
      <c r="AO105" s="502">
        <f t="shared" si="39"/>
        <v>70451.159278837207</v>
      </c>
      <c r="AP105" s="502">
        <f t="shared" si="39"/>
        <v>72543.767970287823</v>
      </c>
      <c r="AQ105" s="502">
        <f t="shared" si="31"/>
        <v>-142994.92724913359</v>
      </c>
    </row>
    <row r="106" spans="1:43" ht="25.5" x14ac:dyDescent="0.2">
      <c r="A106" s="535" t="s">
        <v>518</v>
      </c>
      <c r="B106" s="536" t="s">
        <v>2277</v>
      </c>
      <c r="C106" s="537" t="s">
        <v>2263</v>
      </c>
      <c r="D106" s="537">
        <v>20319.219175921899</v>
      </c>
      <c r="E106" s="537">
        <v>20319.219175921899</v>
      </c>
      <c r="F106" s="537">
        <v>10661.733137097004</v>
      </c>
      <c r="G106" s="538">
        <v>0</v>
      </c>
      <c r="H106" s="538">
        <v>0</v>
      </c>
      <c r="I106" s="538">
        <v>10</v>
      </c>
      <c r="J106" s="538">
        <v>99</v>
      </c>
      <c r="K106" s="539">
        <f t="shared" si="32"/>
        <v>0</v>
      </c>
      <c r="L106" s="539">
        <f t="shared" si="33"/>
        <v>0</v>
      </c>
      <c r="M106" s="539">
        <f t="shared" si="33"/>
        <v>203192.19175921899</v>
      </c>
      <c r="N106" s="539">
        <f t="shared" si="33"/>
        <v>1055511.5805726035</v>
      </c>
      <c r="O106" s="539">
        <f t="shared" si="34"/>
        <v>1258703.7723318224</v>
      </c>
      <c r="P106" s="540"/>
      <c r="Q106" s="541"/>
      <c r="R106" s="541">
        <f>SUMPRODUCT($D$106:$F$106,$H$106:$J$106)/SUM($H$106:$J$106)</f>
        <v>11547.741030567178</v>
      </c>
      <c r="S106" s="541">
        <f t="shared" ref="S106:T106" si="53">SUMPRODUCT($D$106:$F$106,$H$106:$J$106)/SUM($H$106:$J$106)</f>
        <v>11547.741030567178</v>
      </c>
      <c r="T106" s="541">
        <f t="shared" si="53"/>
        <v>11547.741030567178</v>
      </c>
      <c r="U106" s="538">
        <f t="shared" si="35"/>
        <v>0</v>
      </c>
      <c r="V106" s="538">
        <f t="shared" si="36"/>
        <v>0</v>
      </c>
      <c r="W106" s="538">
        <f t="shared" si="36"/>
        <v>115477.41030567179</v>
      </c>
      <c r="X106" s="538">
        <f t="shared" si="36"/>
        <v>1143226.3620261506</v>
      </c>
      <c r="Y106" s="538">
        <f t="shared" si="37"/>
        <v>1258703.7723318224</v>
      </c>
      <c r="Z106" s="542">
        <f t="shared" si="38"/>
        <v>0</v>
      </c>
      <c r="AA106" s="543"/>
      <c r="AB106" s="544" t="s">
        <v>2263</v>
      </c>
      <c r="AC106" s="544" t="s">
        <v>2505</v>
      </c>
      <c r="AD106" s="544" t="s">
        <v>2505</v>
      </c>
      <c r="AE106" s="544" t="s">
        <v>2263</v>
      </c>
      <c r="AF106" s="545" t="s">
        <v>2263</v>
      </c>
      <c r="AG106" s="545" t="s">
        <v>2263</v>
      </c>
      <c r="AH106" s="543"/>
      <c r="AI106" s="546" t="e">
        <f t="shared" si="42"/>
        <v>#VALUE!</v>
      </c>
      <c r="AJ106" s="546">
        <f t="shared" si="42"/>
        <v>-0.43168381960999991</v>
      </c>
      <c r="AK106" s="546">
        <f t="shared" si="42"/>
        <v>-0.43168381960999991</v>
      </c>
      <c r="AL106" s="546">
        <f t="shared" si="40"/>
        <v>8.3101676066844155E-2</v>
      </c>
      <c r="AN106" s="502">
        <f t="shared" si="39"/>
        <v>0</v>
      </c>
      <c r="AO106" s="502">
        <f t="shared" si="39"/>
        <v>0</v>
      </c>
      <c r="AP106" s="502">
        <f t="shared" si="39"/>
        <v>-87714.781453547199</v>
      </c>
      <c r="AQ106" s="502">
        <f t="shared" si="31"/>
        <v>87714.781453547068</v>
      </c>
    </row>
    <row r="107" spans="1:43" ht="12.75" x14ac:dyDescent="0.2">
      <c r="A107" s="535" t="s">
        <v>519</v>
      </c>
      <c r="B107" s="536">
        <v>0</v>
      </c>
      <c r="C107" s="537" t="s">
        <v>2263</v>
      </c>
      <c r="D107" s="537">
        <v>8511.9924056605196</v>
      </c>
      <c r="E107" s="537">
        <v>8511.9924056605196</v>
      </c>
      <c r="F107" s="537">
        <v>9459.7116116117213</v>
      </c>
      <c r="G107" s="538">
        <v>0</v>
      </c>
      <c r="H107" s="538">
        <v>0</v>
      </c>
      <c r="I107" s="538">
        <v>4</v>
      </c>
      <c r="J107" s="538">
        <v>365</v>
      </c>
      <c r="K107" s="539">
        <f t="shared" si="32"/>
        <v>0</v>
      </c>
      <c r="L107" s="539">
        <f t="shared" si="33"/>
        <v>0</v>
      </c>
      <c r="M107" s="539">
        <f t="shared" si="33"/>
        <v>34047.969622642078</v>
      </c>
      <c r="N107" s="539">
        <f t="shared" si="33"/>
        <v>3452794.7382382783</v>
      </c>
      <c r="O107" s="539">
        <f t="shared" si="34"/>
        <v>3486842.7078609206</v>
      </c>
      <c r="P107" s="540"/>
      <c r="Q107" s="541"/>
      <c r="R107" s="541"/>
      <c r="S107" s="541"/>
      <c r="T107" s="541"/>
      <c r="U107" s="538">
        <f t="shared" si="35"/>
        <v>0</v>
      </c>
      <c r="V107" s="538">
        <f t="shared" si="36"/>
        <v>0</v>
      </c>
      <c r="W107" s="538">
        <f t="shared" si="36"/>
        <v>0</v>
      </c>
      <c r="X107" s="538">
        <f t="shared" si="36"/>
        <v>0</v>
      </c>
      <c r="Y107" s="538">
        <f t="shared" si="37"/>
        <v>0</v>
      </c>
      <c r="Z107" s="542">
        <f t="shared" si="38"/>
        <v>0</v>
      </c>
      <c r="AA107" s="543"/>
      <c r="AB107" s="544" t="s">
        <v>2263</v>
      </c>
      <c r="AC107" s="544" t="s">
        <v>2505</v>
      </c>
      <c r="AD107" s="544" t="s">
        <v>2505</v>
      </c>
      <c r="AE107" s="544" t="s">
        <v>2263</v>
      </c>
      <c r="AF107" s="545" t="s">
        <v>2263</v>
      </c>
      <c r="AG107" s="545" t="s">
        <v>2263</v>
      </c>
      <c r="AH107" s="543"/>
      <c r="AI107" s="546" t="e">
        <f t="shared" si="42"/>
        <v>#VALUE!</v>
      </c>
      <c r="AJ107" s="546">
        <f t="shared" si="42"/>
        <v>-1</v>
      </c>
      <c r="AK107" s="546">
        <f t="shared" si="42"/>
        <v>-1</v>
      </c>
      <c r="AL107" s="546">
        <f t="shared" si="40"/>
        <v>-1</v>
      </c>
      <c r="AN107" s="502">
        <f t="shared" si="39"/>
        <v>0</v>
      </c>
      <c r="AO107" s="502">
        <f t="shared" si="39"/>
        <v>0</v>
      </c>
      <c r="AP107" s="502">
        <f t="shared" si="39"/>
        <v>-34047.969622642078</v>
      </c>
      <c r="AQ107" s="502">
        <f t="shared" si="31"/>
        <v>-3452794.7382382783</v>
      </c>
    </row>
    <row r="108" spans="1:43" ht="12.75" x14ac:dyDescent="0.2">
      <c r="A108" s="535" t="s">
        <v>520</v>
      </c>
      <c r="B108" s="536">
        <v>0</v>
      </c>
      <c r="C108" s="537" t="s">
        <v>2263</v>
      </c>
      <c r="D108" s="537">
        <v>3252.5224814172493</v>
      </c>
      <c r="E108" s="537">
        <v>3252.5224814172493</v>
      </c>
      <c r="F108" s="537">
        <v>7365.5683933430155</v>
      </c>
      <c r="G108" s="538">
        <v>0</v>
      </c>
      <c r="H108" s="538">
        <v>0</v>
      </c>
      <c r="I108" s="538">
        <v>4</v>
      </c>
      <c r="J108" s="538">
        <v>412</v>
      </c>
      <c r="K108" s="539">
        <f t="shared" si="32"/>
        <v>0</v>
      </c>
      <c r="L108" s="539">
        <f t="shared" si="33"/>
        <v>0</v>
      </c>
      <c r="M108" s="539">
        <f t="shared" si="33"/>
        <v>13010.089925668997</v>
      </c>
      <c r="N108" s="539">
        <f t="shared" si="33"/>
        <v>3034614.1780573223</v>
      </c>
      <c r="O108" s="539">
        <f t="shared" si="34"/>
        <v>3047624.2679829914</v>
      </c>
      <c r="P108" s="540"/>
      <c r="Q108" s="541"/>
      <c r="R108" s="541"/>
      <c r="S108" s="541"/>
      <c r="T108" s="541"/>
      <c r="U108" s="538">
        <f t="shared" si="35"/>
        <v>0</v>
      </c>
      <c r="V108" s="538">
        <f t="shared" si="36"/>
        <v>0</v>
      </c>
      <c r="W108" s="538">
        <f t="shared" si="36"/>
        <v>0</v>
      </c>
      <c r="X108" s="538">
        <f t="shared" si="36"/>
        <v>0</v>
      </c>
      <c r="Y108" s="538">
        <f t="shared" si="37"/>
        <v>0</v>
      </c>
      <c r="Z108" s="542">
        <f t="shared" si="38"/>
        <v>0</v>
      </c>
      <c r="AA108" s="543"/>
      <c r="AB108" s="544" t="s">
        <v>2263</v>
      </c>
      <c r="AC108" s="544" t="s">
        <v>2505</v>
      </c>
      <c r="AD108" s="544" t="s">
        <v>2505</v>
      </c>
      <c r="AE108" s="544" t="s">
        <v>2263</v>
      </c>
      <c r="AF108" s="545" t="s">
        <v>2263</v>
      </c>
      <c r="AG108" s="545" t="s">
        <v>2263</v>
      </c>
      <c r="AH108" s="543"/>
      <c r="AI108" s="546" t="e">
        <f t="shared" si="42"/>
        <v>#VALUE!</v>
      </c>
      <c r="AJ108" s="546">
        <f t="shared" si="42"/>
        <v>-1</v>
      </c>
      <c r="AK108" s="546">
        <f t="shared" si="42"/>
        <v>-1</v>
      </c>
      <c r="AL108" s="546">
        <f t="shared" si="40"/>
        <v>-1</v>
      </c>
      <c r="AN108" s="502">
        <f t="shared" si="39"/>
        <v>0</v>
      </c>
      <c r="AO108" s="502">
        <f t="shared" si="39"/>
        <v>0</v>
      </c>
      <c r="AP108" s="502">
        <f t="shared" si="39"/>
        <v>-13010.089925668997</v>
      </c>
      <c r="AQ108" s="502">
        <f t="shared" si="31"/>
        <v>-3034614.1780573223</v>
      </c>
    </row>
    <row r="109" spans="1:43" ht="12.75" x14ac:dyDescent="0.2">
      <c r="A109" s="535" t="s">
        <v>521</v>
      </c>
      <c r="B109" s="536">
        <v>0</v>
      </c>
      <c r="C109" s="537" t="s">
        <v>2263</v>
      </c>
      <c r="D109" s="537">
        <v>407.0088434785049</v>
      </c>
      <c r="E109" s="537">
        <v>407.0088434785049</v>
      </c>
      <c r="F109" s="537">
        <v>2032.8187347926134</v>
      </c>
      <c r="G109" s="538">
        <v>0</v>
      </c>
      <c r="H109" s="538">
        <v>8</v>
      </c>
      <c r="I109" s="538">
        <v>813</v>
      </c>
      <c r="J109" s="538">
        <v>15</v>
      </c>
      <c r="K109" s="539">
        <f t="shared" si="32"/>
        <v>0</v>
      </c>
      <c r="L109" s="539">
        <f t="shared" si="33"/>
        <v>3256.0707478280392</v>
      </c>
      <c r="M109" s="539">
        <f t="shared" si="33"/>
        <v>330898.18974802451</v>
      </c>
      <c r="N109" s="539">
        <f t="shared" si="33"/>
        <v>30492.281021889201</v>
      </c>
      <c r="O109" s="539">
        <f t="shared" si="34"/>
        <v>364646.54151774175</v>
      </c>
      <c r="P109" s="540"/>
      <c r="Q109" s="541"/>
      <c r="R109" s="541"/>
      <c r="S109" s="541"/>
      <c r="T109" s="541"/>
      <c r="U109" s="538">
        <f t="shared" si="35"/>
        <v>0</v>
      </c>
      <c r="V109" s="538">
        <f t="shared" si="36"/>
        <v>0</v>
      </c>
      <c r="W109" s="538">
        <f t="shared" si="36"/>
        <v>0</v>
      </c>
      <c r="X109" s="538">
        <f t="shared" si="36"/>
        <v>0</v>
      </c>
      <c r="Y109" s="538">
        <f t="shared" si="37"/>
        <v>0</v>
      </c>
      <c r="Z109" s="542">
        <f t="shared" si="38"/>
        <v>0</v>
      </c>
      <c r="AA109" s="543"/>
      <c r="AB109" s="544" t="s">
        <v>2263</v>
      </c>
      <c r="AC109" s="544" t="s">
        <v>2505</v>
      </c>
      <c r="AD109" s="544" t="s">
        <v>2505</v>
      </c>
      <c r="AE109" s="544" t="s">
        <v>2263</v>
      </c>
      <c r="AF109" s="545" t="s">
        <v>2263</v>
      </c>
      <c r="AG109" s="545" t="s">
        <v>2263</v>
      </c>
      <c r="AH109" s="543"/>
      <c r="AI109" s="546" t="e">
        <f t="shared" si="42"/>
        <v>#VALUE!</v>
      </c>
      <c r="AJ109" s="546">
        <f t="shared" si="42"/>
        <v>-1</v>
      </c>
      <c r="AK109" s="546">
        <f t="shared" si="42"/>
        <v>-1</v>
      </c>
      <c r="AL109" s="546">
        <f t="shared" si="40"/>
        <v>-1</v>
      </c>
      <c r="AN109" s="502">
        <f t="shared" si="39"/>
        <v>0</v>
      </c>
      <c r="AO109" s="502">
        <f t="shared" si="39"/>
        <v>-3256.0707478280392</v>
      </c>
      <c r="AP109" s="502">
        <f t="shared" si="39"/>
        <v>-330898.18974802451</v>
      </c>
      <c r="AQ109" s="502">
        <f t="shared" si="31"/>
        <v>-30492.281021889201</v>
      </c>
    </row>
    <row r="110" spans="1:43" ht="25.5" x14ac:dyDescent="0.2">
      <c r="A110" s="535" t="s">
        <v>522</v>
      </c>
      <c r="B110" s="536" t="s">
        <v>2278</v>
      </c>
      <c r="C110" s="537">
        <v>207.44023976329319</v>
      </c>
      <c r="D110" s="537">
        <v>1690.2338727778438</v>
      </c>
      <c r="E110" s="537">
        <v>1690.2338727778438</v>
      </c>
      <c r="F110" s="537">
        <v>4343.999204866951</v>
      </c>
      <c r="G110" s="538">
        <v>2359</v>
      </c>
      <c r="H110" s="538">
        <v>320</v>
      </c>
      <c r="I110" s="538">
        <v>3428</v>
      </c>
      <c r="J110" s="538">
        <v>1228</v>
      </c>
      <c r="K110" s="539">
        <f t="shared" si="32"/>
        <v>489351.52560160862</v>
      </c>
      <c r="L110" s="539">
        <f t="shared" si="33"/>
        <v>540874.83928891004</v>
      </c>
      <c r="M110" s="539">
        <f t="shared" si="33"/>
        <v>5794121.7158824485</v>
      </c>
      <c r="N110" s="539">
        <f t="shared" si="33"/>
        <v>5334431.0235766154</v>
      </c>
      <c r="O110" s="539">
        <f t="shared" si="34"/>
        <v>12158779.104349583</v>
      </c>
      <c r="P110" s="540"/>
      <c r="Q110" s="541"/>
      <c r="R110" s="541">
        <f>SUMPRODUCT($D$110:$F$110,$H$110:$J$110)/SUM($H$110:$J$110)</f>
        <v>2345.1421983014416</v>
      </c>
      <c r="S110" s="541">
        <f t="shared" ref="S110:T110" si="54">SUMPRODUCT($D$110:$F$110,$H$110:$J$110)/SUM($H$110:$J$110)</f>
        <v>2345.1421983014416</v>
      </c>
      <c r="T110" s="541">
        <f t="shared" si="54"/>
        <v>2345.1421983014416</v>
      </c>
      <c r="U110" s="538">
        <f t="shared" si="35"/>
        <v>0</v>
      </c>
      <c r="V110" s="538">
        <f t="shared" si="36"/>
        <v>750445.50345646124</v>
      </c>
      <c r="W110" s="538">
        <f t="shared" si="36"/>
        <v>8039147.4557773415</v>
      </c>
      <c r="X110" s="538">
        <f t="shared" si="36"/>
        <v>2879834.6195141701</v>
      </c>
      <c r="Y110" s="538">
        <f t="shared" si="37"/>
        <v>11669427.578747973</v>
      </c>
      <c r="Z110" s="542">
        <f t="shared" si="38"/>
        <v>-489351.52560161054</v>
      </c>
      <c r="AA110" s="543"/>
      <c r="AB110" s="544" t="s">
        <v>2263</v>
      </c>
      <c r="AC110" s="544" t="s">
        <v>2505</v>
      </c>
      <c r="AD110" s="544" t="s">
        <v>2505</v>
      </c>
      <c r="AE110" s="544" t="s">
        <v>2263</v>
      </c>
      <c r="AF110" s="545">
        <v>320</v>
      </c>
      <c r="AG110" s="545" t="s">
        <v>2263</v>
      </c>
      <c r="AH110" s="543"/>
      <c r="AI110" s="546">
        <f t="shared" si="42"/>
        <v>-1</v>
      </c>
      <c r="AJ110" s="546">
        <f t="shared" si="42"/>
        <v>0.38746609926073572</v>
      </c>
      <c r="AK110" s="546">
        <f t="shared" si="42"/>
        <v>0.38746609926073572</v>
      </c>
      <c r="AL110" s="546">
        <f t="shared" si="40"/>
        <v>-0.46014212072737493</v>
      </c>
      <c r="AN110" s="502">
        <f t="shared" si="39"/>
        <v>-489351.52560160862</v>
      </c>
      <c r="AO110" s="502">
        <f t="shared" si="39"/>
        <v>209570.66416755121</v>
      </c>
      <c r="AP110" s="502">
        <f t="shared" si="39"/>
        <v>2245025.739894893</v>
      </c>
      <c r="AQ110" s="502">
        <f t="shared" si="31"/>
        <v>-2454596.4040624453</v>
      </c>
    </row>
    <row r="111" spans="1:43" ht="12.75" x14ac:dyDescent="0.2">
      <c r="A111" s="535" t="s">
        <v>523</v>
      </c>
      <c r="B111" s="536">
        <v>0</v>
      </c>
      <c r="C111" s="537" t="s">
        <v>2263</v>
      </c>
      <c r="D111" s="537">
        <v>363.60379615178596</v>
      </c>
      <c r="E111" s="537">
        <v>363.60379615178596</v>
      </c>
      <c r="F111" s="537">
        <v>3750.2102457950627</v>
      </c>
      <c r="G111" s="538">
        <v>0</v>
      </c>
      <c r="H111" s="538">
        <v>1353</v>
      </c>
      <c r="I111" s="538">
        <v>1636</v>
      </c>
      <c r="J111" s="538">
        <v>80</v>
      </c>
      <c r="K111" s="539">
        <f t="shared" si="32"/>
        <v>0</v>
      </c>
      <c r="L111" s="539">
        <f t="shared" si="33"/>
        <v>491955.93619336642</v>
      </c>
      <c r="M111" s="539">
        <f t="shared" si="33"/>
        <v>594855.81050432182</v>
      </c>
      <c r="N111" s="539">
        <f t="shared" si="33"/>
        <v>300016.81966360501</v>
      </c>
      <c r="O111" s="539">
        <f t="shared" si="34"/>
        <v>1386828.5663612932</v>
      </c>
      <c r="P111" s="540"/>
      <c r="Q111" s="541"/>
      <c r="R111" s="541"/>
      <c r="S111" s="541"/>
      <c r="T111" s="541"/>
      <c r="U111" s="538">
        <f t="shared" si="35"/>
        <v>0</v>
      </c>
      <c r="V111" s="538">
        <f t="shared" si="36"/>
        <v>0</v>
      </c>
      <c r="W111" s="538">
        <f t="shared" si="36"/>
        <v>0</v>
      </c>
      <c r="X111" s="538">
        <f t="shared" si="36"/>
        <v>0</v>
      </c>
      <c r="Y111" s="538">
        <f t="shared" si="37"/>
        <v>0</v>
      </c>
      <c r="Z111" s="542">
        <f t="shared" si="38"/>
        <v>0</v>
      </c>
      <c r="AA111" s="543"/>
      <c r="AB111" s="544" t="s">
        <v>2263</v>
      </c>
      <c r="AC111" s="544" t="s">
        <v>2505</v>
      </c>
      <c r="AD111" s="544" t="s">
        <v>2505</v>
      </c>
      <c r="AE111" s="544" t="s">
        <v>2263</v>
      </c>
      <c r="AF111" s="545" t="s">
        <v>2263</v>
      </c>
      <c r="AG111" s="545" t="s">
        <v>2263</v>
      </c>
      <c r="AH111" s="543"/>
      <c r="AI111" s="546" t="e">
        <f t="shared" si="42"/>
        <v>#VALUE!</v>
      </c>
      <c r="AJ111" s="546">
        <f t="shared" si="42"/>
        <v>-1</v>
      </c>
      <c r="AK111" s="546">
        <f t="shared" si="42"/>
        <v>-1</v>
      </c>
      <c r="AL111" s="546">
        <f t="shared" si="40"/>
        <v>-1</v>
      </c>
      <c r="AN111" s="502">
        <f t="shared" si="39"/>
        <v>0</v>
      </c>
      <c r="AO111" s="502">
        <f t="shared" si="39"/>
        <v>-491955.93619336642</v>
      </c>
      <c r="AP111" s="502">
        <f t="shared" si="39"/>
        <v>-594855.81050432182</v>
      </c>
      <c r="AQ111" s="502">
        <f t="shared" si="31"/>
        <v>-300016.81966360501</v>
      </c>
    </row>
    <row r="112" spans="1:43" ht="12.75" x14ac:dyDescent="0.2">
      <c r="A112" s="535" t="s">
        <v>524</v>
      </c>
      <c r="B112" s="536">
        <v>0</v>
      </c>
      <c r="C112" s="537">
        <v>154.15551476105759</v>
      </c>
      <c r="D112" s="537">
        <v>508.99737984877521</v>
      </c>
      <c r="E112" s="537">
        <v>508.99737984877521</v>
      </c>
      <c r="F112" s="537">
        <v>4932.7414159606415</v>
      </c>
      <c r="G112" s="538">
        <v>7624</v>
      </c>
      <c r="H112" s="538">
        <v>705</v>
      </c>
      <c r="I112" s="538">
        <v>3639</v>
      </c>
      <c r="J112" s="538">
        <v>231</v>
      </c>
      <c r="K112" s="539">
        <f t="shared" si="32"/>
        <v>1175281.6445383031</v>
      </c>
      <c r="L112" s="539">
        <f t="shared" si="33"/>
        <v>358843.15279338654</v>
      </c>
      <c r="M112" s="539">
        <f t="shared" si="33"/>
        <v>1852241.4652696929</v>
      </c>
      <c r="N112" s="539">
        <f t="shared" si="33"/>
        <v>1139463.2670869082</v>
      </c>
      <c r="O112" s="539">
        <f t="shared" si="34"/>
        <v>4525829.5296882913</v>
      </c>
      <c r="P112" s="540"/>
      <c r="Q112" s="541"/>
      <c r="R112" s="541"/>
      <c r="S112" s="541"/>
      <c r="T112" s="541"/>
      <c r="U112" s="538">
        <f t="shared" si="35"/>
        <v>0</v>
      </c>
      <c r="V112" s="538">
        <f t="shared" si="36"/>
        <v>0</v>
      </c>
      <c r="W112" s="538">
        <f t="shared" si="36"/>
        <v>0</v>
      </c>
      <c r="X112" s="538">
        <f t="shared" si="36"/>
        <v>0</v>
      </c>
      <c r="Y112" s="538">
        <f t="shared" si="37"/>
        <v>0</v>
      </c>
      <c r="Z112" s="542">
        <f t="shared" si="38"/>
        <v>0</v>
      </c>
      <c r="AA112" s="543"/>
      <c r="AB112" s="544" t="s">
        <v>2263</v>
      </c>
      <c r="AC112" s="544" t="s">
        <v>2505</v>
      </c>
      <c r="AD112" s="544" t="s">
        <v>2505</v>
      </c>
      <c r="AE112" s="544" t="s">
        <v>2263</v>
      </c>
      <c r="AF112" s="545">
        <v>320</v>
      </c>
      <c r="AG112" s="545" t="s">
        <v>2263</v>
      </c>
      <c r="AH112" s="543"/>
      <c r="AI112" s="546">
        <f t="shared" si="42"/>
        <v>-1</v>
      </c>
      <c r="AJ112" s="546">
        <f t="shared" si="42"/>
        <v>-1</v>
      </c>
      <c r="AK112" s="546">
        <f t="shared" si="42"/>
        <v>-1</v>
      </c>
      <c r="AL112" s="546">
        <f t="shared" si="40"/>
        <v>-1</v>
      </c>
      <c r="AN112" s="502">
        <f t="shared" si="39"/>
        <v>-1175281.6445383031</v>
      </c>
      <c r="AO112" s="502">
        <f t="shared" si="39"/>
        <v>-358843.15279338654</v>
      </c>
      <c r="AP112" s="502">
        <f t="shared" si="39"/>
        <v>-1852241.4652696929</v>
      </c>
      <c r="AQ112" s="502">
        <f t="shared" si="31"/>
        <v>-1139463.2670869082</v>
      </c>
    </row>
    <row r="113" spans="1:43" ht="25.5" x14ac:dyDescent="0.2">
      <c r="A113" s="535" t="s">
        <v>525</v>
      </c>
      <c r="B113" s="536" t="s">
        <v>2279</v>
      </c>
      <c r="C113" s="537" t="s">
        <v>2263</v>
      </c>
      <c r="D113" s="537">
        <v>774.77158910423611</v>
      </c>
      <c r="E113" s="537">
        <v>774.77158910423611</v>
      </c>
      <c r="F113" s="537">
        <v>2467.2090272136379</v>
      </c>
      <c r="G113" s="538">
        <v>25</v>
      </c>
      <c r="H113" s="538">
        <v>967</v>
      </c>
      <c r="I113" s="538">
        <v>18</v>
      </c>
      <c r="J113" s="538">
        <v>7</v>
      </c>
      <c r="K113" s="539">
        <f t="shared" si="32"/>
        <v>0</v>
      </c>
      <c r="L113" s="539">
        <f t="shared" si="33"/>
        <v>749204.12666379637</v>
      </c>
      <c r="M113" s="539">
        <f t="shared" si="33"/>
        <v>13945.88860387625</v>
      </c>
      <c r="N113" s="539">
        <f t="shared" si="33"/>
        <v>17270.463190495466</v>
      </c>
      <c r="O113" s="539">
        <f t="shared" si="34"/>
        <v>780420.4784581681</v>
      </c>
      <c r="P113" s="540"/>
      <c r="Q113" s="541"/>
      <c r="R113" s="541"/>
      <c r="S113" s="541"/>
      <c r="T113" s="541">
        <f>(($F$113*$J$113)+($F$114*$J$114))/($J$113+$J$114)</f>
        <v>4292.0963668900331</v>
      </c>
      <c r="U113" s="538">
        <f t="shared" si="35"/>
        <v>0</v>
      </c>
      <c r="V113" s="538">
        <f t="shared" si="36"/>
        <v>0</v>
      </c>
      <c r="W113" s="538">
        <f t="shared" si="36"/>
        <v>0</v>
      </c>
      <c r="X113" s="538">
        <f t="shared" si="36"/>
        <v>30044.674568230232</v>
      </c>
      <c r="Y113" s="538">
        <f t="shared" si="37"/>
        <v>30044.674568230232</v>
      </c>
      <c r="Z113" s="542">
        <f t="shared" si="38"/>
        <v>-750375.80388993782</v>
      </c>
      <c r="AA113" s="543"/>
      <c r="AB113" s="544" t="s">
        <v>2505</v>
      </c>
      <c r="AC113" s="544">
        <v>666.9541696949675</v>
      </c>
      <c r="AD113" s="544">
        <v>666.9541696949675</v>
      </c>
      <c r="AE113" s="544">
        <v>3743.4362507377223</v>
      </c>
      <c r="AF113" s="545">
        <v>191</v>
      </c>
      <c r="AG113" s="545" t="s">
        <v>2263</v>
      </c>
      <c r="AH113" s="543"/>
      <c r="AI113" s="546" t="e">
        <f t="shared" si="42"/>
        <v>#VALUE!</v>
      </c>
      <c r="AJ113" s="546">
        <f t="shared" si="42"/>
        <v>-1</v>
      </c>
      <c r="AK113" s="546">
        <f t="shared" si="42"/>
        <v>-1</v>
      </c>
      <c r="AL113" s="546">
        <f t="shared" si="40"/>
        <v>0.73965655911098316</v>
      </c>
      <c r="AN113" s="502">
        <f t="shared" si="39"/>
        <v>0</v>
      </c>
      <c r="AO113" s="502">
        <f t="shared" si="39"/>
        <v>-749204.12666379637</v>
      </c>
      <c r="AP113" s="502">
        <f t="shared" si="39"/>
        <v>-13945.88860387625</v>
      </c>
      <c r="AQ113" s="502">
        <f t="shared" si="31"/>
        <v>12774.211377734766</v>
      </c>
    </row>
    <row r="114" spans="1:43" ht="30" customHeight="1" x14ac:dyDescent="0.2">
      <c r="A114" s="535" t="s">
        <v>526</v>
      </c>
      <c r="B114" s="536" t="s">
        <v>2279</v>
      </c>
      <c r="C114" s="537">
        <v>107.90835933417506</v>
      </c>
      <c r="D114" s="537">
        <v>720.93087368437261</v>
      </c>
      <c r="E114" s="537">
        <v>720.93087368437261</v>
      </c>
      <c r="F114" s="537">
        <v>4397.6683617473445</v>
      </c>
      <c r="G114" s="538">
        <v>714</v>
      </c>
      <c r="H114" s="538">
        <v>17813</v>
      </c>
      <c r="I114" s="538">
        <v>387</v>
      </c>
      <c r="J114" s="538">
        <v>121</v>
      </c>
      <c r="K114" s="539">
        <f t="shared" si="32"/>
        <v>77046.568564600995</v>
      </c>
      <c r="L114" s="539">
        <f t="shared" si="33"/>
        <v>12841941.652939729</v>
      </c>
      <c r="M114" s="539">
        <f t="shared" si="33"/>
        <v>279000.24811585218</v>
      </c>
      <c r="N114" s="539">
        <f t="shared" si="33"/>
        <v>532117.87177142873</v>
      </c>
      <c r="O114" s="539">
        <f t="shared" si="34"/>
        <v>13730106.341391612</v>
      </c>
      <c r="P114" s="540"/>
      <c r="Q114" s="541"/>
      <c r="R114" s="541"/>
      <c r="S114" s="541"/>
      <c r="T114" s="541">
        <f>(($F$113*$J$113)+($F$114*$J$114))/($J$113+$J$114)</f>
        <v>4292.0963668900331</v>
      </c>
      <c r="U114" s="538">
        <f t="shared" si="35"/>
        <v>0</v>
      </c>
      <c r="V114" s="538">
        <f t="shared" si="36"/>
        <v>0</v>
      </c>
      <c r="W114" s="538">
        <f t="shared" si="36"/>
        <v>0</v>
      </c>
      <c r="X114" s="538">
        <f t="shared" si="36"/>
        <v>519343.66039369401</v>
      </c>
      <c r="Y114" s="538">
        <f t="shared" si="37"/>
        <v>519343.66039369401</v>
      </c>
      <c r="Z114" s="542">
        <f t="shared" si="38"/>
        <v>-13210762.680997917</v>
      </c>
      <c r="AA114" s="543"/>
      <c r="AB114" s="544" t="s">
        <v>2505</v>
      </c>
      <c r="AC114" s="544">
        <v>481.00783101915772</v>
      </c>
      <c r="AD114" s="544">
        <v>481.00783101915772</v>
      </c>
      <c r="AE114" s="544">
        <v>3743.4362507377223</v>
      </c>
      <c r="AF114" s="545">
        <v>400</v>
      </c>
      <c r="AG114" s="545" t="s">
        <v>2263</v>
      </c>
      <c r="AH114" s="543"/>
      <c r="AI114" s="546">
        <f t="shared" si="42"/>
        <v>-1</v>
      </c>
      <c r="AJ114" s="546">
        <f t="shared" si="42"/>
        <v>-1</v>
      </c>
      <c r="AK114" s="546">
        <f t="shared" si="42"/>
        <v>-1</v>
      </c>
      <c r="AL114" s="546">
        <f t="shared" si="40"/>
        <v>-2.4006356590146383E-2</v>
      </c>
      <c r="AN114" s="502">
        <f t="shared" si="39"/>
        <v>-77046.568564600995</v>
      </c>
      <c r="AO114" s="502">
        <f t="shared" si="39"/>
        <v>-12841941.652939729</v>
      </c>
      <c r="AP114" s="502">
        <f t="shared" si="39"/>
        <v>-279000.24811585218</v>
      </c>
      <c r="AQ114" s="502">
        <f t="shared" si="31"/>
        <v>-12774.211377734726</v>
      </c>
    </row>
    <row r="115" spans="1:43" ht="43.5" customHeight="1" x14ac:dyDescent="0.2">
      <c r="A115" s="535" t="s">
        <v>286</v>
      </c>
      <c r="B115" s="536" t="s">
        <v>2280</v>
      </c>
      <c r="C115" s="537">
        <v>92.024420621884005</v>
      </c>
      <c r="D115" s="537">
        <v>582.71675953204601</v>
      </c>
      <c r="E115" s="537">
        <v>582.71675953204601</v>
      </c>
      <c r="F115" s="537">
        <v>2068.5228707427136</v>
      </c>
      <c r="G115" s="538">
        <v>4713</v>
      </c>
      <c r="H115" s="538">
        <v>89736</v>
      </c>
      <c r="I115" s="538">
        <v>2207</v>
      </c>
      <c r="J115" s="538">
        <v>1578</v>
      </c>
      <c r="K115" s="539">
        <f t="shared" si="32"/>
        <v>433711.09439093934</v>
      </c>
      <c r="L115" s="539">
        <f t="shared" si="33"/>
        <v>52290671.13336768</v>
      </c>
      <c r="M115" s="539">
        <f t="shared" si="33"/>
        <v>1286055.8882872255</v>
      </c>
      <c r="N115" s="539">
        <f t="shared" si="33"/>
        <v>3264129.090032002</v>
      </c>
      <c r="O115" s="539">
        <f t="shared" si="34"/>
        <v>57274567.206077844</v>
      </c>
      <c r="P115" s="540"/>
      <c r="Q115" s="541"/>
      <c r="R115" s="541"/>
      <c r="S115" s="541"/>
      <c r="T115" s="541">
        <f>SUMPRODUCT($F$115:$F$117,$J$115:$J$117)/SUM($J$115:$J$117)</f>
        <v>2315.0005017142867</v>
      </c>
      <c r="U115" s="538">
        <f t="shared" si="35"/>
        <v>0</v>
      </c>
      <c r="V115" s="538">
        <f t="shared" si="36"/>
        <v>0</v>
      </c>
      <c r="W115" s="538">
        <f t="shared" si="36"/>
        <v>0</v>
      </c>
      <c r="X115" s="538">
        <f t="shared" si="36"/>
        <v>3653070.7917051446</v>
      </c>
      <c r="Y115" s="538">
        <f t="shared" si="37"/>
        <v>3653070.7917051446</v>
      </c>
      <c r="Z115" s="542">
        <f t="shared" si="38"/>
        <v>-53621496.414372697</v>
      </c>
      <c r="AA115" s="543"/>
      <c r="AB115" s="544" t="s">
        <v>2505</v>
      </c>
      <c r="AC115" s="544">
        <v>569.39438423426748</v>
      </c>
      <c r="AD115" s="544">
        <v>569.39438423426748</v>
      </c>
      <c r="AE115" s="544">
        <v>2196.8689871468541</v>
      </c>
      <c r="AF115" s="545">
        <v>191</v>
      </c>
      <c r="AG115" s="545" t="s">
        <v>2263</v>
      </c>
      <c r="AH115" s="543"/>
      <c r="AI115" s="546">
        <f t="shared" si="42"/>
        <v>-1</v>
      </c>
      <c r="AJ115" s="546">
        <f t="shared" si="42"/>
        <v>-1</v>
      </c>
      <c r="AK115" s="546">
        <f t="shared" si="42"/>
        <v>-1</v>
      </c>
      <c r="AL115" s="546">
        <f t="shared" si="40"/>
        <v>0.1191563479707014</v>
      </c>
      <c r="AN115" s="502">
        <f t="shared" si="39"/>
        <v>-433711.09439093934</v>
      </c>
      <c r="AO115" s="502">
        <f t="shared" si="39"/>
        <v>-52290671.13336768</v>
      </c>
      <c r="AP115" s="502">
        <f t="shared" si="39"/>
        <v>-1286055.8882872255</v>
      </c>
      <c r="AQ115" s="502">
        <f t="shared" si="31"/>
        <v>388941.70167314261</v>
      </c>
    </row>
    <row r="116" spans="1:43" s="509" customFormat="1" ht="63.75" x14ac:dyDescent="0.2">
      <c r="A116" s="548" t="s">
        <v>527</v>
      </c>
      <c r="B116" s="549" t="s">
        <v>2281</v>
      </c>
      <c r="C116" s="550">
        <v>119.62770760721013</v>
      </c>
      <c r="D116" s="550">
        <v>353.4426119374919</v>
      </c>
      <c r="E116" s="550">
        <v>353.4426119374919</v>
      </c>
      <c r="F116" s="550">
        <v>2506.5257977932779</v>
      </c>
      <c r="G116" s="551">
        <v>13579</v>
      </c>
      <c r="H116" s="551">
        <v>19424</v>
      </c>
      <c r="I116" s="551">
        <v>849</v>
      </c>
      <c r="J116" s="551">
        <v>548</v>
      </c>
      <c r="K116" s="552">
        <f t="shared" si="32"/>
        <v>1624424.6415983064</v>
      </c>
      <c r="L116" s="552">
        <f t="shared" si="33"/>
        <v>6865269.2942738431</v>
      </c>
      <c r="M116" s="552">
        <f t="shared" si="33"/>
        <v>300072.77753493062</v>
      </c>
      <c r="N116" s="552">
        <f t="shared" si="33"/>
        <v>1373576.1371907163</v>
      </c>
      <c r="O116" s="552">
        <f t="shared" si="34"/>
        <v>10163342.850597795</v>
      </c>
      <c r="P116" s="540"/>
      <c r="Q116" s="553"/>
      <c r="R116" s="553">
        <f>D116*1.35*1.086</f>
        <v>518.18221336155693</v>
      </c>
      <c r="S116" s="553">
        <f>E116*1.35*1.086</f>
        <v>518.18221336155693</v>
      </c>
      <c r="T116" s="541">
        <f t="shared" ref="T116:T117" si="55">SUMPRODUCT($F$115:$F$117,$J$115:$J$117)/SUM($J$115:$J$117)</f>
        <v>2315.0005017142867</v>
      </c>
      <c r="U116" s="551">
        <f t="shared" si="35"/>
        <v>0</v>
      </c>
      <c r="V116" s="551">
        <f t="shared" si="36"/>
        <v>10065171.312334882</v>
      </c>
      <c r="W116" s="551">
        <f t="shared" si="36"/>
        <v>439936.69914396183</v>
      </c>
      <c r="X116" s="551">
        <f t="shared" si="36"/>
        <v>1268620.274939429</v>
      </c>
      <c r="Y116" s="551">
        <f t="shared" si="37"/>
        <v>11773728.286418272</v>
      </c>
      <c r="Z116" s="551">
        <f t="shared" si="38"/>
        <v>1610385.4358204771</v>
      </c>
      <c r="AA116" s="540"/>
      <c r="AB116" s="554">
        <v>167.00713633189386</v>
      </c>
      <c r="AC116" s="554">
        <v>451.43573454087556</v>
      </c>
      <c r="AD116" s="554">
        <v>451.43573454087556</v>
      </c>
      <c r="AE116" s="554">
        <v>2377.9401223623154</v>
      </c>
      <c r="AF116" s="555">
        <v>191</v>
      </c>
      <c r="AG116" s="555" t="s">
        <v>2263</v>
      </c>
      <c r="AH116" s="540"/>
      <c r="AI116" s="546">
        <f t="shared" si="42"/>
        <v>-1</v>
      </c>
      <c r="AJ116" s="546">
        <f t="shared" si="42"/>
        <v>0.46610000000000018</v>
      </c>
      <c r="AK116" s="546">
        <f t="shared" si="42"/>
        <v>0.46610000000000018</v>
      </c>
      <c r="AL116" s="546">
        <f t="shared" si="40"/>
        <v>-7.64106622192392E-2</v>
      </c>
      <c r="AN116" s="502">
        <f t="shared" si="39"/>
        <v>-1624424.6415983064</v>
      </c>
      <c r="AO116" s="502">
        <f t="shared" si="39"/>
        <v>3199902.018061039</v>
      </c>
      <c r="AP116" s="502">
        <f t="shared" si="39"/>
        <v>139863.92160903121</v>
      </c>
      <c r="AQ116" s="502">
        <f t="shared" si="31"/>
        <v>-104955.86225128733</v>
      </c>
    </row>
    <row r="117" spans="1:43" s="509" customFormat="1" ht="63.75" x14ac:dyDescent="0.2">
      <c r="A117" s="548" t="s">
        <v>528</v>
      </c>
      <c r="B117" s="549" t="s">
        <v>2282</v>
      </c>
      <c r="C117" s="550">
        <v>90.09699808896481</v>
      </c>
      <c r="D117" s="550">
        <v>518.93398488990942</v>
      </c>
      <c r="E117" s="550">
        <v>518.93398488990942</v>
      </c>
      <c r="F117" s="550">
        <v>3424.3201869559075</v>
      </c>
      <c r="G117" s="551">
        <v>78911</v>
      </c>
      <c r="H117" s="551">
        <v>22896</v>
      </c>
      <c r="I117" s="551">
        <v>536</v>
      </c>
      <c r="J117" s="551">
        <v>256</v>
      </c>
      <c r="K117" s="552">
        <f t="shared" si="32"/>
        <v>7109644.2161983019</v>
      </c>
      <c r="L117" s="552">
        <f t="shared" si="33"/>
        <v>11881512.518039366</v>
      </c>
      <c r="M117" s="552">
        <f t="shared" si="33"/>
        <v>278148.61590099143</v>
      </c>
      <c r="N117" s="552">
        <f t="shared" si="33"/>
        <v>876625.96786071232</v>
      </c>
      <c r="O117" s="552">
        <f t="shared" si="34"/>
        <v>20145931.31799937</v>
      </c>
      <c r="P117" s="540"/>
      <c r="Q117" s="553"/>
      <c r="R117" s="553">
        <f>D117*0.625*1.086</f>
        <v>352.22644224402603</v>
      </c>
      <c r="S117" s="553">
        <f>E117*0.625*1.086</f>
        <v>352.22644224402603</v>
      </c>
      <c r="T117" s="541">
        <f t="shared" si="55"/>
        <v>2315.0005017142867</v>
      </c>
      <c r="U117" s="551">
        <f t="shared" si="35"/>
        <v>0</v>
      </c>
      <c r="V117" s="551">
        <f t="shared" si="36"/>
        <v>8064576.6216192199</v>
      </c>
      <c r="W117" s="551">
        <f t="shared" si="36"/>
        <v>188793.37304279796</v>
      </c>
      <c r="X117" s="551">
        <f t="shared" si="36"/>
        <v>592640.12843885738</v>
      </c>
      <c r="Y117" s="551">
        <f t="shared" si="37"/>
        <v>8846010.1231008749</v>
      </c>
      <c r="Z117" s="551">
        <f t="shared" si="38"/>
        <v>-11299921.194898495</v>
      </c>
      <c r="AA117" s="540"/>
      <c r="AB117" s="554">
        <v>167.00713633189386</v>
      </c>
      <c r="AC117" s="554">
        <v>178.704594773363</v>
      </c>
      <c r="AD117" s="554">
        <v>178.704594773363</v>
      </c>
      <c r="AE117" s="554">
        <v>2051.7839069630068</v>
      </c>
      <c r="AF117" s="555">
        <v>191</v>
      </c>
      <c r="AG117" s="555" t="s">
        <v>2263</v>
      </c>
      <c r="AH117" s="540"/>
      <c r="AI117" s="546">
        <f t="shared" si="42"/>
        <v>-1</v>
      </c>
      <c r="AJ117" s="546">
        <f t="shared" si="42"/>
        <v>-0.32125000000000004</v>
      </c>
      <c r="AK117" s="546">
        <f t="shared" si="42"/>
        <v>-0.32125000000000004</v>
      </c>
      <c r="AL117" s="546">
        <f t="shared" si="40"/>
        <v>-0.32395325923881102</v>
      </c>
      <c r="AN117" s="502">
        <f t="shared" si="39"/>
        <v>-7109644.2161983019</v>
      </c>
      <c r="AO117" s="502">
        <f t="shared" si="39"/>
        <v>-3816935.8964201463</v>
      </c>
      <c r="AP117" s="502">
        <f t="shared" si="39"/>
        <v>-89355.242858193466</v>
      </c>
      <c r="AQ117" s="502">
        <f t="shared" si="31"/>
        <v>-283985.83942185494</v>
      </c>
    </row>
    <row r="118" spans="1:43" ht="12.75" x14ac:dyDescent="0.2">
      <c r="A118" s="535" t="s">
        <v>529</v>
      </c>
      <c r="B118" s="536">
        <v>0</v>
      </c>
      <c r="C118" s="537">
        <v>208.57603667678148</v>
      </c>
      <c r="D118" s="537">
        <v>4074.8018774635134</v>
      </c>
      <c r="E118" s="537">
        <v>4074.8018774635134</v>
      </c>
      <c r="F118" s="537">
        <v>6598.2417751709536</v>
      </c>
      <c r="G118" s="538">
        <v>998</v>
      </c>
      <c r="H118" s="538">
        <v>1082</v>
      </c>
      <c r="I118" s="538">
        <v>1311</v>
      </c>
      <c r="J118" s="538">
        <v>7</v>
      </c>
      <c r="K118" s="539">
        <f t="shared" si="32"/>
        <v>208158.88460342793</v>
      </c>
      <c r="L118" s="539">
        <f t="shared" si="33"/>
        <v>4408935.6314155217</v>
      </c>
      <c r="M118" s="539">
        <f t="shared" si="33"/>
        <v>5342065.2613546662</v>
      </c>
      <c r="N118" s="539">
        <f t="shared" si="33"/>
        <v>46187.692426196678</v>
      </c>
      <c r="O118" s="539">
        <f t="shared" si="34"/>
        <v>10005347.469799813</v>
      </c>
      <c r="P118" s="540"/>
      <c r="Q118" s="541"/>
      <c r="R118" s="541"/>
      <c r="S118" s="541"/>
      <c r="T118" s="541"/>
      <c r="U118" s="538">
        <f t="shared" si="35"/>
        <v>0</v>
      </c>
      <c r="V118" s="538">
        <f t="shared" si="36"/>
        <v>0</v>
      </c>
      <c r="W118" s="538">
        <f t="shared" si="36"/>
        <v>0</v>
      </c>
      <c r="X118" s="538">
        <f t="shared" si="36"/>
        <v>0</v>
      </c>
      <c r="Y118" s="538">
        <f t="shared" si="37"/>
        <v>0</v>
      </c>
      <c r="Z118" s="542">
        <f t="shared" si="38"/>
        <v>0</v>
      </c>
      <c r="AA118" s="543"/>
      <c r="AB118" s="544" t="s">
        <v>2505</v>
      </c>
      <c r="AC118" s="544">
        <v>3544.9678407856186</v>
      </c>
      <c r="AD118" s="544">
        <v>3544.9678407856186</v>
      </c>
      <c r="AE118" s="544">
        <v>4030.1060466674635</v>
      </c>
      <c r="AF118" s="545">
        <v>502</v>
      </c>
      <c r="AG118" s="545" t="s">
        <v>2263</v>
      </c>
      <c r="AH118" s="543"/>
      <c r="AI118" s="546">
        <f t="shared" si="42"/>
        <v>-1</v>
      </c>
      <c r="AJ118" s="546">
        <f t="shared" si="42"/>
        <v>-1</v>
      </c>
      <c r="AK118" s="546">
        <f t="shared" si="42"/>
        <v>-1</v>
      </c>
      <c r="AL118" s="546">
        <f t="shared" si="40"/>
        <v>-1</v>
      </c>
      <c r="AN118" s="502">
        <f t="shared" si="39"/>
        <v>-208158.88460342793</v>
      </c>
      <c r="AO118" s="502">
        <f t="shared" si="39"/>
        <v>-4408935.6314155217</v>
      </c>
      <c r="AP118" s="502">
        <f t="shared" si="39"/>
        <v>-5342065.2613546662</v>
      </c>
      <c r="AQ118" s="502">
        <f t="shared" si="31"/>
        <v>-46187.692426196678</v>
      </c>
    </row>
    <row r="119" spans="1:43" ht="38.25" x14ac:dyDescent="0.2">
      <c r="A119" s="535" t="s">
        <v>530</v>
      </c>
      <c r="B119" s="536" t="s">
        <v>2283</v>
      </c>
      <c r="C119" s="537" t="s">
        <v>2263</v>
      </c>
      <c r="D119" s="537">
        <v>520.68650598168188</v>
      </c>
      <c r="E119" s="537">
        <v>520.68650598168188</v>
      </c>
      <c r="F119" s="537">
        <v>3697.019903691842</v>
      </c>
      <c r="G119" s="538">
        <v>39</v>
      </c>
      <c r="H119" s="538">
        <v>13752</v>
      </c>
      <c r="I119" s="538">
        <v>172</v>
      </c>
      <c r="J119" s="538">
        <v>53</v>
      </c>
      <c r="K119" s="539">
        <f t="shared" si="32"/>
        <v>0</v>
      </c>
      <c r="L119" s="539">
        <f t="shared" si="33"/>
        <v>7160480.8302600896</v>
      </c>
      <c r="M119" s="539">
        <f t="shared" si="33"/>
        <v>89558.079028849286</v>
      </c>
      <c r="N119" s="539">
        <f t="shared" si="33"/>
        <v>195942.05489566762</v>
      </c>
      <c r="O119" s="539">
        <f t="shared" si="34"/>
        <v>7445980.9641846064</v>
      </c>
      <c r="P119" s="540"/>
      <c r="Q119" s="541"/>
      <c r="R119" s="541">
        <f>$D$114</f>
        <v>720.93087368437261</v>
      </c>
      <c r="S119" s="541">
        <f>$E$114</f>
        <v>720.93087368437261</v>
      </c>
      <c r="T119" s="541">
        <f>$T$114</f>
        <v>4292.0963668900331</v>
      </c>
      <c r="U119" s="538">
        <f t="shared" si="35"/>
        <v>0</v>
      </c>
      <c r="V119" s="538">
        <f t="shared" si="36"/>
        <v>9914241.3749074917</v>
      </c>
      <c r="W119" s="538">
        <f t="shared" si="36"/>
        <v>124000.1102737121</v>
      </c>
      <c r="X119" s="538">
        <f t="shared" si="36"/>
        <v>227481.10744517174</v>
      </c>
      <c r="Y119" s="538">
        <f t="shared" si="37"/>
        <v>10265722.592626374</v>
      </c>
      <c r="Z119" s="542">
        <f t="shared" si="38"/>
        <v>2819741.6284417678</v>
      </c>
      <c r="AA119" s="543"/>
      <c r="AB119" s="544" t="s">
        <v>2505</v>
      </c>
      <c r="AC119" s="544">
        <v>614.62664840241018</v>
      </c>
      <c r="AD119" s="544">
        <v>614.62664840241018</v>
      </c>
      <c r="AE119" s="544">
        <v>2690.8762644342169</v>
      </c>
      <c r="AF119" s="545">
        <v>191</v>
      </c>
      <c r="AG119" s="545" t="s">
        <v>2263</v>
      </c>
      <c r="AH119" s="543"/>
      <c r="AI119" s="546" t="e">
        <f t="shared" si="42"/>
        <v>#VALUE!</v>
      </c>
      <c r="AJ119" s="546">
        <f t="shared" si="42"/>
        <v>0.38457760168982658</v>
      </c>
      <c r="AK119" s="546">
        <f t="shared" si="42"/>
        <v>0.38457760168982658</v>
      </c>
      <c r="AL119" s="546">
        <f t="shared" si="40"/>
        <v>0.1609611196856009</v>
      </c>
      <c r="AN119" s="502">
        <f t="shared" si="39"/>
        <v>0</v>
      </c>
      <c r="AO119" s="502">
        <f t="shared" si="39"/>
        <v>2753760.5446474021</v>
      </c>
      <c r="AP119" s="502">
        <f t="shared" si="39"/>
        <v>34442.03124486281</v>
      </c>
      <c r="AQ119" s="502">
        <f t="shared" si="31"/>
        <v>31539.052549504122</v>
      </c>
    </row>
    <row r="120" spans="1:43" ht="12.75" x14ac:dyDescent="0.2">
      <c r="A120" s="535" t="s">
        <v>531</v>
      </c>
      <c r="B120" s="536">
        <v>0</v>
      </c>
      <c r="C120" s="537">
        <v>64.689282053005869</v>
      </c>
      <c r="D120" s="537">
        <v>467.68865623897972</v>
      </c>
      <c r="E120" s="537">
        <v>467.68865623897972</v>
      </c>
      <c r="F120" s="537">
        <v>2155.5022973007212</v>
      </c>
      <c r="G120" s="538">
        <v>12082</v>
      </c>
      <c r="H120" s="538">
        <v>3735</v>
      </c>
      <c r="I120" s="538">
        <v>100</v>
      </c>
      <c r="J120" s="538">
        <v>93</v>
      </c>
      <c r="K120" s="539">
        <f t="shared" si="32"/>
        <v>781575.90576441691</v>
      </c>
      <c r="L120" s="539">
        <f t="shared" si="33"/>
        <v>1746817.1310525893</v>
      </c>
      <c r="M120" s="539">
        <f t="shared" si="33"/>
        <v>46768.865623897975</v>
      </c>
      <c r="N120" s="539">
        <f t="shared" si="33"/>
        <v>200461.71364896707</v>
      </c>
      <c r="O120" s="539">
        <f t="shared" si="34"/>
        <v>2775623.6160898712</v>
      </c>
      <c r="P120" s="540"/>
      <c r="Q120" s="541"/>
      <c r="R120" s="541"/>
      <c r="S120" s="541"/>
      <c r="T120" s="541"/>
      <c r="U120" s="538">
        <f t="shared" si="35"/>
        <v>0</v>
      </c>
      <c r="V120" s="538">
        <f t="shared" si="36"/>
        <v>0</v>
      </c>
      <c r="W120" s="538">
        <f t="shared" si="36"/>
        <v>0</v>
      </c>
      <c r="X120" s="538">
        <f t="shared" si="36"/>
        <v>0</v>
      </c>
      <c r="Y120" s="538">
        <f t="shared" si="37"/>
        <v>0</v>
      </c>
      <c r="Z120" s="542">
        <f t="shared" si="38"/>
        <v>0</v>
      </c>
      <c r="AA120" s="543"/>
      <c r="AB120" s="544">
        <v>163.54106282194584</v>
      </c>
      <c r="AC120" s="544">
        <v>519.72758436336574</v>
      </c>
      <c r="AD120" s="544">
        <v>519.72758436336574</v>
      </c>
      <c r="AE120" s="544">
        <v>2086.0055945778768</v>
      </c>
      <c r="AF120" s="545">
        <v>650</v>
      </c>
      <c r="AG120" s="545" t="s">
        <v>2263</v>
      </c>
      <c r="AH120" s="543"/>
      <c r="AI120" s="546">
        <f t="shared" si="42"/>
        <v>-1</v>
      </c>
      <c r="AJ120" s="546">
        <f t="shared" si="42"/>
        <v>-1</v>
      </c>
      <c r="AK120" s="546">
        <f t="shared" si="42"/>
        <v>-1</v>
      </c>
      <c r="AL120" s="546">
        <f t="shared" si="40"/>
        <v>-1</v>
      </c>
      <c r="AN120" s="502">
        <f t="shared" si="39"/>
        <v>-781575.90576441691</v>
      </c>
      <c r="AO120" s="502">
        <f t="shared" si="39"/>
        <v>-1746817.1310525893</v>
      </c>
      <c r="AP120" s="502">
        <f t="shared" si="39"/>
        <v>-46768.865623897975</v>
      </c>
      <c r="AQ120" s="502">
        <f t="shared" si="31"/>
        <v>-200461.71364896707</v>
      </c>
    </row>
    <row r="121" spans="1:43" ht="12.75" x14ac:dyDescent="0.2">
      <c r="A121" s="535" t="s">
        <v>532</v>
      </c>
      <c r="B121" s="536">
        <v>0</v>
      </c>
      <c r="C121" s="537" t="s">
        <v>2263</v>
      </c>
      <c r="D121" s="537">
        <v>413.16952498826777</v>
      </c>
      <c r="E121" s="537">
        <v>413.16952498826777</v>
      </c>
      <c r="F121" s="537">
        <v>1034.8092770974881</v>
      </c>
      <c r="G121" s="538">
        <v>4</v>
      </c>
      <c r="H121" s="538">
        <v>152</v>
      </c>
      <c r="I121" s="538">
        <v>4</v>
      </c>
      <c r="J121" s="538">
        <v>14</v>
      </c>
      <c r="K121" s="539">
        <f t="shared" si="32"/>
        <v>0</v>
      </c>
      <c r="L121" s="539">
        <f t="shared" si="33"/>
        <v>62801.767798216701</v>
      </c>
      <c r="M121" s="539">
        <f t="shared" si="33"/>
        <v>1652.6780999530711</v>
      </c>
      <c r="N121" s="539">
        <f t="shared" si="33"/>
        <v>14487.329879364834</v>
      </c>
      <c r="O121" s="539">
        <f t="shared" si="34"/>
        <v>78941.775777534596</v>
      </c>
      <c r="P121" s="540"/>
      <c r="Q121" s="541"/>
      <c r="R121" s="541"/>
      <c r="S121" s="541"/>
      <c r="T121" s="541"/>
      <c r="U121" s="538">
        <f t="shared" si="35"/>
        <v>0</v>
      </c>
      <c r="V121" s="538">
        <f t="shared" si="36"/>
        <v>0</v>
      </c>
      <c r="W121" s="538">
        <f t="shared" si="36"/>
        <v>0</v>
      </c>
      <c r="X121" s="538">
        <f t="shared" si="36"/>
        <v>0</v>
      </c>
      <c r="Y121" s="538">
        <f t="shared" si="37"/>
        <v>0</v>
      </c>
      <c r="Z121" s="542">
        <f t="shared" si="38"/>
        <v>0</v>
      </c>
      <c r="AA121" s="543"/>
      <c r="AB121" s="544" t="s">
        <v>2505</v>
      </c>
      <c r="AC121" s="544">
        <v>351.21522765852012</v>
      </c>
      <c r="AD121" s="544">
        <v>351.21522765852012</v>
      </c>
      <c r="AE121" s="544">
        <v>1921.9277735757905</v>
      </c>
      <c r="AF121" s="545">
        <v>191</v>
      </c>
      <c r="AG121" s="545" t="s">
        <v>2263</v>
      </c>
      <c r="AH121" s="543"/>
      <c r="AI121" s="546" t="e">
        <f t="shared" si="42"/>
        <v>#VALUE!</v>
      </c>
      <c r="AJ121" s="546">
        <f t="shared" si="42"/>
        <v>-1</v>
      </c>
      <c r="AK121" s="546">
        <f t="shared" si="42"/>
        <v>-1</v>
      </c>
      <c r="AL121" s="546">
        <f t="shared" si="40"/>
        <v>-1</v>
      </c>
      <c r="AN121" s="502">
        <f t="shared" si="39"/>
        <v>0</v>
      </c>
      <c r="AO121" s="502">
        <f t="shared" si="39"/>
        <v>-62801.767798216701</v>
      </c>
      <c r="AP121" s="502">
        <f t="shared" si="39"/>
        <v>-1652.6780999530711</v>
      </c>
      <c r="AQ121" s="502">
        <f t="shared" si="31"/>
        <v>-14487.329879364834</v>
      </c>
    </row>
    <row r="122" spans="1:43" ht="12.75" x14ac:dyDescent="0.2">
      <c r="A122" s="535" t="s">
        <v>533</v>
      </c>
      <c r="B122" s="536">
        <v>0</v>
      </c>
      <c r="C122" s="537" t="s">
        <v>2263</v>
      </c>
      <c r="D122" s="537">
        <v>154.31059651170199</v>
      </c>
      <c r="E122" s="537">
        <v>154.31059651170199</v>
      </c>
      <c r="F122" s="537">
        <v>154.31059651170199</v>
      </c>
      <c r="G122" s="538">
        <v>0</v>
      </c>
      <c r="H122" s="538">
        <v>1953</v>
      </c>
      <c r="I122" s="538">
        <v>1</v>
      </c>
      <c r="J122" s="538">
        <v>0</v>
      </c>
      <c r="K122" s="539">
        <f t="shared" si="32"/>
        <v>0</v>
      </c>
      <c r="L122" s="539">
        <f t="shared" si="33"/>
        <v>301368.59498735401</v>
      </c>
      <c r="M122" s="539">
        <f t="shared" si="33"/>
        <v>154.31059651170199</v>
      </c>
      <c r="N122" s="539">
        <f t="shared" si="33"/>
        <v>0</v>
      </c>
      <c r="O122" s="539">
        <f t="shared" si="34"/>
        <v>301522.90558386571</v>
      </c>
      <c r="P122" s="540"/>
      <c r="Q122" s="541"/>
      <c r="R122" s="541"/>
      <c r="S122" s="541"/>
      <c r="T122" s="541"/>
      <c r="U122" s="538">
        <f t="shared" si="35"/>
        <v>0</v>
      </c>
      <c r="V122" s="538">
        <f t="shared" si="36"/>
        <v>0</v>
      </c>
      <c r="W122" s="538">
        <f t="shared" si="36"/>
        <v>0</v>
      </c>
      <c r="X122" s="538">
        <f t="shared" si="36"/>
        <v>0</v>
      </c>
      <c r="Y122" s="538">
        <f t="shared" si="37"/>
        <v>0</v>
      </c>
      <c r="Z122" s="542">
        <f t="shared" si="38"/>
        <v>0</v>
      </c>
      <c r="AA122" s="543"/>
      <c r="AB122" s="544" t="s">
        <v>2505</v>
      </c>
      <c r="AC122" s="544">
        <v>66.131542516386261</v>
      </c>
      <c r="AD122" s="544">
        <v>66.131542516386261</v>
      </c>
      <c r="AE122" s="544">
        <v>66.131542516386261</v>
      </c>
      <c r="AF122" s="545" t="s">
        <v>2263</v>
      </c>
      <c r="AG122" s="545" t="s">
        <v>2263</v>
      </c>
      <c r="AH122" s="543"/>
      <c r="AI122" s="546" t="e">
        <f t="shared" si="42"/>
        <v>#VALUE!</v>
      </c>
      <c r="AJ122" s="546">
        <f t="shared" si="42"/>
        <v>-1</v>
      </c>
      <c r="AK122" s="546">
        <f t="shared" si="42"/>
        <v>-1</v>
      </c>
      <c r="AL122" s="546">
        <f t="shared" si="40"/>
        <v>-1</v>
      </c>
      <c r="AN122" s="502">
        <f t="shared" si="39"/>
        <v>0</v>
      </c>
      <c r="AO122" s="502">
        <f t="shared" si="39"/>
        <v>-301368.59498735401</v>
      </c>
      <c r="AP122" s="502">
        <f t="shared" si="39"/>
        <v>-154.31059651170199</v>
      </c>
      <c r="AQ122" s="502">
        <f t="shared" si="31"/>
        <v>0</v>
      </c>
    </row>
    <row r="123" spans="1:43" ht="12.75" x14ac:dyDescent="0.2">
      <c r="A123" s="535" t="s">
        <v>534</v>
      </c>
      <c r="B123" s="536">
        <v>0</v>
      </c>
      <c r="C123" s="537" t="s">
        <v>2263</v>
      </c>
      <c r="D123" s="537">
        <v>979.35534825343507</v>
      </c>
      <c r="E123" s="537">
        <v>979.35534825343507</v>
      </c>
      <c r="F123" s="537">
        <v>1743.8978998123825</v>
      </c>
      <c r="G123" s="538">
        <v>0</v>
      </c>
      <c r="H123" s="538">
        <v>1960</v>
      </c>
      <c r="I123" s="538">
        <v>127</v>
      </c>
      <c r="J123" s="538">
        <v>17</v>
      </c>
      <c r="K123" s="539">
        <f t="shared" si="32"/>
        <v>0</v>
      </c>
      <c r="L123" s="539">
        <f t="shared" si="33"/>
        <v>1919536.4825767328</v>
      </c>
      <c r="M123" s="539">
        <f t="shared" si="33"/>
        <v>124378.12922818626</v>
      </c>
      <c r="N123" s="539">
        <f t="shared" si="33"/>
        <v>29646.264296810503</v>
      </c>
      <c r="O123" s="539">
        <f t="shared" si="34"/>
        <v>2073560.8761017297</v>
      </c>
      <c r="P123" s="540"/>
      <c r="Q123" s="541"/>
      <c r="R123" s="541"/>
      <c r="S123" s="541"/>
      <c r="T123" s="541"/>
      <c r="U123" s="538">
        <f t="shared" si="35"/>
        <v>0</v>
      </c>
      <c r="V123" s="538">
        <f t="shared" si="36"/>
        <v>0</v>
      </c>
      <c r="W123" s="538">
        <f t="shared" si="36"/>
        <v>0</v>
      </c>
      <c r="X123" s="538">
        <f t="shared" si="36"/>
        <v>0</v>
      </c>
      <c r="Y123" s="538">
        <f t="shared" si="37"/>
        <v>0</v>
      </c>
      <c r="Z123" s="542">
        <f t="shared" si="38"/>
        <v>0</v>
      </c>
      <c r="AA123" s="543"/>
      <c r="AB123" s="544" t="s">
        <v>2263</v>
      </c>
      <c r="AC123" s="544" t="s">
        <v>2505</v>
      </c>
      <c r="AD123" s="544" t="s">
        <v>2505</v>
      </c>
      <c r="AE123" s="544" t="s">
        <v>2263</v>
      </c>
      <c r="AF123" s="545" t="s">
        <v>2263</v>
      </c>
      <c r="AG123" s="545" t="s">
        <v>2263</v>
      </c>
      <c r="AH123" s="543"/>
      <c r="AI123" s="546" t="e">
        <f t="shared" si="42"/>
        <v>#VALUE!</v>
      </c>
      <c r="AJ123" s="546">
        <f t="shared" si="42"/>
        <v>-1</v>
      </c>
      <c r="AK123" s="546">
        <f t="shared" si="42"/>
        <v>-1</v>
      </c>
      <c r="AL123" s="546">
        <f t="shared" si="40"/>
        <v>-1</v>
      </c>
      <c r="AN123" s="502">
        <f t="shared" si="39"/>
        <v>0</v>
      </c>
      <c r="AO123" s="502">
        <f t="shared" si="39"/>
        <v>-1919536.4825767328</v>
      </c>
      <c r="AP123" s="502">
        <f t="shared" si="39"/>
        <v>-124378.12922818626</v>
      </c>
      <c r="AQ123" s="502">
        <f t="shared" si="31"/>
        <v>-29646.264296810503</v>
      </c>
    </row>
    <row r="124" spans="1:43" ht="12.75" x14ac:dyDescent="0.2">
      <c r="A124" s="535" t="s">
        <v>535</v>
      </c>
      <c r="B124" s="536">
        <v>0</v>
      </c>
      <c r="C124" s="537" t="s">
        <v>2263</v>
      </c>
      <c r="D124" s="537">
        <v>910.25755982150622</v>
      </c>
      <c r="E124" s="537">
        <v>910.25755982150622</v>
      </c>
      <c r="F124" s="537">
        <v>1683.9085239761619</v>
      </c>
      <c r="G124" s="538">
        <v>2</v>
      </c>
      <c r="H124" s="538">
        <v>5690</v>
      </c>
      <c r="I124" s="538">
        <v>238</v>
      </c>
      <c r="J124" s="538">
        <v>42</v>
      </c>
      <c r="K124" s="539">
        <f t="shared" si="32"/>
        <v>0</v>
      </c>
      <c r="L124" s="539">
        <f t="shared" si="33"/>
        <v>5179365.5153843705</v>
      </c>
      <c r="M124" s="539">
        <f t="shared" si="33"/>
        <v>216641.29923751848</v>
      </c>
      <c r="N124" s="539">
        <f t="shared" si="33"/>
        <v>70724.158006998798</v>
      </c>
      <c r="O124" s="539">
        <f t="shared" si="34"/>
        <v>5466730.9726288877</v>
      </c>
      <c r="P124" s="540"/>
      <c r="Q124" s="541"/>
      <c r="R124" s="541"/>
      <c r="S124" s="541"/>
      <c r="T124" s="541"/>
      <c r="U124" s="538">
        <f t="shared" si="35"/>
        <v>0</v>
      </c>
      <c r="V124" s="538">
        <f t="shared" si="36"/>
        <v>0</v>
      </c>
      <c r="W124" s="538">
        <f t="shared" si="36"/>
        <v>0</v>
      </c>
      <c r="X124" s="538">
        <f t="shared" si="36"/>
        <v>0</v>
      </c>
      <c r="Y124" s="538">
        <f t="shared" si="37"/>
        <v>0</v>
      </c>
      <c r="Z124" s="542">
        <f t="shared" si="38"/>
        <v>0</v>
      </c>
      <c r="AA124" s="543"/>
      <c r="AB124" s="544" t="s">
        <v>2263</v>
      </c>
      <c r="AC124" s="544" t="s">
        <v>2505</v>
      </c>
      <c r="AD124" s="544" t="s">
        <v>2505</v>
      </c>
      <c r="AE124" s="544" t="s">
        <v>2263</v>
      </c>
      <c r="AF124" s="545">
        <v>130</v>
      </c>
      <c r="AG124" s="545" t="s">
        <v>2263</v>
      </c>
      <c r="AH124" s="543"/>
      <c r="AI124" s="546" t="e">
        <f t="shared" si="42"/>
        <v>#VALUE!</v>
      </c>
      <c r="AJ124" s="546">
        <f t="shared" si="42"/>
        <v>-1</v>
      </c>
      <c r="AK124" s="546">
        <f t="shared" si="42"/>
        <v>-1</v>
      </c>
      <c r="AL124" s="546">
        <f t="shared" si="40"/>
        <v>-1</v>
      </c>
      <c r="AN124" s="502">
        <f t="shared" si="39"/>
        <v>0</v>
      </c>
      <c r="AO124" s="502">
        <f t="shared" si="39"/>
        <v>-5179365.5153843705</v>
      </c>
      <c r="AP124" s="502">
        <f t="shared" si="39"/>
        <v>-216641.29923751848</v>
      </c>
      <c r="AQ124" s="502">
        <f t="shared" si="31"/>
        <v>-70724.158006998798</v>
      </c>
    </row>
    <row r="125" spans="1:43" ht="12.75" x14ac:dyDescent="0.2">
      <c r="A125" s="535" t="s">
        <v>536</v>
      </c>
      <c r="B125" s="536">
        <v>0</v>
      </c>
      <c r="C125" s="537" t="s">
        <v>2263</v>
      </c>
      <c r="D125" s="537">
        <v>766.04976347583306</v>
      </c>
      <c r="E125" s="537">
        <v>766.04976347583306</v>
      </c>
      <c r="F125" s="537">
        <v>4880.2918817684167</v>
      </c>
      <c r="G125" s="538">
        <v>0</v>
      </c>
      <c r="H125" s="538">
        <v>1476</v>
      </c>
      <c r="I125" s="538">
        <v>62</v>
      </c>
      <c r="J125" s="538">
        <v>23</v>
      </c>
      <c r="K125" s="539">
        <f t="shared" si="32"/>
        <v>0</v>
      </c>
      <c r="L125" s="539">
        <f t="shared" si="33"/>
        <v>1130689.4508903297</v>
      </c>
      <c r="M125" s="539">
        <f t="shared" si="33"/>
        <v>47495.085335501652</v>
      </c>
      <c r="N125" s="539">
        <f t="shared" si="33"/>
        <v>112246.71328067359</v>
      </c>
      <c r="O125" s="539">
        <f t="shared" si="34"/>
        <v>1290431.249506505</v>
      </c>
      <c r="P125" s="540"/>
      <c r="Q125" s="541"/>
      <c r="R125" s="541"/>
      <c r="S125" s="541"/>
      <c r="T125" s="541"/>
      <c r="U125" s="538">
        <f t="shared" si="35"/>
        <v>0</v>
      </c>
      <c r="V125" s="538">
        <f t="shared" si="36"/>
        <v>0</v>
      </c>
      <c r="W125" s="538">
        <f t="shared" si="36"/>
        <v>0</v>
      </c>
      <c r="X125" s="538">
        <f t="shared" si="36"/>
        <v>0</v>
      </c>
      <c r="Y125" s="538">
        <f t="shared" si="37"/>
        <v>0</v>
      </c>
      <c r="Z125" s="542">
        <f t="shared" si="38"/>
        <v>0</v>
      </c>
      <c r="AA125" s="543"/>
      <c r="AB125" s="544" t="s">
        <v>2263</v>
      </c>
      <c r="AC125" s="544" t="s">
        <v>2505</v>
      </c>
      <c r="AD125" s="544" t="s">
        <v>2505</v>
      </c>
      <c r="AE125" s="544" t="s">
        <v>2263</v>
      </c>
      <c r="AF125" s="545" t="s">
        <v>2263</v>
      </c>
      <c r="AG125" s="545" t="s">
        <v>2263</v>
      </c>
      <c r="AH125" s="543"/>
      <c r="AI125" s="546" t="e">
        <f t="shared" si="42"/>
        <v>#VALUE!</v>
      </c>
      <c r="AJ125" s="546">
        <f t="shared" si="42"/>
        <v>-1</v>
      </c>
      <c r="AK125" s="546">
        <f t="shared" si="42"/>
        <v>-1</v>
      </c>
      <c r="AL125" s="546">
        <f t="shared" si="40"/>
        <v>-1</v>
      </c>
      <c r="AN125" s="502">
        <f t="shared" si="39"/>
        <v>0</v>
      </c>
      <c r="AO125" s="502">
        <f t="shared" si="39"/>
        <v>-1130689.4508903297</v>
      </c>
      <c r="AP125" s="502">
        <f t="shared" si="39"/>
        <v>-47495.085335501652</v>
      </c>
      <c r="AQ125" s="502">
        <f t="shared" si="31"/>
        <v>-112246.71328067359</v>
      </c>
    </row>
    <row r="126" spans="1:43" ht="12.75" x14ac:dyDescent="0.2">
      <c r="A126" s="535" t="s">
        <v>537</v>
      </c>
      <c r="B126" s="536">
        <v>0</v>
      </c>
      <c r="C126" s="537" t="s">
        <v>2263</v>
      </c>
      <c r="D126" s="537">
        <v>723.68315334222211</v>
      </c>
      <c r="E126" s="537">
        <v>723.68315334222211</v>
      </c>
      <c r="F126" s="537">
        <v>3305.1347661691457</v>
      </c>
      <c r="G126" s="538">
        <v>0</v>
      </c>
      <c r="H126" s="538">
        <v>49550</v>
      </c>
      <c r="I126" s="538">
        <v>1094</v>
      </c>
      <c r="J126" s="538">
        <v>78</v>
      </c>
      <c r="K126" s="539">
        <f t="shared" si="32"/>
        <v>0</v>
      </c>
      <c r="L126" s="539">
        <f t="shared" si="33"/>
        <v>35858500.248107105</v>
      </c>
      <c r="M126" s="539">
        <f t="shared" si="33"/>
        <v>791709.36975639104</v>
      </c>
      <c r="N126" s="539">
        <f t="shared" si="33"/>
        <v>257800.51176119337</v>
      </c>
      <c r="O126" s="539">
        <f t="shared" si="34"/>
        <v>36908010.129624695</v>
      </c>
      <c r="P126" s="540"/>
      <c r="Q126" s="541"/>
      <c r="R126" s="541"/>
      <c r="S126" s="541"/>
      <c r="T126" s="541"/>
      <c r="U126" s="538">
        <f t="shared" si="35"/>
        <v>0</v>
      </c>
      <c r="V126" s="538">
        <f t="shared" si="36"/>
        <v>0</v>
      </c>
      <c r="W126" s="538">
        <f t="shared" si="36"/>
        <v>0</v>
      </c>
      <c r="X126" s="538">
        <f t="shared" si="36"/>
        <v>0</v>
      </c>
      <c r="Y126" s="538">
        <f t="shared" si="37"/>
        <v>0</v>
      </c>
      <c r="Z126" s="542">
        <f t="shared" si="38"/>
        <v>0</v>
      </c>
      <c r="AA126" s="543"/>
      <c r="AB126" s="544" t="s">
        <v>2263</v>
      </c>
      <c r="AC126" s="544" t="s">
        <v>2505</v>
      </c>
      <c r="AD126" s="544" t="s">
        <v>2505</v>
      </c>
      <c r="AE126" s="544" t="s">
        <v>2263</v>
      </c>
      <c r="AF126" s="545" t="s">
        <v>2263</v>
      </c>
      <c r="AG126" s="545" t="s">
        <v>2263</v>
      </c>
      <c r="AH126" s="543"/>
      <c r="AI126" s="546" t="e">
        <f t="shared" si="42"/>
        <v>#VALUE!</v>
      </c>
      <c r="AJ126" s="546">
        <f t="shared" si="42"/>
        <v>-1</v>
      </c>
      <c r="AK126" s="546">
        <f t="shared" si="42"/>
        <v>-1</v>
      </c>
      <c r="AL126" s="546">
        <f t="shared" si="40"/>
        <v>-1</v>
      </c>
      <c r="AN126" s="502">
        <f t="shared" si="39"/>
        <v>0</v>
      </c>
      <c r="AO126" s="502">
        <f t="shared" si="39"/>
        <v>-35858500.248107105</v>
      </c>
      <c r="AP126" s="502">
        <f t="shared" si="39"/>
        <v>-791709.36975639104</v>
      </c>
      <c r="AQ126" s="502">
        <f t="shared" si="31"/>
        <v>-257800.51176119337</v>
      </c>
    </row>
    <row r="127" spans="1:43" ht="12.75" x14ac:dyDescent="0.2">
      <c r="A127" s="535" t="s">
        <v>538</v>
      </c>
      <c r="B127" s="536">
        <v>0</v>
      </c>
      <c r="C127" s="537" t="s">
        <v>2263</v>
      </c>
      <c r="D127" s="537">
        <v>706.75188578302925</v>
      </c>
      <c r="E127" s="537">
        <v>706.75188578302925</v>
      </c>
      <c r="F127" s="537">
        <v>1115.4387262864566</v>
      </c>
      <c r="G127" s="538">
        <v>17</v>
      </c>
      <c r="H127" s="538">
        <v>237179</v>
      </c>
      <c r="I127" s="538">
        <v>3354</v>
      </c>
      <c r="J127" s="538">
        <v>167</v>
      </c>
      <c r="K127" s="539">
        <f t="shared" si="32"/>
        <v>0</v>
      </c>
      <c r="L127" s="539">
        <f t="shared" si="33"/>
        <v>167626705.5181331</v>
      </c>
      <c r="M127" s="539">
        <f t="shared" si="33"/>
        <v>2370445.8249162803</v>
      </c>
      <c r="N127" s="539">
        <f t="shared" si="33"/>
        <v>186278.26728983826</v>
      </c>
      <c r="O127" s="539">
        <f t="shared" si="34"/>
        <v>170183429.61033922</v>
      </c>
      <c r="P127" s="540"/>
      <c r="Q127" s="541"/>
      <c r="R127" s="541"/>
      <c r="S127" s="541"/>
      <c r="T127" s="541"/>
      <c r="U127" s="538">
        <f t="shared" si="35"/>
        <v>0</v>
      </c>
      <c r="V127" s="538">
        <f t="shared" si="36"/>
        <v>0</v>
      </c>
      <c r="W127" s="538">
        <f t="shared" si="36"/>
        <v>0</v>
      </c>
      <c r="X127" s="538">
        <f t="shared" si="36"/>
        <v>0</v>
      </c>
      <c r="Y127" s="538">
        <f t="shared" si="37"/>
        <v>0</v>
      </c>
      <c r="Z127" s="542">
        <f t="shared" si="38"/>
        <v>0</v>
      </c>
      <c r="AA127" s="543"/>
      <c r="AB127" s="544" t="s">
        <v>2263</v>
      </c>
      <c r="AC127" s="544" t="s">
        <v>2505</v>
      </c>
      <c r="AD127" s="544" t="s">
        <v>2505</v>
      </c>
      <c r="AE127" s="544" t="s">
        <v>2263</v>
      </c>
      <c r="AF127" s="545">
        <v>130</v>
      </c>
      <c r="AG127" s="545" t="s">
        <v>2263</v>
      </c>
      <c r="AH127" s="543"/>
      <c r="AI127" s="546" t="e">
        <f t="shared" si="42"/>
        <v>#VALUE!</v>
      </c>
      <c r="AJ127" s="546">
        <f t="shared" si="42"/>
        <v>-1</v>
      </c>
      <c r="AK127" s="546">
        <f t="shared" si="42"/>
        <v>-1</v>
      </c>
      <c r="AL127" s="546">
        <f t="shared" si="40"/>
        <v>-1</v>
      </c>
      <c r="AN127" s="502">
        <f t="shared" si="39"/>
        <v>0</v>
      </c>
      <c r="AO127" s="502">
        <f t="shared" si="39"/>
        <v>-167626705.5181331</v>
      </c>
      <c r="AP127" s="502">
        <f t="shared" si="39"/>
        <v>-2370445.8249162803</v>
      </c>
      <c r="AQ127" s="502">
        <f t="shared" si="31"/>
        <v>-186278.26728983826</v>
      </c>
    </row>
    <row r="128" spans="1:43" ht="25.5" x14ac:dyDescent="0.2">
      <c r="A128" s="535" t="s">
        <v>539</v>
      </c>
      <c r="B128" s="536" t="s">
        <v>2284</v>
      </c>
      <c r="C128" s="537" t="s">
        <v>2263</v>
      </c>
      <c r="D128" s="537">
        <v>988.82811857534443</v>
      </c>
      <c r="E128" s="537">
        <v>988.82811857534443</v>
      </c>
      <c r="F128" s="537">
        <v>1348.6027738179487</v>
      </c>
      <c r="G128" s="538">
        <v>0</v>
      </c>
      <c r="H128" s="538">
        <v>2082</v>
      </c>
      <c r="I128" s="538">
        <v>204</v>
      </c>
      <c r="J128" s="538">
        <v>74</v>
      </c>
      <c r="K128" s="539">
        <f t="shared" si="32"/>
        <v>0</v>
      </c>
      <c r="L128" s="539">
        <f t="shared" si="33"/>
        <v>2058740.1428738672</v>
      </c>
      <c r="M128" s="539">
        <f t="shared" si="33"/>
        <v>201720.93618937026</v>
      </c>
      <c r="N128" s="539">
        <f t="shared" si="33"/>
        <v>99796.605262528203</v>
      </c>
      <c r="O128" s="539">
        <f t="shared" si="34"/>
        <v>2360257.6843257658</v>
      </c>
      <c r="P128" s="540"/>
      <c r="Q128" s="541"/>
      <c r="R128" s="541">
        <f>SUMPRODUCT($D$128:$E$129,$H$128:$I$129)/SUM($H$128:$I$129)</f>
        <v>998.41221902343614</v>
      </c>
      <c r="S128" s="541">
        <f t="shared" ref="S128:S129" si="56">SUMPRODUCT($D$128:$E$129,$H$128:$I$129)/SUM($H$128:$I$129)</f>
        <v>998.41221902343614</v>
      </c>
      <c r="T128" s="541">
        <f>+SUMPRODUCT($F$128:$F$129,$J$128:$J$129)/SUM($J$128:$J$129)</f>
        <v>1387.5319876412259</v>
      </c>
      <c r="U128" s="538">
        <f t="shared" si="35"/>
        <v>0</v>
      </c>
      <c r="V128" s="538">
        <f t="shared" si="36"/>
        <v>2078694.240006794</v>
      </c>
      <c r="W128" s="538">
        <f t="shared" si="36"/>
        <v>203676.09268078097</v>
      </c>
      <c r="X128" s="538">
        <f t="shared" si="36"/>
        <v>102677.36708545072</v>
      </c>
      <c r="Y128" s="538">
        <f t="shared" si="37"/>
        <v>2385047.6997730257</v>
      </c>
      <c r="Z128" s="542">
        <f t="shared" si="38"/>
        <v>24790.015447259881</v>
      </c>
      <c r="AA128" s="543"/>
      <c r="AB128" s="544" t="s">
        <v>2263</v>
      </c>
      <c r="AC128" s="544" t="s">
        <v>2505</v>
      </c>
      <c r="AD128" s="544" t="s">
        <v>2505</v>
      </c>
      <c r="AE128" s="544" t="s">
        <v>2263</v>
      </c>
      <c r="AF128" s="545" t="s">
        <v>2263</v>
      </c>
      <c r="AG128" s="545" t="s">
        <v>2263</v>
      </c>
      <c r="AH128" s="543"/>
      <c r="AI128" s="546" t="e">
        <f t="shared" si="42"/>
        <v>#VALUE!</v>
      </c>
      <c r="AJ128" s="546">
        <f t="shared" si="42"/>
        <v>9.6923825971899635E-3</v>
      </c>
      <c r="AK128" s="546">
        <f t="shared" si="42"/>
        <v>9.6923825971899635E-3</v>
      </c>
      <c r="AL128" s="546">
        <f t="shared" si="40"/>
        <v>2.8866330827028497E-2</v>
      </c>
      <c r="AN128" s="502">
        <f t="shared" si="39"/>
        <v>0</v>
      </c>
      <c r="AO128" s="502">
        <f t="shared" si="39"/>
        <v>19954.097132926807</v>
      </c>
      <c r="AP128" s="502">
        <f t="shared" si="39"/>
        <v>1955.1564914107148</v>
      </c>
      <c r="AQ128" s="502">
        <f t="shared" si="31"/>
        <v>2880.7618229225191</v>
      </c>
    </row>
    <row r="129" spans="1:43" ht="25.5" x14ac:dyDescent="0.2">
      <c r="A129" s="535" t="s">
        <v>540</v>
      </c>
      <c r="B129" s="536" t="s">
        <v>2284</v>
      </c>
      <c r="C129" s="537">
        <v>105.14163470168158</v>
      </c>
      <c r="D129" s="537">
        <v>1006.0647700623246</v>
      </c>
      <c r="E129" s="537">
        <v>1006.0647700623246</v>
      </c>
      <c r="F129" s="537">
        <v>1433.2583657828534</v>
      </c>
      <c r="G129" s="538">
        <v>736</v>
      </c>
      <c r="H129" s="538">
        <v>2570</v>
      </c>
      <c r="I129" s="538">
        <v>293</v>
      </c>
      <c r="J129" s="538">
        <v>63</v>
      </c>
      <c r="K129" s="539">
        <f t="shared" si="32"/>
        <v>77384.24314043764</v>
      </c>
      <c r="L129" s="539">
        <f t="shared" si="33"/>
        <v>2585586.4590601739</v>
      </c>
      <c r="M129" s="539">
        <f t="shared" si="33"/>
        <v>294776.97762826108</v>
      </c>
      <c r="N129" s="539">
        <f t="shared" si="33"/>
        <v>90295.277044319766</v>
      </c>
      <c r="O129" s="539">
        <f t="shared" si="34"/>
        <v>3048042.9568731925</v>
      </c>
      <c r="P129" s="540"/>
      <c r="Q129" s="541"/>
      <c r="R129" s="541">
        <f t="shared" ref="R129" si="57">SUMPRODUCT($D$128:$E$129,$H$128:$I$129)/SUM($H$128:$I$129)</f>
        <v>998.41221902343614</v>
      </c>
      <c r="S129" s="541">
        <f t="shared" si="56"/>
        <v>998.41221902343614</v>
      </c>
      <c r="T129" s="541">
        <f>+SUMPRODUCT($F$128:$F$129,$J$128:$J$129)/SUM($J$128:$J$129)</f>
        <v>1387.5319876412259</v>
      </c>
      <c r="U129" s="538">
        <f t="shared" si="35"/>
        <v>0</v>
      </c>
      <c r="V129" s="538">
        <f t="shared" si="36"/>
        <v>2565919.402890231</v>
      </c>
      <c r="W129" s="538">
        <f t="shared" si="36"/>
        <v>292534.78017386678</v>
      </c>
      <c r="X129" s="538">
        <f t="shared" si="36"/>
        <v>87414.515221397232</v>
      </c>
      <c r="Y129" s="538">
        <f t="shared" si="37"/>
        <v>2945868.6982854949</v>
      </c>
      <c r="Z129" s="542">
        <f t="shared" si="38"/>
        <v>-102174.25858769752</v>
      </c>
      <c r="AA129" s="543"/>
      <c r="AB129" s="544" t="s">
        <v>2263</v>
      </c>
      <c r="AC129" s="544" t="s">
        <v>2505</v>
      </c>
      <c r="AD129" s="544" t="s">
        <v>2505</v>
      </c>
      <c r="AE129" s="544" t="s">
        <v>2263</v>
      </c>
      <c r="AF129" s="545">
        <v>130</v>
      </c>
      <c r="AG129" s="545" t="s">
        <v>2263</v>
      </c>
      <c r="AH129" s="543"/>
      <c r="AI129" s="546">
        <f t="shared" si="42"/>
        <v>-1</v>
      </c>
      <c r="AJ129" s="546">
        <f t="shared" si="42"/>
        <v>-7.6064198514915748E-3</v>
      </c>
      <c r="AK129" s="546">
        <f t="shared" si="42"/>
        <v>-7.6064198514915748E-3</v>
      </c>
      <c r="AL129" s="546">
        <f t="shared" si="40"/>
        <v>-3.1903792947094667E-2</v>
      </c>
      <c r="AN129" s="502">
        <f t="shared" si="39"/>
        <v>-77384.24314043764</v>
      </c>
      <c r="AO129" s="502">
        <f t="shared" si="39"/>
        <v>-19667.056169942953</v>
      </c>
      <c r="AP129" s="502">
        <f t="shared" si="39"/>
        <v>-2242.197454394307</v>
      </c>
      <c r="AQ129" s="502">
        <f t="shared" si="31"/>
        <v>-2880.7618229225336</v>
      </c>
    </row>
    <row r="130" spans="1:43" ht="12.75" x14ac:dyDescent="0.2">
      <c r="A130" s="535" t="s">
        <v>541</v>
      </c>
      <c r="B130" s="536">
        <v>0</v>
      </c>
      <c r="C130" s="537" t="s">
        <v>2263</v>
      </c>
      <c r="D130" s="537">
        <v>223.10498661514484</v>
      </c>
      <c r="E130" s="537">
        <v>223.10498661514484</v>
      </c>
      <c r="F130" s="537">
        <v>817.97642748926751</v>
      </c>
      <c r="G130" s="538">
        <v>1139</v>
      </c>
      <c r="H130" s="538">
        <v>2999</v>
      </c>
      <c r="I130" s="538">
        <v>27</v>
      </c>
      <c r="J130" s="538">
        <v>54</v>
      </c>
      <c r="K130" s="539">
        <f t="shared" si="32"/>
        <v>0</v>
      </c>
      <c r="L130" s="539">
        <f t="shared" si="33"/>
        <v>669091.8548588194</v>
      </c>
      <c r="M130" s="539">
        <f t="shared" si="33"/>
        <v>6023.8346386089106</v>
      </c>
      <c r="N130" s="539">
        <f t="shared" si="33"/>
        <v>44170.727084420447</v>
      </c>
      <c r="O130" s="539">
        <f t="shared" si="34"/>
        <v>719286.41658184864</v>
      </c>
      <c r="P130" s="540"/>
      <c r="Q130" s="541"/>
      <c r="R130" s="541"/>
      <c r="S130" s="541"/>
      <c r="T130" s="541"/>
      <c r="U130" s="538">
        <f t="shared" si="35"/>
        <v>0</v>
      </c>
      <c r="V130" s="538">
        <f t="shared" si="36"/>
        <v>0</v>
      </c>
      <c r="W130" s="538">
        <f t="shared" si="36"/>
        <v>0</v>
      </c>
      <c r="X130" s="538">
        <f t="shared" si="36"/>
        <v>0</v>
      </c>
      <c r="Y130" s="538">
        <f t="shared" si="37"/>
        <v>0</v>
      </c>
      <c r="Z130" s="542">
        <f t="shared" si="38"/>
        <v>0</v>
      </c>
      <c r="AA130" s="543"/>
      <c r="AB130" s="544" t="s">
        <v>2263</v>
      </c>
      <c r="AC130" s="544" t="s">
        <v>2505</v>
      </c>
      <c r="AD130" s="544" t="s">
        <v>2505</v>
      </c>
      <c r="AE130" s="544" t="s">
        <v>2263</v>
      </c>
      <c r="AF130" s="545">
        <v>130</v>
      </c>
      <c r="AG130" s="545" t="s">
        <v>2263</v>
      </c>
      <c r="AH130" s="543"/>
      <c r="AI130" s="546" t="e">
        <f t="shared" si="42"/>
        <v>#VALUE!</v>
      </c>
      <c r="AJ130" s="546">
        <f t="shared" si="42"/>
        <v>-1</v>
      </c>
      <c r="AK130" s="546">
        <f t="shared" si="42"/>
        <v>-1</v>
      </c>
      <c r="AL130" s="546">
        <f t="shared" si="40"/>
        <v>-1</v>
      </c>
      <c r="AN130" s="502">
        <f t="shared" si="39"/>
        <v>0</v>
      </c>
      <c r="AO130" s="502">
        <f t="shared" si="39"/>
        <v>-669091.8548588194</v>
      </c>
      <c r="AP130" s="502">
        <f t="shared" si="39"/>
        <v>-6023.8346386089106</v>
      </c>
      <c r="AQ130" s="502">
        <f t="shared" si="31"/>
        <v>-44170.727084420447</v>
      </c>
    </row>
    <row r="131" spans="1:43" ht="12.75" x14ac:dyDescent="0.2">
      <c r="A131" s="535" t="s">
        <v>542</v>
      </c>
      <c r="B131" s="536">
        <v>0</v>
      </c>
      <c r="C131" s="537">
        <v>103.35130326780276</v>
      </c>
      <c r="D131" s="537">
        <v>205.95086842360192</v>
      </c>
      <c r="E131" s="537">
        <v>205.95086842360192</v>
      </c>
      <c r="F131" s="537">
        <v>751.6334346669064</v>
      </c>
      <c r="G131" s="538">
        <v>44484</v>
      </c>
      <c r="H131" s="538">
        <v>8017</v>
      </c>
      <c r="I131" s="538">
        <v>79</v>
      </c>
      <c r="J131" s="538">
        <v>161</v>
      </c>
      <c r="K131" s="539">
        <f t="shared" si="32"/>
        <v>4597479.3745649382</v>
      </c>
      <c r="L131" s="539">
        <f t="shared" si="33"/>
        <v>1651108.1121520165</v>
      </c>
      <c r="M131" s="539">
        <f t="shared" si="33"/>
        <v>16270.118605464551</v>
      </c>
      <c r="N131" s="539">
        <f t="shared" si="33"/>
        <v>121012.98298137193</v>
      </c>
      <c r="O131" s="539">
        <f t="shared" si="34"/>
        <v>6385870.5883037914</v>
      </c>
      <c r="P131" s="540"/>
      <c r="Q131" s="541"/>
      <c r="R131" s="541"/>
      <c r="S131" s="541"/>
      <c r="T131" s="541"/>
      <c r="U131" s="538">
        <f t="shared" si="35"/>
        <v>0</v>
      </c>
      <c r="V131" s="538">
        <f t="shared" si="36"/>
        <v>0</v>
      </c>
      <c r="W131" s="538">
        <f t="shared" si="36"/>
        <v>0</v>
      </c>
      <c r="X131" s="538">
        <f t="shared" si="36"/>
        <v>0</v>
      </c>
      <c r="Y131" s="538">
        <f t="shared" si="37"/>
        <v>0</v>
      </c>
      <c r="Z131" s="542">
        <f t="shared" si="38"/>
        <v>0</v>
      </c>
      <c r="AA131" s="543"/>
      <c r="AB131" s="544" t="s">
        <v>2263</v>
      </c>
      <c r="AC131" s="544" t="s">
        <v>2505</v>
      </c>
      <c r="AD131" s="544" t="s">
        <v>2505</v>
      </c>
      <c r="AE131" s="544" t="s">
        <v>2263</v>
      </c>
      <c r="AF131" s="545">
        <v>130</v>
      </c>
      <c r="AG131" s="545" t="s">
        <v>2263</v>
      </c>
      <c r="AH131" s="543"/>
      <c r="AI131" s="546">
        <f t="shared" si="42"/>
        <v>-1</v>
      </c>
      <c r="AJ131" s="546">
        <f t="shared" si="42"/>
        <v>-1</v>
      </c>
      <c r="AK131" s="546">
        <f t="shared" si="42"/>
        <v>-1</v>
      </c>
      <c r="AL131" s="546">
        <f t="shared" si="40"/>
        <v>-1</v>
      </c>
      <c r="AN131" s="502">
        <f t="shared" si="39"/>
        <v>-4597479.3745649382</v>
      </c>
      <c r="AO131" s="502">
        <f t="shared" si="39"/>
        <v>-1651108.1121520165</v>
      </c>
      <c r="AP131" s="502">
        <f t="shared" si="39"/>
        <v>-16270.118605464551</v>
      </c>
      <c r="AQ131" s="502">
        <f t="shared" si="31"/>
        <v>-121012.98298137193</v>
      </c>
    </row>
    <row r="132" spans="1:43" ht="12.75" x14ac:dyDescent="0.2">
      <c r="A132" s="535" t="s">
        <v>543</v>
      </c>
      <c r="B132" s="536">
        <v>0</v>
      </c>
      <c r="C132" s="537" t="s">
        <v>2263</v>
      </c>
      <c r="D132" s="537">
        <v>1264.9249794731347</v>
      </c>
      <c r="E132" s="537">
        <v>1264.9249794731347</v>
      </c>
      <c r="F132" s="537">
        <v>2526.6265425729962</v>
      </c>
      <c r="G132" s="538">
        <v>0</v>
      </c>
      <c r="H132" s="538">
        <v>654</v>
      </c>
      <c r="I132" s="538">
        <v>140</v>
      </c>
      <c r="J132" s="538">
        <v>15</v>
      </c>
      <c r="K132" s="539">
        <f t="shared" si="32"/>
        <v>0</v>
      </c>
      <c r="L132" s="539">
        <f t="shared" si="33"/>
        <v>827260.9365754301</v>
      </c>
      <c r="M132" s="539">
        <f t="shared" si="33"/>
        <v>177089.49712623886</v>
      </c>
      <c r="N132" s="539">
        <f t="shared" si="33"/>
        <v>37899.398138594945</v>
      </c>
      <c r="O132" s="539">
        <f t="shared" si="34"/>
        <v>1042249.8318402639</v>
      </c>
      <c r="P132" s="540"/>
      <c r="Q132" s="541"/>
      <c r="R132" s="541"/>
      <c r="S132" s="541"/>
      <c r="T132" s="541"/>
      <c r="U132" s="538">
        <f t="shared" si="35"/>
        <v>0</v>
      </c>
      <c r="V132" s="538">
        <f t="shared" si="36"/>
        <v>0</v>
      </c>
      <c r="W132" s="538">
        <f t="shared" si="36"/>
        <v>0</v>
      </c>
      <c r="X132" s="538">
        <f t="shared" si="36"/>
        <v>0</v>
      </c>
      <c r="Y132" s="538">
        <f t="shared" si="37"/>
        <v>0</v>
      </c>
      <c r="Z132" s="542">
        <f t="shared" si="38"/>
        <v>0</v>
      </c>
      <c r="AA132" s="543"/>
      <c r="AB132" s="544" t="s">
        <v>2263</v>
      </c>
      <c r="AC132" s="544" t="s">
        <v>2505</v>
      </c>
      <c r="AD132" s="544" t="s">
        <v>2505</v>
      </c>
      <c r="AE132" s="544" t="s">
        <v>2263</v>
      </c>
      <c r="AF132" s="545" t="s">
        <v>2263</v>
      </c>
      <c r="AG132" s="545" t="s">
        <v>2263</v>
      </c>
      <c r="AH132" s="543"/>
      <c r="AI132" s="546" t="e">
        <f t="shared" si="42"/>
        <v>#VALUE!</v>
      </c>
      <c r="AJ132" s="546">
        <f t="shared" si="42"/>
        <v>-1</v>
      </c>
      <c r="AK132" s="546">
        <f t="shared" si="42"/>
        <v>-1</v>
      </c>
      <c r="AL132" s="546">
        <f t="shared" si="40"/>
        <v>-1</v>
      </c>
      <c r="AN132" s="502">
        <f t="shared" si="39"/>
        <v>0</v>
      </c>
      <c r="AO132" s="502">
        <f t="shared" si="39"/>
        <v>-827260.9365754301</v>
      </c>
      <c r="AP132" s="502">
        <f t="shared" si="39"/>
        <v>-177089.49712623886</v>
      </c>
      <c r="AQ132" s="502">
        <f t="shared" si="31"/>
        <v>-37899.398138594945</v>
      </c>
    </row>
    <row r="133" spans="1:43" ht="12.75" x14ac:dyDescent="0.2">
      <c r="A133" s="535" t="s">
        <v>544</v>
      </c>
      <c r="B133" s="536">
        <v>0</v>
      </c>
      <c r="C133" s="537" t="s">
        <v>2263</v>
      </c>
      <c r="D133" s="537">
        <v>1191.5424459546114</v>
      </c>
      <c r="E133" s="537">
        <v>1191.5424459546114</v>
      </c>
      <c r="F133" s="537">
        <v>1427.1086365992089</v>
      </c>
      <c r="G133" s="538">
        <v>15</v>
      </c>
      <c r="H133" s="538">
        <v>1642</v>
      </c>
      <c r="I133" s="538">
        <v>196</v>
      </c>
      <c r="J133" s="538">
        <v>10</v>
      </c>
      <c r="K133" s="539">
        <f t="shared" si="32"/>
        <v>0</v>
      </c>
      <c r="L133" s="539">
        <f t="shared" si="33"/>
        <v>1956512.6962574718</v>
      </c>
      <c r="M133" s="539">
        <f t="shared" si="33"/>
        <v>233542.31940710382</v>
      </c>
      <c r="N133" s="539">
        <f t="shared" si="33"/>
        <v>14271.086365992089</v>
      </c>
      <c r="O133" s="539">
        <f t="shared" si="34"/>
        <v>2204326.1020305678</v>
      </c>
      <c r="P133" s="540"/>
      <c r="Q133" s="541"/>
      <c r="R133" s="541"/>
      <c r="S133" s="541"/>
      <c r="T133" s="541"/>
      <c r="U133" s="538">
        <f t="shared" si="35"/>
        <v>0</v>
      </c>
      <c r="V133" s="538">
        <f t="shared" si="36"/>
        <v>0</v>
      </c>
      <c r="W133" s="538">
        <f t="shared" si="36"/>
        <v>0</v>
      </c>
      <c r="X133" s="538">
        <f t="shared" si="36"/>
        <v>0</v>
      </c>
      <c r="Y133" s="538">
        <f t="shared" si="37"/>
        <v>0</v>
      </c>
      <c r="Z133" s="542">
        <f t="shared" si="38"/>
        <v>0</v>
      </c>
      <c r="AA133" s="543"/>
      <c r="AB133" s="544" t="s">
        <v>2263</v>
      </c>
      <c r="AC133" s="544" t="s">
        <v>2505</v>
      </c>
      <c r="AD133" s="544" t="s">
        <v>2505</v>
      </c>
      <c r="AE133" s="544" t="s">
        <v>2263</v>
      </c>
      <c r="AF133" s="545">
        <v>130</v>
      </c>
      <c r="AG133" s="545" t="s">
        <v>2263</v>
      </c>
      <c r="AH133" s="543"/>
      <c r="AI133" s="546" t="e">
        <f t="shared" si="42"/>
        <v>#VALUE!</v>
      </c>
      <c r="AJ133" s="546">
        <f t="shared" si="42"/>
        <v>-1</v>
      </c>
      <c r="AK133" s="546">
        <f t="shared" si="42"/>
        <v>-1</v>
      </c>
      <c r="AL133" s="546">
        <f t="shared" si="40"/>
        <v>-1</v>
      </c>
      <c r="AN133" s="502">
        <f t="shared" si="39"/>
        <v>0</v>
      </c>
      <c r="AO133" s="502">
        <f t="shared" si="39"/>
        <v>-1956512.6962574718</v>
      </c>
      <c r="AP133" s="502">
        <f t="shared" si="39"/>
        <v>-233542.31940710382</v>
      </c>
      <c r="AQ133" s="502">
        <f t="shared" si="31"/>
        <v>-14271.086365992089</v>
      </c>
    </row>
    <row r="134" spans="1:43" ht="12.75" x14ac:dyDescent="0.2">
      <c r="A134" s="535" t="s">
        <v>545</v>
      </c>
      <c r="B134" s="536">
        <v>0</v>
      </c>
      <c r="C134" s="537" t="s">
        <v>2263</v>
      </c>
      <c r="D134" s="537">
        <v>1105.9620951579268</v>
      </c>
      <c r="E134" s="537">
        <v>1105.9620951579268</v>
      </c>
      <c r="F134" s="537">
        <v>1263.6888421256351</v>
      </c>
      <c r="G134" s="538">
        <v>34</v>
      </c>
      <c r="H134" s="538">
        <v>829</v>
      </c>
      <c r="I134" s="538">
        <v>84</v>
      </c>
      <c r="J134" s="538">
        <v>37</v>
      </c>
      <c r="K134" s="539">
        <f t="shared" si="32"/>
        <v>0</v>
      </c>
      <c r="L134" s="539">
        <f t="shared" si="33"/>
        <v>916842.5768859213</v>
      </c>
      <c r="M134" s="539">
        <f t="shared" si="33"/>
        <v>92900.815993265845</v>
      </c>
      <c r="N134" s="539">
        <f t="shared" si="33"/>
        <v>46756.487158648502</v>
      </c>
      <c r="O134" s="539">
        <f t="shared" si="34"/>
        <v>1056499.8800378356</v>
      </c>
      <c r="P134" s="540"/>
      <c r="Q134" s="541"/>
      <c r="R134" s="541"/>
      <c r="S134" s="541"/>
      <c r="T134" s="541"/>
      <c r="U134" s="538">
        <f t="shared" si="35"/>
        <v>0</v>
      </c>
      <c r="V134" s="538">
        <f t="shared" si="36"/>
        <v>0</v>
      </c>
      <c r="W134" s="538">
        <f t="shared" si="36"/>
        <v>0</v>
      </c>
      <c r="X134" s="538">
        <f t="shared" si="36"/>
        <v>0</v>
      </c>
      <c r="Y134" s="538">
        <f t="shared" si="37"/>
        <v>0</v>
      </c>
      <c r="Z134" s="542">
        <f t="shared" si="38"/>
        <v>0</v>
      </c>
      <c r="AA134" s="543"/>
      <c r="AB134" s="544" t="s">
        <v>2505</v>
      </c>
      <c r="AC134" s="544">
        <v>951.78076747637124</v>
      </c>
      <c r="AD134" s="544">
        <v>951.78076747637124</v>
      </c>
      <c r="AE134" s="544">
        <v>1381.6469361528368</v>
      </c>
      <c r="AF134" s="545">
        <v>130</v>
      </c>
      <c r="AG134" s="545" t="s">
        <v>2263</v>
      </c>
      <c r="AH134" s="543"/>
      <c r="AI134" s="546" t="e">
        <f t="shared" si="42"/>
        <v>#VALUE!</v>
      </c>
      <c r="AJ134" s="546">
        <f t="shared" si="42"/>
        <v>-1</v>
      </c>
      <c r="AK134" s="546">
        <f t="shared" si="42"/>
        <v>-1</v>
      </c>
      <c r="AL134" s="546">
        <f t="shared" si="40"/>
        <v>-1</v>
      </c>
      <c r="AN134" s="502">
        <f t="shared" si="39"/>
        <v>0</v>
      </c>
      <c r="AO134" s="502">
        <f t="shared" si="39"/>
        <v>-916842.5768859213</v>
      </c>
      <c r="AP134" s="502">
        <f t="shared" si="39"/>
        <v>-92900.815993265845</v>
      </c>
      <c r="AQ134" s="502">
        <f t="shared" si="31"/>
        <v>-46756.487158648502</v>
      </c>
    </row>
    <row r="135" spans="1:43" ht="12.75" x14ac:dyDescent="0.2">
      <c r="A135" s="535" t="s">
        <v>546</v>
      </c>
      <c r="B135" s="536" t="s">
        <v>2285</v>
      </c>
      <c r="C135" s="537" t="s">
        <v>2263</v>
      </c>
      <c r="D135" s="537">
        <v>962.11945144723529</v>
      </c>
      <c r="E135" s="537">
        <v>962.11945144723529</v>
      </c>
      <c r="F135" s="537">
        <v>1720.5726261298778</v>
      </c>
      <c r="G135" s="538">
        <v>0</v>
      </c>
      <c r="H135" s="538">
        <v>1688</v>
      </c>
      <c r="I135" s="538">
        <v>106</v>
      </c>
      <c r="J135" s="538">
        <v>31</v>
      </c>
      <c r="K135" s="539">
        <f t="shared" si="32"/>
        <v>0</v>
      </c>
      <c r="L135" s="539">
        <f t="shared" si="33"/>
        <v>1624057.6340429331</v>
      </c>
      <c r="M135" s="539">
        <f t="shared" si="33"/>
        <v>101984.66185340694</v>
      </c>
      <c r="N135" s="539">
        <f t="shared" si="33"/>
        <v>53337.751410026212</v>
      </c>
      <c r="O135" s="539">
        <f t="shared" si="34"/>
        <v>1779380.0473063663</v>
      </c>
      <c r="P135" s="540"/>
      <c r="Q135" s="541"/>
      <c r="R135" s="541">
        <f>SUMPRODUCT($D$135:$F$135,$H$135:$J$135)/SUM($H$135:$J$135)</f>
        <v>975.00276564732394</v>
      </c>
      <c r="S135" s="541">
        <f t="shared" ref="S135:T135" si="58">SUMPRODUCT($D$135:$F$135,$H$135:$J$135)/SUM($H$135:$J$135)</f>
        <v>975.00276564732394</v>
      </c>
      <c r="T135" s="541">
        <f t="shared" si="58"/>
        <v>975.00276564732394</v>
      </c>
      <c r="U135" s="538">
        <f t="shared" si="35"/>
        <v>0</v>
      </c>
      <c r="V135" s="538">
        <f t="shared" si="36"/>
        <v>1645804.6684126828</v>
      </c>
      <c r="W135" s="538">
        <f t="shared" si="36"/>
        <v>103350.29315861633</v>
      </c>
      <c r="X135" s="538">
        <f t="shared" si="36"/>
        <v>30225.085735067041</v>
      </c>
      <c r="Y135" s="538">
        <f t="shared" si="37"/>
        <v>1779380.0473063663</v>
      </c>
      <c r="Z135" s="542">
        <f t="shared" si="38"/>
        <v>0</v>
      </c>
      <c r="AA135" s="543"/>
      <c r="AB135" s="544" t="s">
        <v>2263</v>
      </c>
      <c r="AC135" s="544" t="s">
        <v>2505</v>
      </c>
      <c r="AD135" s="544" t="s">
        <v>2505</v>
      </c>
      <c r="AE135" s="544" t="s">
        <v>2263</v>
      </c>
      <c r="AF135" s="545" t="s">
        <v>2263</v>
      </c>
      <c r="AG135" s="545" t="s">
        <v>2263</v>
      </c>
      <c r="AH135" s="543"/>
      <c r="AI135" s="546" t="e">
        <f t="shared" si="42"/>
        <v>#VALUE!</v>
      </c>
      <c r="AJ135" s="546">
        <f t="shared" si="42"/>
        <v>1.3390555799188242E-2</v>
      </c>
      <c r="AK135" s="546">
        <f t="shared" si="42"/>
        <v>1.3390555799188242E-2</v>
      </c>
      <c r="AL135" s="546">
        <f t="shared" si="40"/>
        <v>-0.43332658509137201</v>
      </c>
      <c r="AN135" s="502">
        <f t="shared" si="39"/>
        <v>0</v>
      </c>
      <c r="AO135" s="502">
        <f t="shared" si="39"/>
        <v>21747.034369749716</v>
      </c>
      <c r="AP135" s="502">
        <f t="shared" si="39"/>
        <v>1365.6313052093901</v>
      </c>
      <c r="AQ135" s="502">
        <f t="shared" si="39"/>
        <v>-23112.665674959171</v>
      </c>
    </row>
    <row r="136" spans="1:43" ht="12.75" x14ac:dyDescent="0.2">
      <c r="A136" s="535" t="s">
        <v>547</v>
      </c>
      <c r="B136" s="536">
        <v>0</v>
      </c>
      <c r="C136" s="537">
        <v>117.31681436765641</v>
      </c>
      <c r="D136" s="537">
        <v>821.95206595093327</v>
      </c>
      <c r="E136" s="537">
        <v>821.95206595093327</v>
      </c>
      <c r="F136" s="537">
        <v>1181.9198755843338</v>
      </c>
      <c r="G136" s="538">
        <v>1186</v>
      </c>
      <c r="H136" s="538">
        <v>14290</v>
      </c>
      <c r="I136" s="538">
        <v>494</v>
      </c>
      <c r="J136" s="538">
        <v>125</v>
      </c>
      <c r="K136" s="539">
        <f t="shared" ref="K136:K199" si="59">IF(ISERROR(C136*G136),0,G136*C136)</f>
        <v>139137.74184004049</v>
      </c>
      <c r="L136" s="539">
        <f t="shared" ref="L136:N199" si="60">IFERROR(D136*H136,"")</f>
        <v>11745695.022438837</v>
      </c>
      <c r="M136" s="539">
        <f t="shared" si="60"/>
        <v>406044.32057976106</v>
      </c>
      <c r="N136" s="539">
        <f t="shared" si="60"/>
        <v>147739.98444804174</v>
      </c>
      <c r="O136" s="539">
        <f t="shared" ref="O136:O199" si="61">IFERROR(SUM(K136:N136),"")</f>
        <v>12438617.069306681</v>
      </c>
      <c r="P136" s="540"/>
      <c r="Q136" s="541"/>
      <c r="R136" s="541"/>
      <c r="S136" s="541"/>
      <c r="T136" s="541"/>
      <c r="U136" s="538">
        <f t="shared" ref="U136:U199" si="62">IF(ISERROR(G136*Q136),0,G136*Q136)</f>
        <v>0</v>
      </c>
      <c r="V136" s="538">
        <f t="shared" ref="V136:X199" si="63">IFERROR(H136*R136,"")</f>
        <v>0</v>
      </c>
      <c r="W136" s="538">
        <f t="shared" si="63"/>
        <v>0</v>
      </c>
      <c r="X136" s="538">
        <f t="shared" si="63"/>
        <v>0</v>
      </c>
      <c r="Y136" s="538">
        <f t="shared" ref="Y136:Y199" si="64">IFERROR(SUM(U136:X136),"")</f>
        <v>0</v>
      </c>
      <c r="Z136" s="542">
        <f t="shared" ref="Z136:Z199" si="65">IF(Y136=0,0,(Y136-O136))</f>
        <v>0</v>
      </c>
      <c r="AA136" s="543"/>
      <c r="AB136" s="544" t="s">
        <v>2263</v>
      </c>
      <c r="AC136" s="544" t="s">
        <v>2505</v>
      </c>
      <c r="AD136" s="544" t="s">
        <v>2505</v>
      </c>
      <c r="AE136" s="544" t="s">
        <v>2263</v>
      </c>
      <c r="AF136" s="545">
        <v>130</v>
      </c>
      <c r="AG136" s="545" t="s">
        <v>2263</v>
      </c>
      <c r="AH136" s="543"/>
      <c r="AI136" s="546">
        <f t="shared" si="42"/>
        <v>-1</v>
      </c>
      <c r="AJ136" s="546">
        <f t="shared" si="42"/>
        <v>-1</v>
      </c>
      <c r="AK136" s="546">
        <f t="shared" si="42"/>
        <v>-1</v>
      </c>
      <c r="AL136" s="546">
        <f t="shared" si="40"/>
        <v>-1</v>
      </c>
      <c r="AN136" s="502">
        <f t="shared" ref="AN136:AQ199" si="66">U136-K136</f>
        <v>-139137.74184004049</v>
      </c>
      <c r="AO136" s="502">
        <f t="shared" si="66"/>
        <v>-11745695.022438837</v>
      </c>
      <c r="AP136" s="502">
        <f t="shared" si="66"/>
        <v>-406044.32057976106</v>
      </c>
      <c r="AQ136" s="502">
        <f t="shared" si="66"/>
        <v>-147739.98444804174</v>
      </c>
    </row>
    <row r="137" spans="1:43" ht="12.75" x14ac:dyDescent="0.2">
      <c r="A137" s="535" t="s">
        <v>548</v>
      </c>
      <c r="B137" s="536">
        <v>0</v>
      </c>
      <c r="C137" s="537" t="s">
        <v>2263</v>
      </c>
      <c r="D137" s="537">
        <v>836.01488736350859</v>
      </c>
      <c r="E137" s="537">
        <v>836.01488736350859</v>
      </c>
      <c r="F137" s="537">
        <v>968.74755936934935</v>
      </c>
      <c r="G137" s="538">
        <v>889</v>
      </c>
      <c r="H137" s="538">
        <v>3299</v>
      </c>
      <c r="I137" s="538">
        <v>128</v>
      </c>
      <c r="J137" s="538">
        <v>639</v>
      </c>
      <c r="K137" s="539">
        <f t="shared" si="59"/>
        <v>0</v>
      </c>
      <c r="L137" s="539">
        <f t="shared" si="60"/>
        <v>2758013.1134122149</v>
      </c>
      <c r="M137" s="539">
        <f t="shared" si="60"/>
        <v>107009.9055825291</v>
      </c>
      <c r="N137" s="539">
        <f t="shared" si="60"/>
        <v>619029.69043701421</v>
      </c>
      <c r="O137" s="539">
        <f t="shared" si="61"/>
        <v>3484052.7094317582</v>
      </c>
      <c r="P137" s="540"/>
      <c r="Q137" s="541"/>
      <c r="R137" s="541"/>
      <c r="S137" s="541"/>
      <c r="T137" s="541"/>
      <c r="U137" s="538">
        <f t="shared" si="62"/>
        <v>0</v>
      </c>
      <c r="V137" s="538">
        <f t="shared" si="63"/>
        <v>0</v>
      </c>
      <c r="W137" s="538">
        <f t="shared" si="63"/>
        <v>0</v>
      </c>
      <c r="X137" s="538">
        <f t="shared" si="63"/>
        <v>0</v>
      </c>
      <c r="Y137" s="538">
        <f t="shared" si="64"/>
        <v>0</v>
      </c>
      <c r="Z137" s="542">
        <f t="shared" si="65"/>
        <v>0</v>
      </c>
      <c r="AA137" s="543"/>
      <c r="AB137" s="544">
        <v>133.83724192987819</v>
      </c>
      <c r="AC137" s="544">
        <v>734.54647238505254</v>
      </c>
      <c r="AD137" s="544">
        <v>734.54647238505254</v>
      </c>
      <c r="AE137" s="544">
        <v>914.96139542699518</v>
      </c>
      <c r="AF137" s="545">
        <v>130</v>
      </c>
      <c r="AG137" s="545" t="s">
        <v>2263</v>
      </c>
      <c r="AH137" s="543"/>
      <c r="AI137" s="546" t="e">
        <f t="shared" si="42"/>
        <v>#VALUE!</v>
      </c>
      <c r="AJ137" s="546">
        <f t="shared" si="42"/>
        <v>-1</v>
      </c>
      <c r="AK137" s="546">
        <f t="shared" si="42"/>
        <v>-1</v>
      </c>
      <c r="AL137" s="546">
        <f t="shared" si="40"/>
        <v>-1</v>
      </c>
      <c r="AN137" s="502">
        <f t="shared" si="66"/>
        <v>0</v>
      </c>
      <c r="AO137" s="502">
        <f t="shared" si="66"/>
        <v>-2758013.1134122149</v>
      </c>
      <c r="AP137" s="502">
        <f t="shared" si="66"/>
        <v>-107009.9055825291</v>
      </c>
      <c r="AQ137" s="502">
        <f t="shared" si="66"/>
        <v>-619029.69043701421</v>
      </c>
    </row>
    <row r="138" spans="1:43" ht="12.75" x14ac:dyDescent="0.2">
      <c r="A138" s="535" t="s">
        <v>549</v>
      </c>
      <c r="B138" s="536">
        <v>0</v>
      </c>
      <c r="C138" s="537" t="s">
        <v>2263</v>
      </c>
      <c r="D138" s="537">
        <v>742.2338620338578</v>
      </c>
      <c r="E138" s="537">
        <v>742.2338620338578</v>
      </c>
      <c r="F138" s="537">
        <v>4095.1864654439355</v>
      </c>
      <c r="G138" s="538">
        <v>1</v>
      </c>
      <c r="H138" s="538">
        <v>1294</v>
      </c>
      <c r="I138" s="538">
        <v>52</v>
      </c>
      <c r="J138" s="538">
        <v>236</v>
      </c>
      <c r="K138" s="539">
        <f t="shared" si="59"/>
        <v>0</v>
      </c>
      <c r="L138" s="539">
        <f t="shared" si="60"/>
        <v>960450.61747181194</v>
      </c>
      <c r="M138" s="539">
        <f t="shared" si="60"/>
        <v>38596.160825760606</v>
      </c>
      <c r="N138" s="539">
        <f t="shared" si="60"/>
        <v>966464.00584476884</v>
      </c>
      <c r="O138" s="539">
        <f t="shared" si="61"/>
        <v>1965510.7841423415</v>
      </c>
      <c r="P138" s="540"/>
      <c r="Q138" s="541"/>
      <c r="R138" s="541"/>
      <c r="S138" s="541"/>
      <c r="T138" s="541"/>
      <c r="U138" s="538">
        <f t="shared" si="62"/>
        <v>0</v>
      </c>
      <c r="V138" s="538">
        <f t="shared" si="63"/>
        <v>0</v>
      </c>
      <c r="W138" s="538">
        <f t="shared" si="63"/>
        <v>0</v>
      </c>
      <c r="X138" s="538">
        <f t="shared" si="63"/>
        <v>0</v>
      </c>
      <c r="Y138" s="538">
        <f t="shared" si="64"/>
        <v>0</v>
      </c>
      <c r="Z138" s="542">
        <f t="shared" si="65"/>
        <v>0</v>
      </c>
      <c r="AA138" s="543"/>
      <c r="AB138" s="544" t="s">
        <v>2263</v>
      </c>
      <c r="AC138" s="544" t="s">
        <v>2505</v>
      </c>
      <c r="AD138" s="544" t="s">
        <v>2505</v>
      </c>
      <c r="AE138" s="544" t="s">
        <v>2263</v>
      </c>
      <c r="AF138" s="545">
        <v>160</v>
      </c>
      <c r="AG138" s="545" t="s">
        <v>2263</v>
      </c>
      <c r="AH138" s="543"/>
      <c r="AI138" s="546" t="e">
        <f t="shared" si="42"/>
        <v>#VALUE!</v>
      </c>
      <c r="AJ138" s="546">
        <f t="shared" si="42"/>
        <v>-1</v>
      </c>
      <c r="AK138" s="546">
        <f t="shared" si="42"/>
        <v>-1</v>
      </c>
      <c r="AL138" s="546">
        <f t="shared" si="42"/>
        <v>-1</v>
      </c>
      <c r="AN138" s="502">
        <f t="shared" si="66"/>
        <v>0</v>
      </c>
      <c r="AO138" s="502">
        <f t="shared" si="66"/>
        <v>-960450.61747181194</v>
      </c>
      <c r="AP138" s="502">
        <f t="shared" si="66"/>
        <v>-38596.160825760606</v>
      </c>
      <c r="AQ138" s="502">
        <f t="shared" si="66"/>
        <v>-966464.00584476884</v>
      </c>
    </row>
    <row r="139" spans="1:43" ht="12.75" x14ac:dyDescent="0.2">
      <c r="A139" s="535" t="s">
        <v>550</v>
      </c>
      <c r="B139" s="536">
        <v>0</v>
      </c>
      <c r="C139" s="537" t="s">
        <v>2263</v>
      </c>
      <c r="D139" s="537">
        <v>672.24206108837416</v>
      </c>
      <c r="E139" s="537">
        <v>672.24206108837416</v>
      </c>
      <c r="F139" s="537">
        <v>1007.3820314985235</v>
      </c>
      <c r="G139" s="538">
        <v>4</v>
      </c>
      <c r="H139" s="538">
        <v>10430</v>
      </c>
      <c r="I139" s="538">
        <v>248</v>
      </c>
      <c r="J139" s="538">
        <v>494</v>
      </c>
      <c r="K139" s="539">
        <f t="shared" si="59"/>
        <v>0</v>
      </c>
      <c r="L139" s="539">
        <f t="shared" si="60"/>
        <v>7011484.6971517429</v>
      </c>
      <c r="M139" s="539">
        <f t="shared" si="60"/>
        <v>166716.03114991679</v>
      </c>
      <c r="N139" s="539">
        <f t="shared" si="60"/>
        <v>497646.72356027062</v>
      </c>
      <c r="O139" s="539">
        <f t="shared" si="61"/>
        <v>7675847.4518619301</v>
      </c>
      <c r="P139" s="540"/>
      <c r="Q139" s="541"/>
      <c r="R139" s="541"/>
      <c r="S139" s="541"/>
      <c r="T139" s="541"/>
      <c r="U139" s="538">
        <f t="shared" si="62"/>
        <v>0</v>
      </c>
      <c r="V139" s="538">
        <f t="shared" si="63"/>
        <v>0</v>
      </c>
      <c r="W139" s="538">
        <f t="shared" si="63"/>
        <v>0</v>
      </c>
      <c r="X139" s="538">
        <f t="shared" si="63"/>
        <v>0</v>
      </c>
      <c r="Y139" s="538">
        <f t="shared" si="64"/>
        <v>0</v>
      </c>
      <c r="Z139" s="542">
        <f t="shared" si="65"/>
        <v>0</v>
      </c>
      <c r="AA139" s="543"/>
      <c r="AB139" s="544" t="s">
        <v>2263</v>
      </c>
      <c r="AC139" s="544" t="s">
        <v>2505</v>
      </c>
      <c r="AD139" s="544" t="s">
        <v>2505</v>
      </c>
      <c r="AE139" s="544" t="s">
        <v>2263</v>
      </c>
      <c r="AF139" s="545">
        <v>160</v>
      </c>
      <c r="AG139" s="545" t="s">
        <v>2263</v>
      </c>
      <c r="AH139" s="543"/>
      <c r="AI139" s="546" t="e">
        <f t="shared" ref="AI139:AL202" si="67">Q139/C139-1</f>
        <v>#VALUE!</v>
      </c>
      <c r="AJ139" s="546">
        <f t="shared" si="67"/>
        <v>-1</v>
      </c>
      <c r="AK139" s="546">
        <f t="shared" si="67"/>
        <v>-1</v>
      </c>
      <c r="AL139" s="546">
        <f t="shared" si="67"/>
        <v>-1</v>
      </c>
      <c r="AN139" s="502">
        <f t="shared" si="66"/>
        <v>0</v>
      </c>
      <c r="AO139" s="502">
        <f t="shared" si="66"/>
        <v>-7011484.6971517429</v>
      </c>
      <c r="AP139" s="502">
        <f t="shared" si="66"/>
        <v>-166716.03114991679</v>
      </c>
      <c r="AQ139" s="502">
        <f t="shared" si="66"/>
        <v>-497646.72356027062</v>
      </c>
    </row>
    <row r="140" spans="1:43" ht="12.75" x14ac:dyDescent="0.2">
      <c r="A140" s="535" t="s">
        <v>551</v>
      </c>
      <c r="B140" s="536">
        <v>0</v>
      </c>
      <c r="C140" s="537">
        <v>107.33367840112611</v>
      </c>
      <c r="D140" s="537">
        <v>573.78293482192521</v>
      </c>
      <c r="E140" s="537">
        <v>573.78293482192521</v>
      </c>
      <c r="F140" s="537">
        <v>712.34652354518153</v>
      </c>
      <c r="G140" s="538">
        <v>27910</v>
      </c>
      <c r="H140" s="538">
        <v>32180</v>
      </c>
      <c r="I140" s="538">
        <v>461</v>
      </c>
      <c r="J140" s="538">
        <v>708</v>
      </c>
      <c r="K140" s="539">
        <f t="shared" si="59"/>
        <v>2995682.9641754297</v>
      </c>
      <c r="L140" s="539">
        <f t="shared" si="60"/>
        <v>18464334.842569552</v>
      </c>
      <c r="M140" s="539">
        <f t="shared" si="60"/>
        <v>264513.93295290752</v>
      </c>
      <c r="N140" s="539">
        <f t="shared" si="60"/>
        <v>504341.3386699885</v>
      </c>
      <c r="O140" s="539">
        <f t="shared" si="61"/>
        <v>22228873.078367878</v>
      </c>
      <c r="P140" s="540"/>
      <c r="Q140" s="541"/>
      <c r="R140" s="541"/>
      <c r="S140" s="541"/>
      <c r="T140" s="541"/>
      <c r="U140" s="538">
        <f t="shared" si="62"/>
        <v>0</v>
      </c>
      <c r="V140" s="538">
        <f t="shared" si="63"/>
        <v>0</v>
      </c>
      <c r="W140" s="538">
        <f t="shared" si="63"/>
        <v>0</v>
      </c>
      <c r="X140" s="538">
        <f t="shared" si="63"/>
        <v>0</v>
      </c>
      <c r="Y140" s="538">
        <f t="shared" si="64"/>
        <v>0</v>
      </c>
      <c r="Z140" s="542">
        <f t="shared" si="65"/>
        <v>0</v>
      </c>
      <c r="AA140" s="543"/>
      <c r="AB140" s="544" t="s">
        <v>2263</v>
      </c>
      <c r="AC140" s="544" t="s">
        <v>2505</v>
      </c>
      <c r="AD140" s="544" t="s">
        <v>2505</v>
      </c>
      <c r="AE140" s="544" t="s">
        <v>2263</v>
      </c>
      <c r="AF140" s="545">
        <v>130</v>
      </c>
      <c r="AG140" s="545" t="s">
        <v>2263</v>
      </c>
      <c r="AH140" s="543"/>
      <c r="AI140" s="546">
        <f t="shared" si="67"/>
        <v>-1</v>
      </c>
      <c r="AJ140" s="546">
        <f t="shared" si="67"/>
        <v>-1</v>
      </c>
      <c r="AK140" s="546">
        <f t="shared" si="67"/>
        <v>-1</v>
      </c>
      <c r="AL140" s="546">
        <f t="shared" si="67"/>
        <v>-1</v>
      </c>
      <c r="AN140" s="502">
        <f t="shared" si="66"/>
        <v>-2995682.9641754297</v>
      </c>
      <c r="AO140" s="502">
        <f t="shared" si="66"/>
        <v>-18464334.842569552</v>
      </c>
      <c r="AP140" s="502">
        <f t="shared" si="66"/>
        <v>-264513.93295290752</v>
      </c>
      <c r="AQ140" s="502">
        <f t="shared" si="66"/>
        <v>-504341.3386699885</v>
      </c>
    </row>
    <row r="141" spans="1:43" ht="12.75" x14ac:dyDescent="0.2">
      <c r="A141" s="535" t="s">
        <v>552</v>
      </c>
      <c r="B141" s="536">
        <v>0</v>
      </c>
      <c r="C141" s="537" t="s">
        <v>2263</v>
      </c>
      <c r="D141" s="537">
        <v>1360.5901067154139</v>
      </c>
      <c r="E141" s="537">
        <v>1360.5901067154139</v>
      </c>
      <c r="F141" s="537">
        <v>3454.8749264494586</v>
      </c>
      <c r="G141" s="538">
        <v>0</v>
      </c>
      <c r="H141" s="538">
        <v>162</v>
      </c>
      <c r="I141" s="538">
        <v>98</v>
      </c>
      <c r="J141" s="538">
        <v>164</v>
      </c>
      <c r="K141" s="539">
        <f t="shared" si="59"/>
        <v>0</v>
      </c>
      <c r="L141" s="539">
        <f t="shared" si="60"/>
        <v>220415.59728789705</v>
      </c>
      <c r="M141" s="539">
        <f t="shared" si="60"/>
        <v>133337.83045811055</v>
      </c>
      <c r="N141" s="539">
        <f t="shared" si="60"/>
        <v>566599.48793771118</v>
      </c>
      <c r="O141" s="539">
        <f t="shared" si="61"/>
        <v>920352.91568371875</v>
      </c>
      <c r="P141" s="540"/>
      <c r="Q141" s="541"/>
      <c r="R141" s="541"/>
      <c r="S141" s="541"/>
      <c r="T141" s="541"/>
      <c r="U141" s="538">
        <f t="shared" si="62"/>
        <v>0</v>
      </c>
      <c r="V141" s="538">
        <f t="shared" si="63"/>
        <v>0</v>
      </c>
      <c r="W141" s="538">
        <f t="shared" si="63"/>
        <v>0</v>
      </c>
      <c r="X141" s="538">
        <f t="shared" si="63"/>
        <v>0</v>
      </c>
      <c r="Y141" s="538">
        <f t="shared" si="64"/>
        <v>0</v>
      </c>
      <c r="Z141" s="542">
        <f t="shared" si="65"/>
        <v>0</v>
      </c>
      <c r="AA141" s="543"/>
      <c r="AB141" s="544" t="s">
        <v>2505</v>
      </c>
      <c r="AC141" s="544">
        <v>1830.8432751552248</v>
      </c>
      <c r="AD141" s="544">
        <v>1830.8432751552248</v>
      </c>
      <c r="AE141" s="544">
        <v>3103.8730637624026</v>
      </c>
      <c r="AF141" s="545" t="s">
        <v>2263</v>
      </c>
      <c r="AG141" s="545" t="s">
        <v>2263</v>
      </c>
      <c r="AH141" s="543"/>
      <c r="AI141" s="546" t="e">
        <f t="shared" si="67"/>
        <v>#VALUE!</v>
      </c>
      <c r="AJ141" s="546">
        <f t="shared" si="67"/>
        <v>-1</v>
      </c>
      <c r="AK141" s="546">
        <f t="shared" si="67"/>
        <v>-1</v>
      </c>
      <c r="AL141" s="546">
        <f t="shared" si="67"/>
        <v>-1</v>
      </c>
      <c r="AN141" s="502">
        <f t="shared" si="66"/>
        <v>0</v>
      </c>
      <c r="AO141" s="502">
        <f t="shared" si="66"/>
        <v>-220415.59728789705</v>
      </c>
      <c r="AP141" s="502">
        <f t="shared" si="66"/>
        <v>-133337.83045811055</v>
      </c>
      <c r="AQ141" s="502">
        <f t="shared" si="66"/>
        <v>-566599.48793771118</v>
      </c>
    </row>
    <row r="142" spans="1:43" ht="12.75" x14ac:dyDescent="0.2">
      <c r="A142" s="535" t="s">
        <v>553</v>
      </c>
      <c r="B142" s="536">
        <v>0</v>
      </c>
      <c r="C142" s="537" t="s">
        <v>2263</v>
      </c>
      <c r="D142" s="537">
        <v>2229.262828101625</v>
      </c>
      <c r="E142" s="537">
        <v>2229.262828101625</v>
      </c>
      <c r="F142" s="537">
        <v>3981.3717511335958</v>
      </c>
      <c r="G142" s="538">
        <v>0</v>
      </c>
      <c r="H142" s="538">
        <v>155</v>
      </c>
      <c r="I142" s="538">
        <v>471</v>
      </c>
      <c r="J142" s="538">
        <v>124</v>
      </c>
      <c r="K142" s="539">
        <f t="shared" si="59"/>
        <v>0</v>
      </c>
      <c r="L142" s="539">
        <f t="shared" si="60"/>
        <v>345535.73835575191</v>
      </c>
      <c r="M142" s="539">
        <f t="shared" si="60"/>
        <v>1049982.7920358654</v>
      </c>
      <c r="N142" s="539">
        <f t="shared" si="60"/>
        <v>493690.09714056586</v>
      </c>
      <c r="O142" s="539">
        <f t="shared" si="61"/>
        <v>1889208.6275321832</v>
      </c>
      <c r="P142" s="540"/>
      <c r="Q142" s="541"/>
      <c r="R142" s="541"/>
      <c r="S142" s="541"/>
      <c r="T142" s="541"/>
      <c r="U142" s="538">
        <f t="shared" si="62"/>
        <v>0</v>
      </c>
      <c r="V142" s="538">
        <f t="shared" si="63"/>
        <v>0</v>
      </c>
      <c r="W142" s="538">
        <f t="shared" si="63"/>
        <v>0</v>
      </c>
      <c r="X142" s="538">
        <f t="shared" si="63"/>
        <v>0</v>
      </c>
      <c r="Y142" s="538">
        <f t="shared" si="64"/>
        <v>0</v>
      </c>
      <c r="Z142" s="542">
        <f t="shared" si="65"/>
        <v>0</v>
      </c>
      <c r="AA142" s="543"/>
      <c r="AB142" s="544" t="s">
        <v>2263</v>
      </c>
      <c r="AC142" s="544" t="s">
        <v>2505</v>
      </c>
      <c r="AD142" s="544" t="s">
        <v>2505</v>
      </c>
      <c r="AE142" s="544" t="s">
        <v>2263</v>
      </c>
      <c r="AF142" s="545" t="s">
        <v>2263</v>
      </c>
      <c r="AG142" s="545" t="s">
        <v>2263</v>
      </c>
      <c r="AH142" s="543"/>
      <c r="AI142" s="546" t="e">
        <f t="shared" si="67"/>
        <v>#VALUE!</v>
      </c>
      <c r="AJ142" s="546">
        <f t="shared" si="67"/>
        <v>-1</v>
      </c>
      <c r="AK142" s="546">
        <f t="shared" si="67"/>
        <v>-1</v>
      </c>
      <c r="AL142" s="546">
        <f t="shared" si="67"/>
        <v>-1</v>
      </c>
      <c r="AN142" s="502">
        <f t="shared" si="66"/>
        <v>0</v>
      </c>
      <c r="AO142" s="502">
        <f t="shared" si="66"/>
        <v>-345535.73835575191</v>
      </c>
      <c r="AP142" s="502">
        <f t="shared" si="66"/>
        <v>-1049982.7920358654</v>
      </c>
      <c r="AQ142" s="502">
        <f t="shared" si="66"/>
        <v>-493690.09714056586</v>
      </c>
    </row>
    <row r="143" spans="1:43" ht="12.75" x14ac:dyDescent="0.2">
      <c r="A143" s="535" t="s">
        <v>554</v>
      </c>
      <c r="B143" s="536">
        <v>0</v>
      </c>
      <c r="C143" s="537" t="s">
        <v>2263</v>
      </c>
      <c r="D143" s="537">
        <v>2030.6782917126945</v>
      </c>
      <c r="E143" s="537">
        <v>2030.6782917126945</v>
      </c>
      <c r="F143" s="537">
        <v>2670.7208391729318</v>
      </c>
      <c r="G143" s="538">
        <v>28</v>
      </c>
      <c r="H143" s="538">
        <v>386</v>
      </c>
      <c r="I143" s="538">
        <v>877</v>
      </c>
      <c r="J143" s="538">
        <v>129</v>
      </c>
      <c r="K143" s="539">
        <f t="shared" si="59"/>
        <v>0</v>
      </c>
      <c r="L143" s="539">
        <f t="shared" si="60"/>
        <v>783841.8206011001</v>
      </c>
      <c r="M143" s="539">
        <f t="shared" si="60"/>
        <v>1780904.8618320331</v>
      </c>
      <c r="N143" s="539">
        <f t="shared" si="60"/>
        <v>344522.98825330823</v>
      </c>
      <c r="O143" s="539">
        <f t="shared" si="61"/>
        <v>2909269.6706864415</v>
      </c>
      <c r="P143" s="540"/>
      <c r="Q143" s="541"/>
      <c r="R143" s="541"/>
      <c r="S143" s="541"/>
      <c r="T143" s="541"/>
      <c r="U143" s="538">
        <f t="shared" si="62"/>
        <v>0</v>
      </c>
      <c r="V143" s="538">
        <f t="shared" si="63"/>
        <v>0</v>
      </c>
      <c r="W143" s="538">
        <f t="shared" si="63"/>
        <v>0</v>
      </c>
      <c r="X143" s="538">
        <f t="shared" si="63"/>
        <v>0</v>
      </c>
      <c r="Y143" s="538">
        <f t="shared" si="64"/>
        <v>0</v>
      </c>
      <c r="Z143" s="542">
        <f t="shared" si="65"/>
        <v>0</v>
      </c>
      <c r="AA143" s="543"/>
      <c r="AB143" s="544" t="s">
        <v>2263</v>
      </c>
      <c r="AC143" s="544" t="s">
        <v>2505</v>
      </c>
      <c r="AD143" s="544" t="s">
        <v>2505</v>
      </c>
      <c r="AE143" s="544" t="s">
        <v>2263</v>
      </c>
      <c r="AF143" s="545">
        <v>130</v>
      </c>
      <c r="AG143" s="545" t="s">
        <v>2263</v>
      </c>
      <c r="AH143" s="543"/>
      <c r="AI143" s="546" t="e">
        <f t="shared" si="67"/>
        <v>#VALUE!</v>
      </c>
      <c r="AJ143" s="546">
        <f t="shared" si="67"/>
        <v>-1</v>
      </c>
      <c r="AK143" s="546">
        <f t="shared" si="67"/>
        <v>-1</v>
      </c>
      <c r="AL143" s="546">
        <f t="shared" si="67"/>
        <v>-1</v>
      </c>
      <c r="AN143" s="502">
        <f t="shared" si="66"/>
        <v>0</v>
      </c>
      <c r="AO143" s="502">
        <f t="shared" si="66"/>
        <v>-783841.8206011001</v>
      </c>
      <c r="AP143" s="502">
        <f t="shared" si="66"/>
        <v>-1780904.8618320331</v>
      </c>
      <c r="AQ143" s="502">
        <f t="shared" si="66"/>
        <v>-344522.98825330823</v>
      </c>
    </row>
    <row r="144" spans="1:43" ht="12.75" x14ac:dyDescent="0.2">
      <c r="A144" s="535" t="s">
        <v>555</v>
      </c>
      <c r="B144" s="536">
        <v>0</v>
      </c>
      <c r="C144" s="537" t="s">
        <v>2263</v>
      </c>
      <c r="D144" s="537">
        <v>1485.2644545037642</v>
      </c>
      <c r="E144" s="537">
        <v>1485.2644545037642</v>
      </c>
      <c r="F144" s="537">
        <v>1976.1938095076184</v>
      </c>
      <c r="G144" s="538">
        <v>227</v>
      </c>
      <c r="H144" s="538">
        <v>249</v>
      </c>
      <c r="I144" s="538">
        <v>69</v>
      </c>
      <c r="J144" s="538">
        <v>38</v>
      </c>
      <c r="K144" s="539">
        <f t="shared" si="59"/>
        <v>0</v>
      </c>
      <c r="L144" s="539">
        <f t="shared" si="60"/>
        <v>369830.84917143726</v>
      </c>
      <c r="M144" s="539">
        <f t="shared" si="60"/>
        <v>102483.24736075973</v>
      </c>
      <c r="N144" s="539">
        <f t="shared" si="60"/>
        <v>75095.3647612895</v>
      </c>
      <c r="O144" s="539">
        <f t="shared" si="61"/>
        <v>547409.46129348641</v>
      </c>
      <c r="P144" s="540"/>
      <c r="Q144" s="541"/>
      <c r="R144" s="541"/>
      <c r="S144" s="541"/>
      <c r="T144" s="541"/>
      <c r="U144" s="538">
        <f t="shared" si="62"/>
        <v>0</v>
      </c>
      <c r="V144" s="538">
        <f t="shared" si="63"/>
        <v>0</v>
      </c>
      <c r="W144" s="538">
        <f t="shared" si="63"/>
        <v>0</v>
      </c>
      <c r="X144" s="538">
        <f t="shared" si="63"/>
        <v>0</v>
      </c>
      <c r="Y144" s="538">
        <f t="shared" si="64"/>
        <v>0</v>
      </c>
      <c r="Z144" s="542">
        <f t="shared" si="65"/>
        <v>0</v>
      </c>
      <c r="AA144" s="543"/>
      <c r="AB144" s="544" t="s">
        <v>2505</v>
      </c>
      <c r="AC144" s="544">
        <v>1410.1819494911033</v>
      </c>
      <c r="AD144" s="544">
        <v>1410.1819494911033</v>
      </c>
      <c r="AE144" s="544">
        <v>2262.5504124341587</v>
      </c>
      <c r="AF144" s="545">
        <v>130</v>
      </c>
      <c r="AG144" s="545" t="s">
        <v>2263</v>
      </c>
      <c r="AH144" s="543"/>
      <c r="AI144" s="546" t="e">
        <f t="shared" si="67"/>
        <v>#VALUE!</v>
      </c>
      <c r="AJ144" s="546">
        <f t="shared" si="67"/>
        <v>-1</v>
      </c>
      <c r="AK144" s="546">
        <f t="shared" si="67"/>
        <v>-1</v>
      </c>
      <c r="AL144" s="546">
        <f t="shared" si="67"/>
        <v>-1</v>
      </c>
      <c r="AN144" s="502">
        <f t="shared" si="66"/>
        <v>0</v>
      </c>
      <c r="AO144" s="502">
        <f t="shared" si="66"/>
        <v>-369830.84917143726</v>
      </c>
      <c r="AP144" s="502">
        <f t="shared" si="66"/>
        <v>-102483.24736075973</v>
      </c>
      <c r="AQ144" s="502">
        <f t="shared" si="66"/>
        <v>-75095.3647612895</v>
      </c>
    </row>
    <row r="145" spans="1:43" ht="12.75" x14ac:dyDescent="0.2">
      <c r="A145" s="535" t="s">
        <v>556</v>
      </c>
      <c r="B145" s="536">
        <v>0</v>
      </c>
      <c r="C145" s="537" t="s">
        <v>2263</v>
      </c>
      <c r="D145" s="537">
        <v>1412.4643745907983</v>
      </c>
      <c r="E145" s="537">
        <v>1412.4643745907983</v>
      </c>
      <c r="F145" s="537">
        <v>4318.6818020276442</v>
      </c>
      <c r="G145" s="538">
        <v>0</v>
      </c>
      <c r="H145" s="538">
        <v>398</v>
      </c>
      <c r="I145" s="538">
        <v>288</v>
      </c>
      <c r="J145" s="538">
        <v>77</v>
      </c>
      <c r="K145" s="539">
        <f t="shared" si="59"/>
        <v>0</v>
      </c>
      <c r="L145" s="539">
        <f t="shared" si="60"/>
        <v>562160.8210871378</v>
      </c>
      <c r="M145" s="539">
        <f t="shared" si="60"/>
        <v>406789.73988214991</v>
      </c>
      <c r="N145" s="539">
        <f t="shared" si="60"/>
        <v>332538.4987561286</v>
      </c>
      <c r="O145" s="539">
        <f t="shared" si="61"/>
        <v>1301489.0597254164</v>
      </c>
      <c r="P145" s="540"/>
      <c r="Q145" s="541"/>
      <c r="R145" s="541"/>
      <c r="S145" s="541"/>
      <c r="T145" s="541"/>
      <c r="U145" s="538">
        <f t="shared" si="62"/>
        <v>0</v>
      </c>
      <c r="V145" s="538">
        <f t="shared" si="63"/>
        <v>0</v>
      </c>
      <c r="W145" s="538">
        <f t="shared" si="63"/>
        <v>0</v>
      </c>
      <c r="X145" s="538">
        <f t="shared" si="63"/>
        <v>0</v>
      </c>
      <c r="Y145" s="538">
        <f t="shared" si="64"/>
        <v>0</v>
      </c>
      <c r="Z145" s="542">
        <f t="shared" si="65"/>
        <v>0</v>
      </c>
      <c r="AA145" s="543"/>
      <c r="AB145" s="544" t="s">
        <v>2263</v>
      </c>
      <c r="AC145" s="544" t="s">
        <v>2505</v>
      </c>
      <c r="AD145" s="544" t="s">
        <v>2505</v>
      </c>
      <c r="AE145" s="544" t="s">
        <v>2263</v>
      </c>
      <c r="AF145" s="545" t="s">
        <v>2263</v>
      </c>
      <c r="AG145" s="545" t="s">
        <v>2263</v>
      </c>
      <c r="AH145" s="543"/>
      <c r="AI145" s="546" t="e">
        <f t="shared" si="67"/>
        <v>#VALUE!</v>
      </c>
      <c r="AJ145" s="546">
        <f t="shared" si="67"/>
        <v>-1</v>
      </c>
      <c r="AK145" s="546">
        <f t="shared" si="67"/>
        <v>-1</v>
      </c>
      <c r="AL145" s="546">
        <f t="shared" si="67"/>
        <v>-1</v>
      </c>
      <c r="AN145" s="502">
        <f t="shared" si="66"/>
        <v>0</v>
      </c>
      <c r="AO145" s="502">
        <f t="shared" si="66"/>
        <v>-562160.8210871378</v>
      </c>
      <c r="AP145" s="502">
        <f t="shared" si="66"/>
        <v>-406789.73988214991</v>
      </c>
      <c r="AQ145" s="502">
        <f t="shared" si="66"/>
        <v>-332538.4987561286</v>
      </c>
    </row>
    <row r="146" spans="1:43" ht="12.75" x14ac:dyDescent="0.2">
      <c r="A146" s="535" t="s">
        <v>557</v>
      </c>
      <c r="B146" s="536">
        <v>0</v>
      </c>
      <c r="C146" s="537">
        <v>133.8092681115501</v>
      </c>
      <c r="D146" s="537">
        <v>1352.8551494149856</v>
      </c>
      <c r="E146" s="537">
        <v>1352.8551494149856</v>
      </c>
      <c r="F146" s="537">
        <v>2241.3136467011482</v>
      </c>
      <c r="G146" s="538">
        <v>2120</v>
      </c>
      <c r="H146" s="538">
        <v>3582</v>
      </c>
      <c r="I146" s="538">
        <v>1343</v>
      </c>
      <c r="J146" s="538">
        <v>131</v>
      </c>
      <c r="K146" s="539">
        <f t="shared" si="59"/>
        <v>283675.64839648618</v>
      </c>
      <c r="L146" s="539">
        <f t="shared" si="60"/>
        <v>4845927.1452044779</v>
      </c>
      <c r="M146" s="539">
        <f t="shared" si="60"/>
        <v>1816884.4656643257</v>
      </c>
      <c r="N146" s="539">
        <f t="shared" si="60"/>
        <v>293612.0877178504</v>
      </c>
      <c r="O146" s="539">
        <f t="shared" si="61"/>
        <v>7240099.3469831413</v>
      </c>
      <c r="P146" s="540"/>
      <c r="Q146" s="541"/>
      <c r="R146" s="541"/>
      <c r="S146" s="541"/>
      <c r="T146" s="541"/>
      <c r="U146" s="538">
        <f t="shared" si="62"/>
        <v>0</v>
      </c>
      <c r="V146" s="538">
        <f t="shared" si="63"/>
        <v>0</v>
      </c>
      <c r="W146" s="538">
        <f t="shared" si="63"/>
        <v>0</v>
      </c>
      <c r="X146" s="538">
        <f t="shared" si="63"/>
        <v>0</v>
      </c>
      <c r="Y146" s="538">
        <f t="shared" si="64"/>
        <v>0</v>
      </c>
      <c r="Z146" s="542">
        <f t="shared" si="65"/>
        <v>0</v>
      </c>
      <c r="AA146" s="543"/>
      <c r="AB146" s="544" t="s">
        <v>2263</v>
      </c>
      <c r="AC146" s="544" t="s">
        <v>2505</v>
      </c>
      <c r="AD146" s="544" t="s">
        <v>2505</v>
      </c>
      <c r="AE146" s="544" t="s">
        <v>2263</v>
      </c>
      <c r="AF146" s="545">
        <v>130</v>
      </c>
      <c r="AG146" s="545" t="s">
        <v>2263</v>
      </c>
      <c r="AH146" s="543"/>
      <c r="AI146" s="546">
        <f t="shared" si="67"/>
        <v>-1</v>
      </c>
      <c r="AJ146" s="546">
        <f t="shared" si="67"/>
        <v>-1</v>
      </c>
      <c r="AK146" s="546">
        <f t="shared" si="67"/>
        <v>-1</v>
      </c>
      <c r="AL146" s="546">
        <f t="shared" si="67"/>
        <v>-1</v>
      </c>
      <c r="AN146" s="502">
        <f t="shared" si="66"/>
        <v>-283675.64839648618</v>
      </c>
      <c r="AO146" s="502">
        <f t="shared" si="66"/>
        <v>-4845927.1452044779</v>
      </c>
      <c r="AP146" s="502">
        <f t="shared" si="66"/>
        <v>-1816884.4656643257</v>
      </c>
      <c r="AQ146" s="502">
        <f t="shared" si="66"/>
        <v>-293612.0877178504</v>
      </c>
    </row>
    <row r="147" spans="1:43" ht="12.75" x14ac:dyDescent="0.2">
      <c r="A147" s="535" t="s">
        <v>558</v>
      </c>
      <c r="B147" s="536">
        <v>0</v>
      </c>
      <c r="C147" s="537" t="s">
        <v>2263</v>
      </c>
      <c r="D147" s="537">
        <v>790.62996340641803</v>
      </c>
      <c r="E147" s="537">
        <v>790.62996340641803</v>
      </c>
      <c r="F147" s="537">
        <v>1212.7476414824246</v>
      </c>
      <c r="G147" s="538">
        <v>340</v>
      </c>
      <c r="H147" s="538">
        <v>1905</v>
      </c>
      <c r="I147" s="538">
        <v>72</v>
      </c>
      <c r="J147" s="538">
        <v>21</v>
      </c>
      <c r="K147" s="539">
        <f t="shared" si="59"/>
        <v>0</v>
      </c>
      <c r="L147" s="539">
        <f t="shared" si="60"/>
        <v>1506150.0802892263</v>
      </c>
      <c r="M147" s="539">
        <f t="shared" si="60"/>
        <v>56925.357365262098</v>
      </c>
      <c r="N147" s="539">
        <f t="shared" si="60"/>
        <v>25467.700471130916</v>
      </c>
      <c r="O147" s="539">
        <f t="shared" si="61"/>
        <v>1588543.1381256192</v>
      </c>
      <c r="P147" s="540"/>
      <c r="Q147" s="541"/>
      <c r="R147" s="541"/>
      <c r="S147" s="541"/>
      <c r="T147" s="541"/>
      <c r="U147" s="538">
        <f t="shared" si="62"/>
        <v>0</v>
      </c>
      <c r="V147" s="538">
        <f t="shared" si="63"/>
        <v>0</v>
      </c>
      <c r="W147" s="538">
        <f t="shared" si="63"/>
        <v>0</v>
      </c>
      <c r="X147" s="538">
        <f t="shared" si="63"/>
        <v>0</v>
      </c>
      <c r="Y147" s="538">
        <f t="shared" si="64"/>
        <v>0</v>
      </c>
      <c r="Z147" s="542">
        <f t="shared" si="65"/>
        <v>0</v>
      </c>
      <c r="AA147" s="543"/>
      <c r="AB147" s="544">
        <v>113.45143686771129</v>
      </c>
      <c r="AC147" s="544">
        <v>752.95615840974051</v>
      </c>
      <c r="AD147" s="544">
        <v>752.95615840974051</v>
      </c>
      <c r="AE147" s="544">
        <v>1180.9813584837373</v>
      </c>
      <c r="AF147" s="545">
        <v>130</v>
      </c>
      <c r="AG147" s="545" t="s">
        <v>2263</v>
      </c>
      <c r="AH147" s="543"/>
      <c r="AI147" s="546" t="e">
        <f t="shared" si="67"/>
        <v>#VALUE!</v>
      </c>
      <c r="AJ147" s="546">
        <f t="shared" si="67"/>
        <v>-1</v>
      </c>
      <c r="AK147" s="546">
        <f t="shared" si="67"/>
        <v>-1</v>
      </c>
      <c r="AL147" s="546">
        <f t="shared" si="67"/>
        <v>-1</v>
      </c>
      <c r="AN147" s="502">
        <f t="shared" si="66"/>
        <v>0</v>
      </c>
      <c r="AO147" s="502">
        <f t="shared" si="66"/>
        <v>-1506150.0802892263</v>
      </c>
      <c r="AP147" s="502">
        <f t="shared" si="66"/>
        <v>-56925.357365262098</v>
      </c>
      <c r="AQ147" s="502">
        <f t="shared" si="66"/>
        <v>-25467.700471130916</v>
      </c>
    </row>
    <row r="148" spans="1:43" ht="12.75" x14ac:dyDescent="0.2">
      <c r="A148" s="535" t="s">
        <v>559</v>
      </c>
      <c r="B148" s="536" t="s">
        <v>2286</v>
      </c>
      <c r="C148" s="537" t="s">
        <v>2263</v>
      </c>
      <c r="D148" s="537">
        <v>520.40575056475541</v>
      </c>
      <c r="E148" s="537">
        <v>520.40575056475541</v>
      </c>
      <c r="F148" s="537">
        <v>2005.0655613206741</v>
      </c>
      <c r="G148" s="538">
        <v>0</v>
      </c>
      <c r="H148" s="538">
        <v>474</v>
      </c>
      <c r="I148" s="538">
        <v>7</v>
      </c>
      <c r="J148" s="538">
        <v>10</v>
      </c>
      <c r="K148" s="539">
        <f t="shared" si="59"/>
        <v>0</v>
      </c>
      <c r="L148" s="539">
        <f t="shared" si="60"/>
        <v>246672.32576769407</v>
      </c>
      <c r="M148" s="539">
        <f t="shared" si="60"/>
        <v>3642.8402539532881</v>
      </c>
      <c r="N148" s="539">
        <f t="shared" si="60"/>
        <v>20050.655613206742</v>
      </c>
      <c r="O148" s="539">
        <f t="shared" si="61"/>
        <v>270365.82163485413</v>
      </c>
      <c r="P148" s="540"/>
      <c r="Q148" s="541"/>
      <c r="R148" s="541">
        <f>SUMPRODUCT($D$148:$E$149,$H$148:$I$149)/SUM($H$148:$I$149)</f>
        <v>526.39098089459117</v>
      </c>
      <c r="S148" s="541">
        <f>SUMPRODUCT($D$148:$E$149,$H$148:$I$149)/SUM($H$148:$I$149)</f>
        <v>526.39098089459117</v>
      </c>
      <c r="T148" s="541"/>
      <c r="U148" s="538">
        <f t="shared" si="62"/>
        <v>0</v>
      </c>
      <c r="V148" s="538">
        <f t="shared" si="63"/>
        <v>249509.32494403623</v>
      </c>
      <c r="W148" s="538">
        <f t="shared" si="63"/>
        <v>3684.7368662621384</v>
      </c>
      <c r="X148" s="538">
        <f t="shared" si="63"/>
        <v>0</v>
      </c>
      <c r="Y148" s="538">
        <f t="shared" si="64"/>
        <v>253194.06181029836</v>
      </c>
      <c r="Z148" s="542">
        <f t="shared" si="65"/>
        <v>-17171.759824555775</v>
      </c>
      <c r="AA148" s="543"/>
      <c r="AB148" s="544" t="s">
        <v>2263</v>
      </c>
      <c r="AC148" s="544" t="s">
        <v>2505</v>
      </c>
      <c r="AD148" s="544" t="s">
        <v>2505</v>
      </c>
      <c r="AE148" s="544" t="s">
        <v>2263</v>
      </c>
      <c r="AF148" s="545" t="s">
        <v>2263</v>
      </c>
      <c r="AG148" s="545" t="s">
        <v>2263</v>
      </c>
      <c r="AH148" s="543"/>
      <c r="AI148" s="546" t="e">
        <f t="shared" si="67"/>
        <v>#VALUE!</v>
      </c>
      <c r="AJ148" s="546">
        <f t="shared" si="67"/>
        <v>1.1501084150858265E-2</v>
      </c>
      <c r="AK148" s="546">
        <f t="shared" si="67"/>
        <v>1.1501084150858265E-2</v>
      </c>
      <c r="AL148" s="546">
        <f t="shared" si="67"/>
        <v>-1</v>
      </c>
      <c r="AN148" s="502">
        <f t="shared" si="66"/>
        <v>0</v>
      </c>
      <c r="AO148" s="502">
        <f t="shared" si="66"/>
        <v>2836.9991763421567</v>
      </c>
      <c r="AP148" s="502">
        <f t="shared" si="66"/>
        <v>41.896612308850308</v>
      </c>
      <c r="AQ148" s="502">
        <f t="shared" si="66"/>
        <v>-20050.655613206742</v>
      </c>
    </row>
    <row r="149" spans="1:43" ht="12.75" x14ac:dyDescent="0.2">
      <c r="A149" s="535" t="s">
        <v>560</v>
      </c>
      <c r="B149" s="536" t="s">
        <v>2286</v>
      </c>
      <c r="C149" s="537">
        <v>94.404960118279192</v>
      </c>
      <c r="D149" s="537">
        <v>526.95769266401066</v>
      </c>
      <c r="E149" s="537">
        <v>526.95769266401066</v>
      </c>
      <c r="F149" s="537">
        <v>1048.4819017805978</v>
      </c>
      <c r="G149" s="538">
        <v>12572</v>
      </c>
      <c r="H149" s="538">
        <v>4998</v>
      </c>
      <c r="I149" s="538">
        <v>82</v>
      </c>
      <c r="J149" s="538">
        <v>60</v>
      </c>
      <c r="K149" s="539">
        <f t="shared" si="59"/>
        <v>1186859.1586070061</v>
      </c>
      <c r="L149" s="539">
        <f t="shared" si="60"/>
        <v>2633734.5479347254</v>
      </c>
      <c r="M149" s="539">
        <f t="shared" si="60"/>
        <v>43210.530798448875</v>
      </c>
      <c r="N149" s="539">
        <f t="shared" si="60"/>
        <v>62908.914106835866</v>
      </c>
      <c r="O149" s="539">
        <f t="shared" si="61"/>
        <v>3926713.1514470163</v>
      </c>
      <c r="P149" s="540"/>
      <c r="Q149" s="541"/>
      <c r="R149" s="541">
        <f>SUMPRODUCT($D$148:$E$149,$H$148:$I$149)/SUM(H148:I149)</f>
        <v>526.39098089459117</v>
      </c>
      <c r="S149" s="541">
        <f>SUMPRODUCT($D$148:$E$149,$H$148:$I$149)/SUM($H$148:$I$149)</f>
        <v>526.39098089459117</v>
      </c>
      <c r="T149" s="541"/>
      <c r="U149" s="538">
        <f t="shared" si="62"/>
        <v>0</v>
      </c>
      <c r="V149" s="538">
        <f t="shared" si="63"/>
        <v>2630902.1225111666</v>
      </c>
      <c r="W149" s="538">
        <f t="shared" si="63"/>
        <v>43164.060433356477</v>
      </c>
      <c r="X149" s="538">
        <f t="shared" si="63"/>
        <v>0</v>
      </c>
      <c r="Y149" s="538">
        <f t="shared" si="64"/>
        <v>2674066.1829445232</v>
      </c>
      <c r="Z149" s="542">
        <f t="shared" si="65"/>
        <v>-1252646.9685024931</v>
      </c>
      <c r="AA149" s="543"/>
      <c r="AB149" s="544" t="s">
        <v>2263</v>
      </c>
      <c r="AC149" s="544" t="s">
        <v>2505</v>
      </c>
      <c r="AD149" s="544" t="s">
        <v>2505</v>
      </c>
      <c r="AE149" s="544" t="s">
        <v>2263</v>
      </c>
      <c r="AF149" s="545">
        <v>130</v>
      </c>
      <c r="AG149" s="545" t="s">
        <v>2263</v>
      </c>
      <c r="AH149" s="543"/>
      <c r="AI149" s="546">
        <f t="shared" si="67"/>
        <v>-1</v>
      </c>
      <c r="AJ149" s="546">
        <f t="shared" si="67"/>
        <v>-1.0754407371007524E-3</v>
      </c>
      <c r="AK149" s="546">
        <f t="shared" si="67"/>
        <v>-1.0754407371007524E-3</v>
      </c>
      <c r="AL149" s="546">
        <f t="shared" si="67"/>
        <v>-1</v>
      </c>
      <c r="AN149" s="502">
        <f t="shared" si="66"/>
        <v>-1186859.1586070061</v>
      </c>
      <c r="AO149" s="502">
        <f t="shared" si="66"/>
        <v>-2832.4254235588014</v>
      </c>
      <c r="AP149" s="502">
        <f t="shared" si="66"/>
        <v>-46.470365092398424</v>
      </c>
      <c r="AQ149" s="502">
        <f t="shared" si="66"/>
        <v>-62908.914106835866</v>
      </c>
    </row>
    <row r="150" spans="1:43" ht="12.75" x14ac:dyDescent="0.2">
      <c r="A150" s="535" t="s">
        <v>561</v>
      </c>
      <c r="B150" s="536" t="s">
        <v>2287</v>
      </c>
      <c r="C150" s="537" t="s">
        <v>2263</v>
      </c>
      <c r="D150" s="537">
        <v>1113.2969524629652</v>
      </c>
      <c r="E150" s="537">
        <v>1113.2969524629652</v>
      </c>
      <c r="F150" s="537">
        <v>2846.3583619509054</v>
      </c>
      <c r="G150" s="538">
        <v>0</v>
      </c>
      <c r="H150" s="538">
        <v>1239</v>
      </c>
      <c r="I150" s="538">
        <v>222</v>
      </c>
      <c r="J150" s="538">
        <v>28</v>
      </c>
      <c r="K150" s="539">
        <f t="shared" si="59"/>
        <v>0</v>
      </c>
      <c r="L150" s="539">
        <f t="shared" si="60"/>
        <v>1379374.9241016139</v>
      </c>
      <c r="M150" s="539">
        <f t="shared" si="60"/>
        <v>247151.9234467783</v>
      </c>
      <c r="N150" s="539">
        <f t="shared" si="60"/>
        <v>79698.034134625355</v>
      </c>
      <c r="O150" s="539">
        <f t="shared" si="61"/>
        <v>1706224.8816830176</v>
      </c>
      <c r="P150" s="540"/>
      <c r="Q150" s="541"/>
      <c r="R150" s="541">
        <f>SUMPRODUCT($D$150:$E$151,$H$150:$I$151)/SUM($H$150:$I$151)</f>
        <v>1134.0575640728894</v>
      </c>
      <c r="S150" s="541">
        <f>SUMPRODUCT($D$150:$E$151,$H$150:$I$151)/SUM($H$150:$I$151)</f>
        <v>1134.0575640728894</v>
      </c>
      <c r="T150" s="541"/>
      <c r="U150" s="538">
        <f t="shared" si="62"/>
        <v>0</v>
      </c>
      <c r="V150" s="538">
        <f t="shared" si="63"/>
        <v>1405097.3218863099</v>
      </c>
      <c r="W150" s="538">
        <f t="shared" si="63"/>
        <v>251760.77922418143</v>
      </c>
      <c r="X150" s="538">
        <f t="shared" si="63"/>
        <v>0</v>
      </c>
      <c r="Y150" s="538">
        <f t="shared" si="64"/>
        <v>1656858.1011104914</v>
      </c>
      <c r="Z150" s="542">
        <f t="shared" si="65"/>
        <v>-49366.780572526157</v>
      </c>
      <c r="AA150" s="543"/>
      <c r="AB150" s="544" t="s">
        <v>2263</v>
      </c>
      <c r="AC150" s="544" t="s">
        <v>2505</v>
      </c>
      <c r="AD150" s="544" t="s">
        <v>2505</v>
      </c>
      <c r="AE150" s="544" t="s">
        <v>2263</v>
      </c>
      <c r="AF150" s="545" t="s">
        <v>2263</v>
      </c>
      <c r="AG150" s="545" t="s">
        <v>2263</v>
      </c>
      <c r="AH150" s="543"/>
      <c r="AI150" s="546" t="e">
        <f t="shared" si="67"/>
        <v>#VALUE!</v>
      </c>
      <c r="AJ150" s="546">
        <f t="shared" si="67"/>
        <v>1.8647865301342215E-2</v>
      </c>
      <c r="AK150" s="546">
        <f t="shared" si="67"/>
        <v>1.8647865301342215E-2</v>
      </c>
      <c r="AL150" s="546">
        <f t="shared" si="67"/>
        <v>-1</v>
      </c>
      <c r="AN150" s="502">
        <f t="shared" si="66"/>
        <v>0</v>
      </c>
      <c r="AO150" s="502">
        <f t="shared" si="66"/>
        <v>25722.397784695961</v>
      </c>
      <c r="AP150" s="502">
        <f t="shared" si="66"/>
        <v>4608.855777403136</v>
      </c>
      <c r="AQ150" s="502">
        <f t="shared" si="66"/>
        <v>-79698.034134625355</v>
      </c>
    </row>
    <row r="151" spans="1:43" ht="12.75" x14ac:dyDescent="0.2">
      <c r="A151" s="535" t="s">
        <v>562</v>
      </c>
      <c r="B151" s="536" t="s">
        <v>2287</v>
      </c>
      <c r="C151" s="537" t="s">
        <v>2263</v>
      </c>
      <c r="D151" s="537">
        <v>1165.0394369657386</v>
      </c>
      <c r="E151" s="537">
        <v>1165.0394369657386</v>
      </c>
      <c r="F151" s="537">
        <v>1866.9787814676931</v>
      </c>
      <c r="G151" s="538">
        <v>0</v>
      </c>
      <c r="H151" s="538">
        <v>821</v>
      </c>
      <c r="I151" s="538">
        <v>158</v>
      </c>
      <c r="J151" s="538">
        <v>14</v>
      </c>
      <c r="K151" s="539">
        <f t="shared" si="59"/>
        <v>0</v>
      </c>
      <c r="L151" s="539">
        <f t="shared" si="60"/>
        <v>956497.37774887134</v>
      </c>
      <c r="M151" s="539">
        <f t="shared" si="60"/>
        <v>184076.23104058669</v>
      </c>
      <c r="N151" s="539">
        <f t="shared" si="60"/>
        <v>26137.702940547704</v>
      </c>
      <c r="O151" s="539">
        <f t="shared" si="61"/>
        <v>1166711.3117300055</v>
      </c>
      <c r="P151" s="540"/>
      <c r="Q151" s="541"/>
      <c r="R151" s="541">
        <f>SUMPRODUCT($D$150:$E$151,$H$150:$I$151)/SUM($H$150:$I$151)</f>
        <v>1134.0575640728894</v>
      </c>
      <c r="S151" s="541">
        <f>SUMPRODUCT($D$150:$E$151,$H$150:$I$151)/SUM($H$150:$I$151)</f>
        <v>1134.0575640728894</v>
      </c>
      <c r="T151" s="541"/>
      <c r="U151" s="538">
        <f t="shared" si="62"/>
        <v>0</v>
      </c>
      <c r="V151" s="538">
        <f t="shared" si="63"/>
        <v>931061.26010384213</v>
      </c>
      <c r="W151" s="538">
        <f t="shared" si="63"/>
        <v>179181.09512351651</v>
      </c>
      <c r="X151" s="538">
        <f t="shared" si="63"/>
        <v>0</v>
      </c>
      <c r="Y151" s="538">
        <f t="shared" si="64"/>
        <v>1110242.3552273586</v>
      </c>
      <c r="Z151" s="542">
        <f t="shared" si="65"/>
        <v>-56468.956502646906</v>
      </c>
      <c r="AA151" s="543"/>
      <c r="AB151" s="544" t="s">
        <v>2263</v>
      </c>
      <c r="AC151" s="544" t="s">
        <v>2505</v>
      </c>
      <c r="AD151" s="544" t="s">
        <v>2505</v>
      </c>
      <c r="AE151" s="544" t="s">
        <v>2263</v>
      </c>
      <c r="AF151" s="545" t="s">
        <v>2263</v>
      </c>
      <c r="AG151" s="545" t="s">
        <v>2263</v>
      </c>
      <c r="AH151" s="543"/>
      <c r="AI151" s="546" t="e">
        <f t="shared" si="67"/>
        <v>#VALUE!</v>
      </c>
      <c r="AJ151" s="546">
        <f t="shared" si="67"/>
        <v>-2.6592982099849949E-2</v>
      </c>
      <c r="AK151" s="546">
        <f t="shared" si="67"/>
        <v>-2.6592982099849949E-2</v>
      </c>
      <c r="AL151" s="546">
        <f t="shared" si="67"/>
        <v>-1</v>
      </c>
      <c r="AN151" s="502">
        <f t="shared" si="66"/>
        <v>0</v>
      </c>
      <c r="AO151" s="502">
        <f t="shared" si="66"/>
        <v>-25436.117645029211</v>
      </c>
      <c r="AP151" s="502">
        <f t="shared" si="66"/>
        <v>-4895.1359170701762</v>
      </c>
      <c r="AQ151" s="502">
        <f t="shared" si="66"/>
        <v>-26137.702940547704</v>
      </c>
    </row>
    <row r="152" spans="1:43" ht="12.75" x14ac:dyDescent="0.2">
      <c r="A152" s="535" t="s">
        <v>563</v>
      </c>
      <c r="B152" s="536">
        <v>0</v>
      </c>
      <c r="C152" s="537" t="s">
        <v>2263</v>
      </c>
      <c r="D152" s="537">
        <v>1639.7825838056574</v>
      </c>
      <c r="E152" s="537">
        <v>1639.7825838056574</v>
      </c>
      <c r="F152" s="537">
        <v>2896.9839090277487</v>
      </c>
      <c r="G152" s="538">
        <v>0</v>
      </c>
      <c r="H152" s="538">
        <v>933</v>
      </c>
      <c r="I152" s="538">
        <v>517</v>
      </c>
      <c r="J152" s="538">
        <v>322</v>
      </c>
      <c r="K152" s="539">
        <f t="shared" si="59"/>
        <v>0</v>
      </c>
      <c r="L152" s="539">
        <f t="shared" si="60"/>
        <v>1529917.1506906783</v>
      </c>
      <c r="M152" s="539">
        <f t="shared" si="60"/>
        <v>847767.5958275249</v>
      </c>
      <c r="N152" s="539">
        <f t="shared" si="60"/>
        <v>932828.81870693504</v>
      </c>
      <c r="O152" s="539">
        <f t="shared" si="61"/>
        <v>3310513.5652251383</v>
      </c>
      <c r="P152" s="540"/>
      <c r="Q152" s="541"/>
      <c r="R152" s="541"/>
      <c r="S152" s="541"/>
      <c r="T152" s="541"/>
      <c r="U152" s="538">
        <f t="shared" si="62"/>
        <v>0</v>
      </c>
      <c r="V152" s="538">
        <f t="shared" si="63"/>
        <v>0</v>
      </c>
      <c r="W152" s="538">
        <f t="shared" si="63"/>
        <v>0</v>
      </c>
      <c r="X152" s="538">
        <f t="shared" si="63"/>
        <v>0</v>
      </c>
      <c r="Y152" s="538">
        <f t="shared" si="64"/>
        <v>0</v>
      </c>
      <c r="Z152" s="542">
        <f t="shared" si="65"/>
        <v>0</v>
      </c>
      <c r="AA152" s="543"/>
      <c r="AB152" s="544" t="s">
        <v>2263</v>
      </c>
      <c r="AC152" s="544" t="s">
        <v>2505</v>
      </c>
      <c r="AD152" s="544" t="s">
        <v>2505</v>
      </c>
      <c r="AE152" s="544" t="s">
        <v>2263</v>
      </c>
      <c r="AF152" s="545" t="s">
        <v>2263</v>
      </c>
      <c r="AG152" s="545" t="s">
        <v>2263</v>
      </c>
      <c r="AH152" s="543"/>
      <c r="AI152" s="546" t="e">
        <f t="shared" si="67"/>
        <v>#VALUE!</v>
      </c>
      <c r="AJ152" s="546">
        <f t="shared" si="67"/>
        <v>-1</v>
      </c>
      <c r="AK152" s="546">
        <f t="shared" si="67"/>
        <v>-1</v>
      </c>
      <c r="AL152" s="546">
        <f t="shared" si="67"/>
        <v>-1</v>
      </c>
      <c r="AN152" s="502">
        <f t="shared" si="66"/>
        <v>0</v>
      </c>
      <c r="AO152" s="502">
        <f t="shared" si="66"/>
        <v>-1529917.1506906783</v>
      </c>
      <c r="AP152" s="502">
        <f t="shared" si="66"/>
        <v>-847767.5958275249</v>
      </c>
      <c r="AQ152" s="502">
        <f t="shared" si="66"/>
        <v>-932828.81870693504</v>
      </c>
    </row>
    <row r="153" spans="1:43" ht="12.75" x14ac:dyDescent="0.2">
      <c r="A153" s="535" t="s">
        <v>564</v>
      </c>
      <c r="B153" s="536">
        <v>0</v>
      </c>
      <c r="C153" s="537" t="s">
        <v>2263</v>
      </c>
      <c r="D153" s="537">
        <v>1375.9558771923346</v>
      </c>
      <c r="E153" s="537">
        <v>1375.9558771923346</v>
      </c>
      <c r="F153" s="537">
        <v>2052.4905398700871</v>
      </c>
      <c r="G153" s="538">
        <v>104</v>
      </c>
      <c r="H153" s="538">
        <v>1633</v>
      </c>
      <c r="I153" s="538">
        <v>445</v>
      </c>
      <c r="J153" s="538">
        <v>202</v>
      </c>
      <c r="K153" s="539">
        <f t="shared" si="59"/>
        <v>0</v>
      </c>
      <c r="L153" s="539">
        <f t="shared" si="60"/>
        <v>2246935.9474550826</v>
      </c>
      <c r="M153" s="539">
        <f t="shared" si="60"/>
        <v>612300.36535058892</v>
      </c>
      <c r="N153" s="539">
        <f t="shared" si="60"/>
        <v>414603.08905375761</v>
      </c>
      <c r="O153" s="539">
        <f t="shared" si="61"/>
        <v>3273839.4018594287</v>
      </c>
      <c r="P153" s="540"/>
      <c r="Q153" s="541"/>
      <c r="R153" s="541"/>
      <c r="S153" s="541"/>
      <c r="T153" s="541"/>
      <c r="U153" s="538">
        <f t="shared" si="62"/>
        <v>0</v>
      </c>
      <c r="V153" s="538">
        <f t="shared" si="63"/>
        <v>0</v>
      </c>
      <c r="W153" s="538">
        <f t="shared" si="63"/>
        <v>0</v>
      </c>
      <c r="X153" s="538">
        <f t="shared" si="63"/>
        <v>0</v>
      </c>
      <c r="Y153" s="538">
        <f t="shared" si="64"/>
        <v>0</v>
      </c>
      <c r="Z153" s="542">
        <f t="shared" si="65"/>
        <v>0</v>
      </c>
      <c r="AA153" s="543"/>
      <c r="AB153" s="544" t="s">
        <v>2263</v>
      </c>
      <c r="AC153" s="544" t="s">
        <v>2505</v>
      </c>
      <c r="AD153" s="544" t="s">
        <v>2505</v>
      </c>
      <c r="AE153" s="544" t="s">
        <v>2263</v>
      </c>
      <c r="AF153" s="545">
        <v>130</v>
      </c>
      <c r="AG153" s="545" t="s">
        <v>2263</v>
      </c>
      <c r="AH153" s="543"/>
      <c r="AI153" s="546" t="e">
        <f t="shared" si="67"/>
        <v>#VALUE!</v>
      </c>
      <c r="AJ153" s="546">
        <f t="shared" si="67"/>
        <v>-1</v>
      </c>
      <c r="AK153" s="546">
        <f t="shared" si="67"/>
        <v>-1</v>
      </c>
      <c r="AL153" s="546">
        <f t="shared" si="67"/>
        <v>-1</v>
      </c>
      <c r="AN153" s="502">
        <f t="shared" si="66"/>
        <v>0</v>
      </c>
      <c r="AO153" s="502">
        <f t="shared" si="66"/>
        <v>-2246935.9474550826</v>
      </c>
      <c r="AP153" s="502">
        <f t="shared" si="66"/>
        <v>-612300.36535058892</v>
      </c>
      <c r="AQ153" s="502">
        <f t="shared" si="66"/>
        <v>-414603.08905375761</v>
      </c>
    </row>
    <row r="154" spans="1:43" ht="12.75" x14ac:dyDescent="0.2">
      <c r="A154" s="535" t="s">
        <v>565</v>
      </c>
      <c r="B154" s="536">
        <v>0</v>
      </c>
      <c r="C154" s="537" t="s">
        <v>2263</v>
      </c>
      <c r="D154" s="537">
        <v>948.7110268203046</v>
      </c>
      <c r="E154" s="537">
        <v>948.7110268203046</v>
      </c>
      <c r="F154" s="537">
        <v>2664.4725791799215</v>
      </c>
      <c r="G154" s="538">
        <v>0</v>
      </c>
      <c r="H154" s="538">
        <v>1779</v>
      </c>
      <c r="I154" s="538">
        <v>273</v>
      </c>
      <c r="J154" s="538">
        <v>416</v>
      </c>
      <c r="K154" s="539">
        <f t="shared" si="59"/>
        <v>0</v>
      </c>
      <c r="L154" s="539">
        <f t="shared" si="60"/>
        <v>1687756.9167133218</v>
      </c>
      <c r="M154" s="539">
        <f t="shared" si="60"/>
        <v>258998.11032194315</v>
      </c>
      <c r="N154" s="539">
        <f t="shared" si="60"/>
        <v>1108420.5929388474</v>
      </c>
      <c r="O154" s="539">
        <f t="shared" si="61"/>
        <v>3055175.6199741121</v>
      </c>
      <c r="P154" s="540"/>
      <c r="Q154" s="541"/>
      <c r="R154" s="541"/>
      <c r="S154" s="541"/>
      <c r="T154" s="541"/>
      <c r="U154" s="538">
        <f t="shared" si="62"/>
        <v>0</v>
      </c>
      <c r="V154" s="538">
        <f t="shared" si="63"/>
        <v>0</v>
      </c>
      <c r="W154" s="538">
        <f t="shared" si="63"/>
        <v>0</v>
      </c>
      <c r="X154" s="538">
        <f t="shared" si="63"/>
        <v>0</v>
      </c>
      <c r="Y154" s="538">
        <f t="shared" si="64"/>
        <v>0</v>
      </c>
      <c r="Z154" s="542">
        <f t="shared" si="65"/>
        <v>0</v>
      </c>
      <c r="AA154" s="543"/>
      <c r="AB154" s="544" t="s">
        <v>2263</v>
      </c>
      <c r="AC154" s="544" t="s">
        <v>2505</v>
      </c>
      <c r="AD154" s="544" t="s">
        <v>2505</v>
      </c>
      <c r="AE154" s="544" t="s">
        <v>2263</v>
      </c>
      <c r="AF154" s="545" t="s">
        <v>2263</v>
      </c>
      <c r="AG154" s="545" t="s">
        <v>2263</v>
      </c>
      <c r="AH154" s="543"/>
      <c r="AI154" s="546" t="e">
        <f t="shared" si="67"/>
        <v>#VALUE!</v>
      </c>
      <c r="AJ154" s="546">
        <f t="shared" si="67"/>
        <v>-1</v>
      </c>
      <c r="AK154" s="546">
        <f t="shared" si="67"/>
        <v>-1</v>
      </c>
      <c r="AL154" s="546">
        <f t="shared" si="67"/>
        <v>-1</v>
      </c>
      <c r="AN154" s="502">
        <f t="shared" si="66"/>
        <v>0</v>
      </c>
      <c r="AO154" s="502">
        <f t="shared" si="66"/>
        <v>-1687756.9167133218</v>
      </c>
      <c r="AP154" s="502">
        <f t="shared" si="66"/>
        <v>-258998.11032194315</v>
      </c>
      <c r="AQ154" s="502">
        <f t="shared" si="66"/>
        <v>-1108420.5929388474</v>
      </c>
    </row>
    <row r="155" spans="1:43" ht="12.75" x14ac:dyDescent="0.2">
      <c r="A155" s="535" t="s">
        <v>566</v>
      </c>
      <c r="B155" s="536">
        <v>0</v>
      </c>
      <c r="C155" s="537">
        <v>102.5425770735305</v>
      </c>
      <c r="D155" s="537">
        <v>910.08485469013112</v>
      </c>
      <c r="E155" s="537">
        <v>910.08485469013112</v>
      </c>
      <c r="F155" s="537">
        <v>1756.8962799005883</v>
      </c>
      <c r="G155" s="538">
        <v>14355</v>
      </c>
      <c r="H155" s="538">
        <v>2761</v>
      </c>
      <c r="I155" s="538">
        <v>240</v>
      </c>
      <c r="J155" s="538">
        <v>325</v>
      </c>
      <c r="K155" s="539">
        <f t="shared" si="59"/>
        <v>1471998.6938905302</v>
      </c>
      <c r="L155" s="539">
        <f t="shared" si="60"/>
        <v>2512744.2837994522</v>
      </c>
      <c r="M155" s="539">
        <f t="shared" si="60"/>
        <v>218420.36512563148</v>
      </c>
      <c r="N155" s="539">
        <f t="shared" si="60"/>
        <v>570991.29096769122</v>
      </c>
      <c r="O155" s="539">
        <f t="shared" si="61"/>
        <v>4774154.6337833051</v>
      </c>
      <c r="P155" s="540"/>
      <c r="Q155" s="541"/>
      <c r="R155" s="541"/>
      <c r="S155" s="541"/>
      <c r="T155" s="541"/>
      <c r="U155" s="538">
        <f t="shared" si="62"/>
        <v>0</v>
      </c>
      <c r="V155" s="538">
        <f t="shared" si="63"/>
        <v>0</v>
      </c>
      <c r="W155" s="538">
        <f t="shared" si="63"/>
        <v>0</v>
      </c>
      <c r="X155" s="538">
        <f t="shared" si="63"/>
        <v>0</v>
      </c>
      <c r="Y155" s="538">
        <f t="shared" si="64"/>
        <v>0</v>
      </c>
      <c r="Z155" s="542">
        <f t="shared" si="65"/>
        <v>0</v>
      </c>
      <c r="AA155" s="543"/>
      <c r="AB155" s="544" t="s">
        <v>2263</v>
      </c>
      <c r="AC155" s="544" t="s">
        <v>2505</v>
      </c>
      <c r="AD155" s="544" t="s">
        <v>2505</v>
      </c>
      <c r="AE155" s="544" t="s">
        <v>2263</v>
      </c>
      <c r="AF155" s="545">
        <v>130</v>
      </c>
      <c r="AG155" s="545" t="s">
        <v>2263</v>
      </c>
      <c r="AH155" s="543"/>
      <c r="AI155" s="546">
        <f t="shared" si="67"/>
        <v>-1</v>
      </c>
      <c r="AJ155" s="546">
        <f t="shared" si="67"/>
        <v>-1</v>
      </c>
      <c r="AK155" s="546">
        <f t="shared" si="67"/>
        <v>-1</v>
      </c>
      <c r="AL155" s="546">
        <f t="shared" si="67"/>
        <v>-1</v>
      </c>
      <c r="AN155" s="502">
        <f t="shared" si="66"/>
        <v>-1471998.6938905302</v>
      </c>
      <c r="AO155" s="502">
        <f t="shared" si="66"/>
        <v>-2512744.2837994522</v>
      </c>
      <c r="AP155" s="502">
        <f t="shared" si="66"/>
        <v>-218420.36512563148</v>
      </c>
      <c r="AQ155" s="502">
        <f t="shared" si="66"/>
        <v>-570991.29096769122</v>
      </c>
    </row>
    <row r="156" spans="1:43" ht="12.75" x14ac:dyDescent="0.2">
      <c r="A156" s="535" t="s">
        <v>567</v>
      </c>
      <c r="B156" s="536" t="s">
        <v>2288</v>
      </c>
      <c r="C156" s="537" t="s">
        <v>2263</v>
      </c>
      <c r="D156" s="537">
        <v>1299.363915878524</v>
      </c>
      <c r="E156" s="537">
        <v>1299.363915878524</v>
      </c>
      <c r="F156" s="537">
        <v>1045.7904241511408</v>
      </c>
      <c r="G156" s="538">
        <v>40</v>
      </c>
      <c r="H156" s="538">
        <v>1029</v>
      </c>
      <c r="I156" s="538">
        <v>141</v>
      </c>
      <c r="J156" s="538">
        <v>3</v>
      </c>
      <c r="K156" s="539">
        <f t="shared" si="59"/>
        <v>0</v>
      </c>
      <c r="L156" s="539">
        <f t="shared" si="60"/>
        <v>1337045.4694390013</v>
      </c>
      <c r="M156" s="539">
        <f t="shared" si="60"/>
        <v>183210.3121388719</v>
      </c>
      <c r="N156" s="539">
        <f t="shared" si="60"/>
        <v>3137.3712724534225</v>
      </c>
      <c r="O156" s="539">
        <f t="shared" si="61"/>
        <v>1523393.1528503266</v>
      </c>
      <c r="P156" s="540"/>
      <c r="Q156" s="541"/>
      <c r="R156" s="541">
        <f>SUMPRODUCT(D156:F156,H156:J156)/SUM(H156:J156)</f>
        <v>1298.715390324234</v>
      </c>
      <c r="S156" s="541">
        <f>SUMPRODUCT(D156:F156,H156:J156)/SUM(H156:J156)</f>
        <v>1298.715390324234</v>
      </c>
      <c r="T156" s="541">
        <f>SUMPRODUCT(D156:F156,H156:J156)/SUM(H156:J156)</f>
        <v>1298.715390324234</v>
      </c>
      <c r="U156" s="538">
        <f t="shared" si="62"/>
        <v>0</v>
      </c>
      <c r="V156" s="538">
        <f t="shared" si="63"/>
        <v>1336378.1366436367</v>
      </c>
      <c r="W156" s="538">
        <f t="shared" si="63"/>
        <v>183118.870035717</v>
      </c>
      <c r="X156" s="538">
        <f t="shared" si="63"/>
        <v>3896.1461709727018</v>
      </c>
      <c r="Y156" s="538">
        <f t="shared" si="64"/>
        <v>1523393.1528503264</v>
      </c>
      <c r="Z156" s="542">
        <f t="shared" si="65"/>
        <v>-2.3283064365386963E-10</v>
      </c>
      <c r="AA156" s="543"/>
      <c r="AB156" s="544" t="s">
        <v>2505</v>
      </c>
      <c r="AC156" s="544">
        <v>1203.0729817133629</v>
      </c>
      <c r="AD156" s="544">
        <v>1203.0729817133629</v>
      </c>
      <c r="AE156" s="544">
        <v>831.19732401466456</v>
      </c>
      <c r="AF156" s="545">
        <v>130</v>
      </c>
      <c r="AG156" s="545" t="s">
        <v>2263</v>
      </c>
      <c r="AH156" s="543"/>
      <c r="AI156" s="546" t="e">
        <f t="shared" si="67"/>
        <v>#VALUE!</v>
      </c>
      <c r="AJ156" s="546">
        <f t="shared" si="67"/>
        <v>-4.991100232697443E-4</v>
      </c>
      <c r="AK156" s="546">
        <f t="shared" si="67"/>
        <v>-4.991100232697443E-4</v>
      </c>
      <c r="AL156" s="546">
        <f t="shared" si="67"/>
        <v>0.24185052791852657</v>
      </c>
      <c r="AN156" s="502">
        <f t="shared" si="66"/>
        <v>0</v>
      </c>
      <c r="AO156" s="502">
        <f t="shared" si="66"/>
        <v>-667.33279536454938</v>
      </c>
      <c r="AP156" s="502">
        <f t="shared" si="66"/>
        <v>-91.442103154899087</v>
      </c>
      <c r="AQ156" s="502">
        <f t="shared" si="66"/>
        <v>758.7748985192793</v>
      </c>
    </row>
    <row r="157" spans="1:43" ht="12.75" x14ac:dyDescent="0.2">
      <c r="A157" s="535" t="s">
        <v>568</v>
      </c>
      <c r="B157" s="536" t="s">
        <v>2288</v>
      </c>
      <c r="C157" s="537" t="s">
        <v>2263</v>
      </c>
      <c r="D157" s="537">
        <v>1302.0646749334649</v>
      </c>
      <c r="E157" s="537">
        <v>1302.0646749334649</v>
      </c>
      <c r="F157" s="537">
        <v>2353.9030768334851</v>
      </c>
      <c r="G157" s="538">
        <v>9</v>
      </c>
      <c r="H157" s="538">
        <v>366</v>
      </c>
      <c r="I157" s="538">
        <v>23</v>
      </c>
      <c r="J157" s="538">
        <v>1</v>
      </c>
      <c r="K157" s="539">
        <f t="shared" si="59"/>
        <v>0</v>
      </c>
      <c r="L157" s="539">
        <f t="shared" si="60"/>
        <v>476555.67102564813</v>
      </c>
      <c r="M157" s="539">
        <f t="shared" si="60"/>
        <v>29947.487523469692</v>
      </c>
      <c r="N157" s="539">
        <f t="shared" si="60"/>
        <v>2353.9030768334851</v>
      </c>
      <c r="O157" s="539">
        <f t="shared" si="61"/>
        <v>508857.06162595126</v>
      </c>
      <c r="P157" s="540"/>
      <c r="Q157" s="541"/>
      <c r="R157" s="541">
        <f>SUMPRODUCT(D157:F157,H157:J157)/SUM(H157:J157)</f>
        <v>1304.7616964767981</v>
      </c>
      <c r="S157" s="541">
        <f>SUMPRODUCT(D157:F157,H157:J157)/SUM(H157:J157)</f>
        <v>1304.7616964767981</v>
      </c>
      <c r="T157" s="541">
        <f>SUMPRODUCT(D157:F157,H157:J157)/SUM(H157:J157)</f>
        <v>1304.7616964767981</v>
      </c>
      <c r="U157" s="538">
        <f t="shared" si="62"/>
        <v>0</v>
      </c>
      <c r="V157" s="538">
        <f t="shared" si="63"/>
        <v>477542.78091050813</v>
      </c>
      <c r="W157" s="538">
        <f t="shared" si="63"/>
        <v>30009.519018966355</v>
      </c>
      <c r="X157" s="538">
        <f t="shared" si="63"/>
        <v>1304.7616964767981</v>
      </c>
      <c r="Y157" s="538">
        <f t="shared" si="64"/>
        <v>508857.06162595126</v>
      </c>
      <c r="Z157" s="542">
        <f t="shared" si="65"/>
        <v>0</v>
      </c>
      <c r="AA157" s="543"/>
      <c r="AB157" s="544" t="s">
        <v>2505</v>
      </c>
      <c r="AC157" s="544">
        <v>1059.4774307207963</v>
      </c>
      <c r="AD157" s="544">
        <v>1059.4774307207963</v>
      </c>
      <c r="AE157" s="544">
        <v>2279.1191298563781</v>
      </c>
      <c r="AF157" s="545">
        <v>130</v>
      </c>
      <c r="AG157" s="545" t="s">
        <v>2263</v>
      </c>
      <c r="AH157" s="543"/>
      <c r="AI157" s="546" t="e">
        <f t="shared" si="67"/>
        <v>#VALUE!</v>
      </c>
      <c r="AJ157" s="546">
        <f t="shared" si="67"/>
        <v>2.0713422268914261E-3</v>
      </c>
      <c r="AK157" s="546">
        <f t="shared" si="67"/>
        <v>2.0713422268914261E-3</v>
      </c>
      <c r="AL157" s="546">
        <f t="shared" si="67"/>
        <v>-0.44570287990277491</v>
      </c>
      <c r="AN157" s="502">
        <f t="shared" si="66"/>
        <v>0</v>
      </c>
      <c r="AO157" s="502">
        <f t="shared" si="66"/>
        <v>987.10988485999405</v>
      </c>
      <c r="AP157" s="502">
        <f t="shared" si="66"/>
        <v>62.03149549666341</v>
      </c>
      <c r="AQ157" s="502">
        <f t="shared" si="66"/>
        <v>-1049.141380356687</v>
      </c>
    </row>
    <row r="158" spans="1:43" ht="12.75" x14ac:dyDescent="0.2">
      <c r="A158" s="535" t="s">
        <v>569</v>
      </c>
      <c r="B158" s="536">
        <v>0</v>
      </c>
      <c r="C158" s="537" t="s">
        <v>2263</v>
      </c>
      <c r="D158" s="537">
        <v>1323.5508612031906</v>
      </c>
      <c r="E158" s="537">
        <v>1323.5508612031906</v>
      </c>
      <c r="F158" s="537">
        <v>1317.0925783269738</v>
      </c>
      <c r="G158" s="538">
        <v>22</v>
      </c>
      <c r="H158" s="538">
        <v>4623</v>
      </c>
      <c r="I158" s="538">
        <v>221</v>
      </c>
      <c r="J158" s="538">
        <v>12</v>
      </c>
      <c r="K158" s="539">
        <f t="shared" si="59"/>
        <v>0</v>
      </c>
      <c r="L158" s="539">
        <f t="shared" si="60"/>
        <v>6118775.6313423505</v>
      </c>
      <c r="M158" s="539">
        <f t="shared" si="60"/>
        <v>292504.74032590515</v>
      </c>
      <c r="N158" s="539">
        <f t="shared" si="60"/>
        <v>15805.110939923685</v>
      </c>
      <c r="O158" s="539">
        <f t="shared" si="61"/>
        <v>6427085.4826081796</v>
      </c>
      <c r="P158" s="540"/>
      <c r="Q158" s="541"/>
      <c r="R158" s="541"/>
      <c r="S158" s="541"/>
      <c r="T158" s="541"/>
      <c r="U158" s="538">
        <f t="shared" si="62"/>
        <v>0</v>
      </c>
      <c r="V158" s="538">
        <f t="shared" si="63"/>
        <v>0</v>
      </c>
      <c r="W158" s="538">
        <f t="shared" si="63"/>
        <v>0</v>
      </c>
      <c r="X158" s="538">
        <f t="shared" si="63"/>
        <v>0</v>
      </c>
      <c r="Y158" s="538">
        <f t="shared" si="64"/>
        <v>0</v>
      </c>
      <c r="Z158" s="542">
        <f t="shared" si="65"/>
        <v>0</v>
      </c>
      <c r="AA158" s="543"/>
      <c r="AB158" s="544" t="s">
        <v>2505</v>
      </c>
      <c r="AC158" s="544">
        <v>1102.7401928788133</v>
      </c>
      <c r="AD158" s="544">
        <v>1102.7401928788133</v>
      </c>
      <c r="AE158" s="544">
        <v>1040.1472603948737</v>
      </c>
      <c r="AF158" s="545">
        <v>130</v>
      </c>
      <c r="AG158" s="545" t="s">
        <v>2263</v>
      </c>
      <c r="AH158" s="543"/>
      <c r="AI158" s="546" t="e">
        <f t="shared" si="67"/>
        <v>#VALUE!</v>
      </c>
      <c r="AJ158" s="546">
        <f t="shared" si="67"/>
        <v>-1</v>
      </c>
      <c r="AK158" s="546">
        <f t="shared" si="67"/>
        <v>-1</v>
      </c>
      <c r="AL158" s="546">
        <f t="shared" si="67"/>
        <v>-1</v>
      </c>
      <c r="AN158" s="502">
        <f t="shared" si="66"/>
        <v>0</v>
      </c>
      <c r="AO158" s="502">
        <f t="shared" si="66"/>
        <v>-6118775.6313423505</v>
      </c>
      <c r="AP158" s="502">
        <f t="shared" si="66"/>
        <v>-292504.74032590515</v>
      </c>
      <c r="AQ158" s="502">
        <f t="shared" si="66"/>
        <v>-15805.110939923685</v>
      </c>
    </row>
    <row r="159" spans="1:43" ht="12.75" x14ac:dyDescent="0.2">
      <c r="A159" s="535" t="s">
        <v>570</v>
      </c>
      <c r="B159" s="536" t="s">
        <v>2288</v>
      </c>
      <c r="C159" s="537" t="s">
        <v>2263</v>
      </c>
      <c r="D159" s="537">
        <v>1166.8901664973889</v>
      </c>
      <c r="E159" s="537">
        <v>1166.8901664973889</v>
      </c>
      <c r="F159" s="537">
        <v>1508.0240466726068</v>
      </c>
      <c r="G159" s="538">
        <v>0</v>
      </c>
      <c r="H159" s="538">
        <v>472</v>
      </c>
      <c r="I159" s="538">
        <v>71</v>
      </c>
      <c r="J159" s="538">
        <v>9</v>
      </c>
      <c r="K159" s="539">
        <f t="shared" si="59"/>
        <v>0</v>
      </c>
      <c r="L159" s="539">
        <f t="shared" si="60"/>
        <v>550772.15858676762</v>
      </c>
      <c r="M159" s="539">
        <f t="shared" si="60"/>
        <v>82849.201821314608</v>
      </c>
      <c r="N159" s="539">
        <f t="shared" si="60"/>
        <v>13572.216420053461</v>
      </c>
      <c r="O159" s="539">
        <f t="shared" si="61"/>
        <v>647193.57682813576</v>
      </c>
      <c r="P159" s="540"/>
      <c r="Q159" s="541"/>
      <c r="R159" s="541">
        <f>SUMPRODUCT(D159:F159,H159:J159)/SUM(H159:J159)</f>
        <v>1172.4521319350285</v>
      </c>
      <c r="S159" s="541">
        <f>SUMPRODUCT(D159:F159,H159:J159)/SUM(H159:J159)</f>
        <v>1172.4521319350285</v>
      </c>
      <c r="T159" s="541">
        <f>SUMPRODUCT(D159:F159,H159:J159)/SUM(H159:J159)</f>
        <v>1172.4521319350285</v>
      </c>
      <c r="U159" s="538">
        <f t="shared" si="62"/>
        <v>0</v>
      </c>
      <c r="V159" s="538">
        <f t="shared" si="63"/>
        <v>553397.40627333347</v>
      </c>
      <c r="W159" s="538">
        <f t="shared" si="63"/>
        <v>83244.101367387033</v>
      </c>
      <c r="X159" s="538">
        <f t="shared" si="63"/>
        <v>10552.069187415256</v>
      </c>
      <c r="Y159" s="538">
        <f t="shared" si="64"/>
        <v>647193.57682813576</v>
      </c>
      <c r="Z159" s="542">
        <f t="shared" si="65"/>
        <v>0</v>
      </c>
      <c r="AA159" s="543"/>
      <c r="AB159" s="544" t="s">
        <v>2263</v>
      </c>
      <c r="AC159" s="544" t="s">
        <v>2505</v>
      </c>
      <c r="AD159" s="544" t="s">
        <v>2505</v>
      </c>
      <c r="AE159" s="544" t="s">
        <v>2263</v>
      </c>
      <c r="AF159" s="545" t="s">
        <v>2263</v>
      </c>
      <c r="AG159" s="545" t="s">
        <v>2263</v>
      </c>
      <c r="AH159" s="543"/>
      <c r="AI159" s="546" t="e">
        <f t="shared" si="67"/>
        <v>#VALUE!</v>
      </c>
      <c r="AJ159" s="546">
        <f t="shared" si="67"/>
        <v>4.7664858247411512E-3</v>
      </c>
      <c r="AK159" s="546">
        <f t="shared" si="67"/>
        <v>4.7664858247411512E-3</v>
      </c>
      <c r="AL159" s="546">
        <f t="shared" si="67"/>
        <v>-0.22252424653174718</v>
      </c>
      <c r="AN159" s="502">
        <f t="shared" si="66"/>
        <v>0</v>
      </c>
      <c r="AO159" s="502">
        <f t="shared" si="66"/>
        <v>2625.2476865658537</v>
      </c>
      <c r="AP159" s="502">
        <f t="shared" si="66"/>
        <v>394.89954607242544</v>
      </c>
      <c r="AQ159" s="502">
        <f t="shared" si="66"/>
        <v>-3020.1472326382045</v>
      </c>
    </row>
    <row r="160" spans="1:43" ht="12.75" x14ac:dyDescent="0.2">
      <c r="A160" s="535" t="s">
        <v>571</v>
      </c>
      <c r="B160" s="536" t="s">
        <v>2288</v>
      </c>
      <c r="C160" s="537">
        <v>104.72272027286526</v>
      </c>
      <c r="D160" s="537">
        <v>1147.4970493330268</v>
      </c>
      <c r="E160" s="537">
        <v>1147.4970493330268</v>
      </c>
      <c r="F160" s="537">
        <v>2430.0690538993981</v>
      </c>
      <c r="G160" s="538">
        <v>755</v>
      </c>
      <c r="H160" s="538">
        <v>2127</v>
      </c>
      <c r="I160" s="538">
        <v>131</v>
      </c>
      <c r="J160" s="538">
        <v>6</v>
      </c>
      <c r="K160" s="539">
        <f t="shared" si="59"/>
        <v>79065.653806013273</v>
      </c>
      <c r="L160" s="539">
        <f t="shared" si="60"/>
        <v>2440726.223931348</v>
      </c>
      <c r="M160" s="539">
        <f t="shared" si="60"/>
        <v>150322.1134626265</v>
      </c>
      <c r="N160" s="539">
        <f t="shared" si="60"/>
        <v>14580.414323396388</v>
      </c>
      <c r="O160" s="539">
        <f t="shared" si="61"/>
        <v>2684694.405523384</v>
      </c>
      <c r="P160" s="540"/>
      <c r="Q160" s="541"/>
      <c r="R160" s="541">
        <f>SUMPRODUCT(D160:F160,H160:J160)/SUM(H160:J160)</f>
        <v>1150.8960917479553</v>
      </c>
      <c r="S160" s="541">
        <f>SUMPRODUCT(D160:F160,H160:J160)/SUM(H160:J160)</f>
        <v>1150.8960917479553</v>
      </c>
      <c r="T160" s="541">
        <f>SUMPRODUCT(D160:F160,H160:J160)/SUM(H160:J160)</f>
        <v>1150.8960917479553</v>
      </c>
      <c r="U160" s="538">
        <f t="shared" si="62"/>
        <v>0</v>
      </c>
      <c r="V160" s="538">
        <f t="shared" si="63"/>
        <v>2447955.9871479012</v>
      </c>
      <c r="W160" s="538">
        <f t="shared" si="63"/>
        <v>150767.38801898214</v>
      </c>
      <c r="X160" s="538">
        <f t="shared" si="63"/>
        <v>6905.3765504877319</v>
      </c>
      <c r="Y160" s="538">
        <f t="shared" si="64"/>
        <v>2605628.7517173709</v>
      </c>
      <c r="Z160" s="542">
        <f t="shared" si="65"/>
        <v>-79065.653806013055</v>
      </c>
      <c r="AA160" s="543"/>
      <c r="AB160" s="544" t="s">
        <v>2263</v>
      </c>
      <c r="AC160" s="544" t="s">
        <v>2505</v>
      </c>
      <c r="AD160" s="544" t="s">
        <v>2505</v>
      </c>
      <c r="AE160" s="544" t="s">
        <v>2263</v>
      </c>
      <c r="AF160" s="545">
        <v>130</v>
      </c>
      <c r="AG160" s="545" t="s">
        <v>2263</v>
      </c>
      <c r="AH160" s="543"/>
      <c r="AI160" s="546">
        <f t="shared" si="67"/>
        <v>-1</v>
      </c>
      <c r="AJ160" s="546">
        <f t="shared" si="67"/>
        <v>2.9621360829679144E-3</v>
      </c>
      <c r="AK160" s="546">
        <f t="shared" si="67"/>
        <v>2.9621360829679144E-3</v>
      </c>
      <c r="AL160" s="546">
        <f t="shared" si="67"/>
        <v>-0.52639366774323726</v>
      </c>
      <c r="AN160" s="502">
        <f t="shared" si="66"/>
        <v>-79065.653806013273</v>
      </c>
      <c r="AO160" s="502">
        <f t="shared" si="66"/>
        <v>7229.7632165532559</v>
      </c>
      <c r="AP160" s="502">
        <f t="shared" si="66"/>
        <v>445.2745563556382</v>
      </c>
      <c r="AQ160" s="502">
        <f t="shared" si="66"/>
        <v>-7675.0377729086558</v>
      </c>
    </row>
    <row r="161" spans="1:43" ht="12.75" x14ac:dyDescent="0.2">
      <c r="A161" s="535" t="s">
        <v>572</v>
      </c>
      <c r="B161" s="536">
        <v>0</v>
      </c>
      <c r="C161" s="537">
        <v>124.08458776715946</v>
      </c>
      <c r="D161" s="537">
        <v>1070.7877523465811</v>
      </c>
      <c r="E161" s="537">
        <v>1070.7877523465811</v>
      </c>
      <c r="F161" s="537">
        <v>1070.7877523465811</v>
      </c>
      <c r="G161" s="538">
        <v>31</v>
      </c>
      <c r="H161" s="538">
        <v>1451</v>
      </c>
      <c r="I161" s="538">
        <v>100</v>
      </c>
      <c r="J161" s="538">
        <v>0</v>
      </c>
      <c r="K161" s="539">
        <f t="shared" si="59"/>
        <v>3846.6222207819433</v>
      </c>
      <c r="L161" s="539">
        <f t="shared" si="60"/>
        <v>1553713.0286548892</v>
      </c>
      <c r="M161" s="539">
        <f t="shared" si="60"/>
        <v>107078.77523465811</v>
      </c>
      <c r="N161" s="539">
        <f t="shared" si="60"/>
        <v>0</v>
      </c>
      <c r="O161" s="539">
        <f t="shared" si="61"/>
        <v>1664638.4261103291</v>
      </c>
      <c r="P161" s="540"/>
      <c r="Q161" s="541"/>
      <c r="R161" s="541"/>
      <c r="S161" s="541"/>
      <c r="T161" s="541"/>
      <c r="U161" s="538">
        <f t="shared" si="62"/>
        <v>0</v>
      </c>
      <c r="V161" s="538">
        <f t="shared" si="63"/>
        <v>0</v>
      </c>
      <c r="W161" s="538">
        <f t="shared" si="63"/>
        <v>0</v>
      </c>
      <c r="X161" s="538">
        <f t="shared" si="63"/>
        <v>0</v>
      </c>
      <c r="Y161" s="538">
        <f t="shared" si="64"/>
        <v>0</v>
      </c>
      <c r="Z161" s="542">
        <f t="shared" si="65"/>
        <v>0</v>
      </c>
      <c r="AA161" s="543"/>
      <c r="AB161" s="544" t="s">
        <v>2505</v>
      </c>
      <c r="AC161" s="544">
        <v>1038.3062917924051</v>
      </c>
      <c r="AD161" s="544">
        <v>1038.3062917924051</v>
      </c>
      <c r="AE161" s="544">
        <v>886.4263820887287</v>
      </c>
      <c r="AF161" s="545">
        <v>130</v>
      </c>
      <c r="AG161" s="545" t="s">
        <v>2263</v>
      </c>
      <c r="AH161" s="543"/>
      <c r="AI161" s="546">
        <f t="shared" si="67"/>
        <v>-1</v>
      </c>
      <c r="AJ161" s="546">
        <f t="shared" si="67"/>
        <v>-1</v>
      </c>
      <c r="AK161" s="546">
        <f t="shared" si="67"/>
        <v>-1</v>
      </c>
      <c r="AL161" s="546">
        <f t="shared" si="67"/>
        <v>-1</v>
      </c>
      <c r="AN161" s="502">
        <f t="shared" si="66"/>
        <v>-3846.6222207819433</v>
      </c>
      <c r="AO161" s="502">
        <f t="shared" si="66"/>
        <v>-1553713.0286548892</v>
      </c>
      <c r="AP161" s="502">
        <f t="shared" si="66"/>
        <v>-107078.77523465811</v>
      </c>
      <c r="AQ161" s="502">
        <f t="shared" si="66"/>
        <v>0</v>
      </c>
    </row>
    <row r="162" spans="1:43" ht="12.75" x14ac:dyDescent="0.2">
      <c r="A162" s="535" t="s">
        <v>573</v>
      </c>
      <c r="B162" s="536">
        <v>0</v>
      </c>
      <c r="C162" s="537" t="s">
        <v>2263</v>
      </c>
      <c r="D162" s="537">
        <v>1130.764925598234</v>
      </c>
      <c r="E162" s="537">
        <v>1130.764925598234</v>
      </c>
      <c r="F162" s="537">
        <v>1130.764925598234</v>
      </c>
      <c r="G162" s="538">
        <v>1</v>
      </c>
      <c r="H162" s="538">
        <v>1480</v>
      </c>
      <c r="I162" s="538">
        <v>45</v>
      </c>
      <c r="J162" s="538">
        <v>0</v>
      </c>
      <c r="K162" s="539">
        <f t="shared" si="59"/>
        <v>0</v>
      </c>
      <c r="L162" s="539">
        <f t="shared" si="60"/>
        <v>1673532.0898853862</v>
      </c>
      <c r="M162" s="539">
        <f t="shared" si="60"/>
        <v>50884.421651920529</v>
      </c>
      <c r="N162" s="539">
        <f t="shared" si="60"/>
        <v>0</v>
      </c>
      <c r="O162" s="539">
        <f t="shared" si="61"/>
        <v>1724416.5115373067</v>
      </c>
      <c r="P162" s="540"/>
      <c r="Q162" s="541"/>
      <c r="R162" s="541"/>
      <c r="S162" s="541"/>
      <c r="T162" s="541"/>
      <c r="U162" s="538">
        <f t="shared" si="62"/>
        <v>0</v>
      </c>
      <c r="V162" s="538">
        <f t="shared" si="63"/>
        <v>0</v>
      </c>
      <c r="W162" s="538">
        <f t="shared" si="63"/>
        <v>0</v>
      </c>
      <c r="X162" s="538">
        <f t="shared" si="63"/>
        <v>0</v>
      </c>
      <c r="Y162" s="538">
        <f t="shared" si="64"/>
        <v>0</v>
      </c>
      <c r="Z162" s="542">
        <f t="shared" si="65"/>
        <v>0</v>
      </c>
      <c r="AA162" s="543"/>
      <c r="AB162" s="544" t="s">
        <v>2505</v>
      </c>
      <c r="AC162" s="544">
        <v>1007.9303098516698</v>
      </c>
      <c r="AD162" s="544">
        <v>1007.9303098516698</v>
      </c>
      <c r="AE162" s="544">
        <v>845.92507283441489</v>
      </c>
      <c r="AF162" s="545">
        <v>130</v>
      </c>
      <c r="AG162" s="545" t="s">
        <v>2263</v>
      </c>
      <c r="AH162" s="543"/>
      <c r="AI162" s="546" t="e">
        <f t="shared" si="67"/>
        <v>#VALUE!</v>
      </c>
      <c r="AJ162" s="546">
        <f t="shared" si="67"/>
        <v>-1</v>
      </c>
      <c r="AK162" s="546">
        <f t="shared" si="67"/>
        <v>-1</v>
      </c>
      <c r="AL162" s="546">
        <f t="shared" si="67"/>
        <v>-1</v>
      </c>
      <c r="AN162" s="502">
        <f t="shared" si="66"/>
        <v>0</v>
      </c>
      <c r="AO162" s="502">
        <f t="shared" si="66"/>
        <v>-1673532.0898853862</v>
      </c>
      <c r="AP162" s="502">
        <f t="shared" si="66"/>
        <v>-50884.421651920529</v>
      </c>
      <c r="AQ162" s="502">
        <f t="shared" si="66"/>
        <v>0</v>
      </c>
    </row>
    <row r="163" spans="1:43" ht="12.75" x14ac:dyDescent="0.2">
      <c r="A163" s="535" t="s">
        <v>574</v>
      </c>
      <c r="B163" s="536" t="s">
        <v>2289</v>
      </c>
      <c r="C163" s="537" t="s">
        <v>2263</v>
      </c>
      <c r="D163" s="537">
        <v>1343.9228218878909</v>
      </c>
      <c r="E163" s="537">
        <v>1343.9228218878909</v>
      </c>
      <c r="F163" s="537">
        <v>1523.1244963830782</v>
      </c>
      <c r="G163" s="538">
        <v>0</v>
      </c>
      <c r="H163" s="538">
        <v>1366</v>
      </c>
      <c r="I163" s="538">
        <v>246</v>
      </c>
      <c r="J163" s="538">
        <v>43</v>
      </c>
      <c r="K163" s="539">
        <f t="shared" si="59"/>
        <v>0</v>
      </c>
      <c r="L163" s="539">
        <f t="shared" si="60"/>
        <v>1835798.5746988589</v>
      </c>
      <c r="M163" s="539">
        <f t="shared" si="60"/>
        <v>330605.01418442116</v>
      </c>
      <c r="N163" s="539">
        <f t="shared" si="60"/>
        <v>65494.353344472358</v>
      </c>
      <c r="O163" s="539">
        <f t="shared" si="61"/>
        <v>2231897.9422277519</v>
      </c>
      <c r="P163" s="540"/>
      <c r="Q163" s="541"/>
      <c r="R163" s="541">
        <f>SUMPRODUCT(D163:E164,H163:I164)/SUM(H163:I164)</f>
        <v>1347.3387131506372</v>
      </c>
      <c r="S163" s="541">
        <f>SUMPRODUCT(D163:E164,H163:I164)/SUM(H163:I164)</f>
        <v>1347.3387131506372</v>
      </c>
      <c r="T163" s="541"/>
      <c r="U163" s="538">
        <f t="shared" si="62"/>
        <v>0</v>
      </c>
      <c r="V163" s="538">
        <f t="shared" si="63"/>
        <v>1840464.6821637703</v>
      </c>
      <c r="W163" s="538">
        <f t="shared" si="63"/>
        <v>331445.32343505678</v>
      </c>
      <c r="X163" s="538">
        <f t="shared" si="63"/>
        <v>0</v>
      </c>
      <c r="Y163" s="538">
        <f t="shared" si="64"/>
        <v>2171910.0055988273</v>
      </c>
      <c r="Z163" s="542">
        <f t="shared" si="65"/>
        <v>-59987.936628924683</v>
      </c>
      <c r="AA163" s="543"/>
      <c r="AB163" s="544" t="s">
        <v>2263</v>
      </c>
      <c r="AC163" s="544" t="s">
        <v>2505</v>
      </c>
      <c r="AD163" s="544" t="s">
        <v>2505</v>
      </c>
      <c r="AE163" s="544" t="s">
        <v>2263</v>
      </c>
      <c r="AF163" s="545" t="s">
        <v>2263</v>
      </c>
      <c r="AG163" s="545" t="s">
        <v>2263</v>
      </c>
      <c r="AH163" s="543"/>
      <c r="AI163" s="546" t="e">
        <f t="shared" si="67"/>
        <v>#VALUE!</v>
      </c>
      <c r="AJ163" s="546">
        <f t="shared" si="67"/>
        <v>2.5417317178584309E-3</v>
      </c>
      <c r="AK163" s="546">
        <f t="shared" si="67"/>
        <v>2.5417317178584309E-3</v>
      </c>
      <c r="AL163" s="546">
        <f t="shared" si="67"/>
        <v>-1</v>
      </c>
      <c r="AN163" s="502">
        <f t="shared" si="66"/>
        <v>0</v>
      </c>
      <c r="AO163" s="502">
        <f t="shared" si="66"/>
        <v>4666.1074649114162</v>
      </c>
      <c r="AP163" s="502">
        <f t="shared" si="66"/>
        <v>840.30925063561881</v>
      </c>
      <c r="AQ163" s="502">
        <f t="shared" si="66"/>
        <v>-65494.353344472358</v>
      </c>
    </row>
    <row r="164" spans="1:43" ht="12.75" x14ac:dyDescent="0.2">
      <c r="A164" s="535" t="s">
        <v>575</v>
      </c>
      <c r="B164" s="536" t="s">
        <v>2289</v>
      </c>
      <c r="C164" s="537">
        <v>135.9490606295397</v>
      </c>
      <c r="D164" s="537">
        <v>1351.2028652317231</v>
      </c>
      <c r="E164" s="537">
        <v>1351.2028652317231</v>
      </c>
      <c r="F164" s="537">
        <v>1071.063763548495</v>
      </c>
      <c r="G164" s="538">
        <v>1639</v>
      </c>
      <c r="H164" s="538">
        <v>1231</v>
      </c>
      <c r="I164" s="538">
        <v>194</v>
      </c>
      <c r="J164" s="538">
        <v>34</v>
      </c>
      <c r="K164" s="539">
        <f t="shared" si="59"/>
        <v>222820.51037181556</v>
      </c>
      <c r="L164" s="539">
        <f t="shared" si="60"/>
        <v>1663330.727100251</v>
      </c>
      <c r="M164" s="539">
        <f t="shared" si="60"/>
        <v>262133.35585495428</v>
      </c>
      <c r="N164" s="539">
        <f t="shared" si="60"/>
        <v>36416.167960648832</v>
      </c>
      <c r="O164" s="539">
        <f t="shared" si="61"/>
        <v>2184700.7612876697</v>
      </c>
      <c r="P164" s="540"/>
      <c r="Q164" s="541"/>
      <c r="R164" s="541">
        <f>SUMPRODUCT(D163:E164,H163:I164)/SUM(H163:I164)</f>
        <v>1347.3387131506372</v>
      </c>
      <c r="S164" s="541">
        <f>SUMPRODUCT(D163:E164,H163:I164)/SUM(H163:I164)</f>
        <v>1347.3387131506372</v>
      </c>
      <c r="T164" s="541"/>
      <c r="U164" s="538">
        <f t="shared" si="62"/>
        <v>0</v>
      </c>
      <c r="V164" s="538">
        <f t="shared" si="63"/>
        <v>1658573.9558884343</v>
      </c>
      <c r="W164" s="538">
        <f t="shared" si="63"/>
        <v>261383.71035122362</v>
      </c>
      <c r="X164" s="538">
        <f t="shared" si="63"/>
        <v>0</v>
      </c>
      <c r="Y164" s="538">
        <f t="shared" si="64"/>
        <v>1919957.6662396579</v>
      </c>
      <c r="Z164" s="542">
        <f t="shared" si="65"/>
        <v>-264743.09504801175</v>
      </c>
      <c r="AA164" s="543"/>
      <c r="AB164" s="544" t="s">
        <v>2263</v>
      </c>
      <c r="AC164" s="544" t="s">
        <v>2505</v>
      </c>
      <c r="AD164" s="544" t="s">
        <v>2505</v>
      </c>
      <c r="AE164" s="544" t="s">
        <v>2263</v>
      </c>
      <c r="AF164" s="545">
        <v>130</v>
      </c>
      <c r="AG164" s="545" t="s">
        <v>2263</v>
      </c>
      <c r="AH164" s="543"/>
      <c r="AI164" s="546">
        <f t="shared" si="67"/>
        <v>-1</v>
      </c>
      <c r="AJ164" s="546">
        <f t="shared" si="67"/>
        <v>-2.8597867725977943E-3</v>
      </c>
      <c r="AK164" s="546">
        <f t="shared" si="67"/>
        <v>-2.8597867725977943E-3</v>
      </c>
      <c r="AL164" s="546">
        <f t="shared" si="67"/>
        <v>-1</v>
      </c>
      <c r="AN164" s="502">
        <f t="shared" si="66"/>
        <v>-222820.51037181556</v>
      </c>
      <c r="AO164" s="502">
        <f t="shared" si="66"/>
        <v>-4756.7712118166965</v>
      </c>
      <c r="AP164" s="502">
        <f t="shared" si="66"/>
        <v>-749.64550373065867</v>
      </c>
      <c r="AQ164" s="502">
        <f t="shared" si="66"/>
        <v>-36416.167960648832</v>
      </c>
    </row>
    <row r="165" spans="1:43" ht="12.75" x14ac:dyDescent="0.2">
      <c r="A165" s="535" t="s">
        <v>576</v>
      </c>
      <c r="B165" s="536" t="s">
        <v>2290</v>
      </c>
      <c r="C165" s="537" t="s">
        <v>2263</v>
      </c>
      <c r="D165" s="537">
        <v>939.53127659980419</v>
      </c>
      <c r="E165" s="537">
        <v>939.53127659980419</v>
      </c>
      <c r="F165" s="537">
        <v>1829.3298304228883</v>
      </c>
      <c r="G165" s="538">
        <v>102</v>
      </c>
      <c r="H165" s="538">
        <v>2746</v>
      </c>
      <c r="I165" s="538">
        <v>331</v>
      </c>
      <c r="J165" s="538">
        <v>211</v>
      </c>
      <c r="K165" s="539">
        <f t="shared" si="59"/>
        <v>0</v>
      </c>
      <c r="L165" s="539">
        <f t="shared" si="60"/>
        <v>2579952.8855430624</v>
      </c>
      <c r="M165" s="539">
        <f t="shared" si="60"/>
        <v>310984.8525545352</v>
      </c>
      <c r="N165" s="539">
        <f t="shared" si="60"/>
        <v>385988.59421922942</v>
      </c>
      <c r="O165" s="539">
        <f t="shared" si="61"/>
        <v>3276926.332316827</v>
      </c>
      <c r="P165" s="540"/>
      <c r="Q165" s="541"/>
      <c r="R165" s="541">
        <f>SUMPRODUCT(D165:E166,H165:I166)/SUM(H165:I166)</f>
        <v>1005.2211083554635</v>
      </c>
      <c r="S165" s="541">
        <f>SUMPRODUCT(D165:E166,H165:I166)/SUM(H165:I166)</f>
        <v>1005.2211083554635</v>
      </c>
      <c r="T165" s="541"/>
      <c r="U165" s="538">
        <f t="shared" si="62"/>
        <v>0</v>
      </c>
      <c r="V165" s="538">
        <f t="shared" si="63"/>
        <v>2760337.1635441026</v>
      </c>
      <c r="W165" s="538">
        <f t="shared" si="63"/>
        <v>332728.18686565838</v>
      </c>
      <c r="X165" s="538">
        <f t="shared" si="63"/>
        <v>0</v>
      </c>
      <c r="Y165" s="538">
        <f t="shared" si="64"/>
        <v>3093065.3504097611</v>
      </c>
      <c r="Z165" s="542">
        <f t="shared" si="65"/>
        <v>-183860.98190706596</v>
      </c>
      <c r="AA165" s="543"/>
      <c r="AB165" s="544" t="s">
        <v>2263</v>
      </c>
      <c r="AC165" s="544" t="s">
        <v>2505</v>
      </c>
      <c r="AD165" s="544" t="s">
        <v>2505</v>
      </c>
      <c r="AE165" s="544" t="s">
        <v>2263</v>
      </c>
      <c r="AF165" s="545">
        <v>130</v>
      </c>
      <c r="AG165" s="545" t="s">
        <v>2263</v>
      </c>
      <c r="AH165" s="543"/>
      <c r="AI165" s="546" t="e">
        <f t="shared" si="67"/>
        <v>#VALUE!</v>
      </c>
      <c r="AJ165" s="546">
        <f t="shared" si="67"/>
        <v>6.991766361774876E-2</v>
      </c>
      <c r="AK165" s="546">
        <f t="shared" si="67"/>
        <v>6.991766361774876E-2</v>
      </c>
      <c r="AL165" s="546">
        <f t="shared" si="67"/>
        <v>-1</v>
      </c>
      <c r="AN165" s="502">
        <f t="shared" si="66"/>
        <v>0</v>
      </c>
      <c r="AO165" s="502">
        <f t="shared" si="66"/>
        <v>180384.27800104022</v>
      </c>
      <c r="AP165" s="502">
        <f t="shared" si="66"/>
        <v>21743.334311123181</v>
      </c>
      <c r="AQ165" s="502">
        <f t="shared" si="66"/>
        <v>-385988.59421922942</v>
      </c>
    </row>
    <row r="166" spans="1:43" ht="12.75" x14ac:dyDescent="0.2">
      <c r="A166" s="535" t="s">
        <v>577</v>
      </c>
      <c r="B166" s="536" t="s">
        <v>2290</v>
      </c>
      <c r="C166" s="537">
        <v>101.87125048801538</v>
      </c>
      <c r="D166" s="537">
        <v>1045.4535152647318</v>
      </c>
      <c r="E166" s="537">
        <v>1045.4535152647318</v>
      </c>
      <c r="F166" s="537">
        <v>1097.140240546317</v>
      </c>
      <c r="G166" s="538">
        <v>4083</v>
      </c>
      <c r="H166" s="538">
        <v>4560</v>
      </c>
      <c r="I166" s="538">
        <v>464</v>
      </c>
      <c r="J166" s="538">
        <v>176</v>
      </c>
      <c r="K166" s="539">
        <f t="shared" si="59"/>
        <v>415940.31574256677</v>
      </c>
      <c r="L166" s="539">
        <f t="shared" si="60"/>
        <v>4767268.0296071768</v>
      </c>
      <c r="M166" s="539">
        <f t="shared" si="60"/>
        <v>485090.43108283554</v>
      </c>
      <c r="N166" s="539">
        <f t="shared" si="60"/>
        <v>193096.6823361518</v>
      </c>
      <c r="O166" s="539">
        <f t="shared" si="61"/>
        <v>5861395.458768731</v>
      </c>
      <c r="P166" s="540"/>
      <c r="Q166" s="541"/>
      <c r="R166" s="541">
        <f>SUMPRODUCT(D165:E166,H165:I166)/SUM(H165:I166)</f>
        <v>1005.2211083554635</v>
      </c>
      <c r="S166" s="541">
        <f>SUMPRODUCT(D165:E166,H165:I166)/SUM(H165:I166)</f>
        <v>1005.2211083554635</v>
      </c>
      <c r="T166" s="541"/>
      <c r="U166" s="538">
        <f t="shared" si="62"/>
        <v>0</v>
      </c>
      <c r="V166" s="538">
        <f t="shared" si="63"/>
        <v>4583808.2541009132</v>
      </c>
      <c r="W166" s="538">
        <f t="shared" si="63"/>
        <v>466422.59427693504</v>
      </c>
      <c r="X166" s="538">
        <f t="shared" si="63"/>
        <v>0</v>
      </c>
      <c r="Y166" s="538">
        <f t="shared" si="64"/>
        <v>5050230.848377848</v>
      </c>
      <c r="Z166" s="542">
        <f t="shared" si="65"/>
        <v>-811164.61039088294</v>
      </c>
      <c r="AA166" s="543"/>
      <c r="AB166" s="544" t="s">
        <v>2263</v>
      </c>
      <c r="AC166" s="544" t="s">
        <v>2505</v>
      </c>
      <c r="AD166" s="544" t="s">
        <v>2505</v>
      </c>
      <c r="AE166" s="544" t="s">
        <v>2263</v>
      </c>
      <c r="AF166" s="545">
        <v>130</v>
      </c>
      <c r="AG166" s="545" t="s">
        <v>2263</v>
      </c>
      <c r="AH166" s="543"/>
      <c r="AI166" s="546">
        <f t="shared" si="67"/>
        <v>-1</v>
      </c>
      <c r="AJ166" s="546">
        <f t="shared" si="67"/>
        <v>-3.8483209747571245E-2</v>
      </c>
      <c r="AK166" s="546">
        <f t="shared" si="67"/>
        <v>-3.8483209747571245E-2</v>
      </c>
      <c r="AL166" s="546">
        <f t="shared" si="67"/>
        <v>-1</v>
      </c>
      <c r="AN166" s="502">
        <f t="shared" si="66"/>
        <v>-415940.31574256677</v>
      </c>
      <c r="AO166" s="502">
        <f t="shared" si="66"/>
        <v>-183459.7755062636</v>
      </c>
      <c r="AP166" s="502">
        <f t="shared" si="66"/>
        <v>-18667.836805900501</v>
      </c>
      <c r="AQ166" s="502">
        <f t="shared" si="66"/>
        <v>-193096.6823361518</v>
      </c>
    </row>
    <row r="167" spans="1:43" ht="12.75" x14ac:dyDescent="0.2">
      <c r="A167" s="535" t="s">
        <v>578</v>
      </c>
      <c r="B167" s="536">
        <v>0</v>
      </c>
      <c r="C167" s="537" t="s">
        <v>2263</v>
      </c>
      <c r="D167" s="537">
        <v>452.16731868150811</v>
      </c>
      <c r="E167" s="537">
        <v>452.16731868150811</v>
      </c>
      <c r="F167" s="537">
        <v>1446.2877685532139</v>
      </c>
      <c r="G167" s="538">
        <v>162</v>
      </c>
      <c r="H167" s="538">
        <v>1685</v>
      </c>
      <c r="I167" s="538">
        <v>54</v>
      </c>
      <c r="J167" s="538">
        <v>249</v>
      </c>
      <c r="K167" s="539">
        <f t="shared" si="59"/>
        <v>0</v>
      </c>
      <c r="L167" s="539">
        <f t="shared" si="60"/>
        <v>761901.93197834119</v>
      </c>
      <c r="M167" s="539">
        <f t="shared" si="60"/>
        <v>24417.035208801437</v>
      </c>
      <c r="N167" s="539">
        <f t="shared" si="60"/>
        <v>360125.65436975029</v>
      </c>
      <c r="O167" s="539">
        <f t="shared" si="61"/>
        <v>1146444.621556893</v>
      </c>
      <c r="P167" s="540"/>
      <c r="Q167" s="541"/>
      <c r="R167" s="541"/>
      <c r="S167" s="541"/>
      <c r="T167" s="541"/>
      <c r="U167" s="538">
        <f t="shared" si="62"/>
        <v>0</v>
      </c>
      <c r="V167" s="538">
        <f t="shared" si="63"/>
        <v>0</v>
      </c>
      <c r="W167" s="538">
        <f t="shared" si="63"/>
        <v>0</v>
      </c>
      <c r="X167" s="538">
        <f t="shared" si="63"/>
        <v>0</v>
      </c>
      <c r="Y167" s="538">
        <f t="shared" si="64"/>
        <v>0</v>
      </c>
      <c r="Z167" s="542">
        <f t="shared" si="65"/>
        <v>0</v>
      </c>
      <c r="AA167" s="543"/>
      <c r="AB167" s="544" t="s">
        <v>2263</v>
      </c>
      <c r="AC167" s="544" t="s">
        <v>2505</v>
      </c>
      <c r="AD167" s="544" t="s">
        <v>2505</v>
      </c>
      <c r="AE167" s="544" t="s">
        <v>2263</v>
      </c>
      <c r="AF167" s="545">
        <v>130</v>
      </c>
      <c r="AG167" s="545" t="s">
        <v>2263</v>
      </c>
      <c r="AH167" s="543"/>
      <c r="AI167" s="546" t="e">
        <f t="shared" si="67"/>
        <v>#VALUE!</v>
      </c>
      <c r="AJ167" s="546">
        <f t="shared" si="67"/>
        <v>-1</v>
      </c>
      <c r="AK167" s="546">
        <f t="shared" si="67"/>
        <v>-1</v>
      </c>
      <c r="AL167" s="546">
        <f t="shared" si="67"/>
        <v>-1</v>
      </c>
      <c r="AN167" s="502">
        <f t="shared" si="66"/>
        <v>0</v>
      </c>
      <c r="AO167" s="502">
        <f t="shared" si="66"/>
        <v>-761901.93197834119</v>
      </c>
      <c r="AP167" s="502">
        <f t="shared" si="66"/>
        <v>-24417.035208801437</v>
      </c>
      <c r="AQ167" s="502">
        <f t="shared" si="66"/>
        <v>-360125.65436975029</v>
      </c>
    </row>
    <row r="168" spans="1:43" ht="12.75" x14ac:dyDescent="0.2">
      <c r="A168" s="535" t="s">
        <v>579</v>
      </c>
      <c r="B168" s="536">
        <v>0</v>
      </c>
      <c r="C168" s="537">
        <v>100.37249901442685</v>
      </c>
      <c r="D168" s="537">
        <v>322.58257901492323</v>
      </c>
      <c r="E168" s="537">
        <v>322.58257901492323</v>
      </c>
      <c r="F168" s="537">
        <v>1038.5506878190934</v>
      </c>
      <c r="G168" s="538">
        <v>20020</v>
      </c>
      <c r="H168" s="538">
        <v>4373</v>
      </c>
      <c r="I168" s="538">
        <v>53</v>
      </c>
      <c r="J168" s="538">
        <v>245</v>
      </c>
      <c r="K168" s="539">
        <f t="shared" si="59"/>
        <v>2009457.4302688255</v>
      </c>
      <c r="L168" s="539">
        <f t="shared" si="60"/>
        <v>1410653.6180322592</v>
      </c>
      <c r="M168" s="539">
        <f t="shared" si="60"/>
        <v>17096.876687790929</v>
      </c>
      <c r="N168" s="539">
        <f t="shared" si="60"/>
        <v>254444.91851567788</v>
      </c>
      <c r="O168" s="539">
        <f t="shared" si="61"/>
        <v>3691652.8435045537</v>
      </c>
      <c r="P168" s="540"/>
      <c r="Q168" s="541"/>
      <c r="R168" s="541"/>
      <c r="S168" s="541"/>
      <c r="T168" s="541"/>
      <c r="U168" s="538">
        <f t="shared" si="62"/>
        <v>0</v>
      </c>
      <c r="V168" s="538">
        <f t="shared" si="63"/>
        <v>0</v>
      </c>
      <c r="W168" s="538">
        <f t="shared" si="63"/>
        <v>0</v>
      </c>
      <c r="X168" s="538">
        <f t="shared" si="63"/>
        <v>0</v>
      </c>
      <c r="Y168" s="538">
        <f t="shared" si="64"/>
        <v>0</v>
      </c>
      <c r="Z168" s="542">
        <f t="shared" si="65"/>
        <v>0</v>
      </c>
      <c r="AA168" s="543"/>
      <c r="AB168" s="544" t="s">
        <v>2263</v>
      </c>
      <c r="AC168" s="544" t="s">
        <v>2505</v>
      </c>
      <c r="AD168" s="544" t="s">
        <v>2505</v>
      </c>
      <c r="AE168" s="544" t="s">
        <v>2263</v>
      </c>
      <c r="AF168" s="545">
        <v>130</v>
      </c>
      <c r="AG168" s="545" t="s">
        <v>2263</v>
      </c>
      <c r="AH168" s="543"/>
      <c r="AI168" s="546">
        <f t="shared" si="67"/>
        <v>-1</v>
      </c>
      <c r="AJ168" s="546">
        <f t="shared" si="67"/>
        <v>-1</v>
      </c>
      <c r="AK168" s="546">
        <f t="shared" si="67"/>
        <v>-1</v>
      </c>
      <c r="AL168" s="546">
        <f t="shared" si="67"/>
        <v>-1</v>
      </c>
      <c r="AN168" s="502">
        <f t="shared" si="66"/>
        <v>-2009457.4302688255</v>
      </c>
      <c r="AO168" s="502">
        <f t="shared" si="66"/>
        <v>-1410653.6180322592</v>
      </c>
      <c r="AP168" s="502">
        <f t="shared" si="66"/>
        <v>-17096.876687790929</v>
      </c>
      <c r="AQ168" s="502">
        <f t="shared" si="66"/>
        <v>-254444.91851567788</v>
      </c>
    </row>
    <row r="169" spans="1:43" ht="12.75" x14ac:dyDescent="0.2">
      <c r="A169" s="535" t="s">
        <v>580</v>
      </c>
      <c r="B169" s="536">
        <v>0</v>
      </c>
      <c r="C169" s="537" t="s">
        <v>2263</v>
      </c>
      <c r="D169" s="537">
        <v>1560.0270719728378</v>
      </c>
      <c r="E169" s="537">
        <v>1560.0270719728378</v>
      </c>
      <c r="F169" s="537">
        <v>2042.9662890933002</v>
      </c>
      <c r="G169" s="538">
        <v>0</v>
      </c>
      <c r="H169" s="538">
        <v>2026</v>
      </c>
      <c r="I169" s="538">
        <v>1078</v>
      </c>
      <c r="J169" s="538">
        <v>220</v>
      </c>
      <c r="K169" s="539">
        <f t="shared" si="59"/>
        <v>0</v>
      </c>
      <c r="L169" s="539">
        <f t="shared" si="60"/>
        <v>3160614.8478169693</v>
      </c>
      <c r="M169" s="539">
        <f t="shared" si="60"/>
        <v>1681709.1835867192</v>
      </c>
      <c r="N169" s="539">
        <f t="shared" si="60"/>
        <v>449452.58360052604</v>
      </c>
      <c r="O169" s="539">
        <f t="shared" si="61"/>
        <v>5291776.6150042145</v>
      </c>
      <c r="P169" s="540"/>
      <c r="Q169" s="541"/>
      <c r="R169" s="541"/>
      <c r="S169" s="541"/>
      <c r="T169" s="541"/>
      <c r="U169" s="538">
        <f t="shared" si="62"/>
        <v>0</v>
      </c>
      <c r="V169" s="538">
        <f t="shared" si="63"/>
        <v>0</v>
      </c>
      <c r="W169" s="538">
        <f t="shared" si="63"/>
        <v>0</v>
      </c>
      <c r="X169" s="538">
        <f t="shared" si="63"/>
        <v>0</v>
      </c>
      <c r="Y169" s="538">
        <f t="shared" si="64"/>
        <v>0</v>
      </c>
      <c r="Z169" s="542">
        <f t="shared" si="65"/>
        <v>0</v>
      </c>
      <c r="AA169" s="543"/>
      <c r="AB169" s="544" t="s">
        <v>2263</v>
      </c>
      <c r="AC169" s="544" t="s">
        <v>2505</v>
      </c>
      <c r="AD169" s="544" t="s">
        <v>2505</v>
      </c>
      <c r="AE169" s="544" t="s">
        <v>2263</v>
      </c>
      <c r="AF169" s="545" t="s">
        <v>2263</v>
      </c>
      <c r="AG169" s="545" t="s">
        <v>2263</v>
      </c>
      <c r="AH169" s="543"/>
      <c r="AI169" s="546" t="e">
        <f t="shared" si="67"/>
        <v>#VALUE!</v>
      </c>
      <c r="AJ169" s="546">
        <f t="shared" si="67"/>
        <v>-1</v>
      </c>
      <c r="AK169" s="546">
        <f t="shared" si="67"/>
        <v>-1</v>
      </c>
      <c r="AL169" s="546">
        <f t="shared" si="67"/>
        <v>-1</v>
      </c>
      <c r="AN169" s="502">
        <f t="shared" si="66"/>
        <v>0</v>
      </c>
      <c r="AO169" s="502">
        <f t="shared" si="66"/>
        <v>-3160614.8478169693</v>
      </c>
      <c r="AP169" s="502">
        <f t="shared" si="66"/>
        <v>-1681709.1835867192</v>
      </c>
      <c r="AQ169" s="502">
        <f t="shared" si="66"/>
        <v>-449452.58360052604</v>
      </c>
    </row>
    <row r="170" spans="1:43" ht="12.75" x14ac:dyDescent="0.2">
      <c r="A170" s="535" t="s">
        <v>581</v>
      </c>
      <c r="B170" s="536">
        <v>0</v>
      </c>
      <c r="C170" s="537" t="s">
        <v>2263</v>
      </c>
      <c r="D170" s="537">
        <v>1544.4712672392743</v>
      </c>
      <c r="E170" s="537">
        <v>1544.4712672392743</v>
      </c>
      <c r="F170" s="537">
        <v>1760.437500033858</v>
      </c>
      <c r="G170" s="538">
        <v>15</v>
      </c>
      <c r="H170" s="538">
        <v>1869</v>
      </c>
      <c r="I170" s="538">
        <v>817</v>
      </c>
      <c r="J170" s="538">
        <v>178</v>
      </c>
      <c r="K170" s="539">
        <f t="shared" si="59"/>
        <v>0</v>
      </c>
      <c r="L170" s="539">
        <f t="shared" si="60"/>
        <v>2886616.7984702038</v>
      </c>
      <c r="M170" s="539">
        <f t="shared" si="60"/>
        <v>1261833.0253344872</v>
      </c>
      <c r="N170" s="539">
        <f t="shared" si="60"/>
        <v>313357.8750060267</v>
      </c>
      <c r="O170" s="539">
        <f t="shared" si="61"/>
        <v>4461807.698810718</v>
      </c>
      <c r="P170" s="540"/>
      <c r="Q170" s="541"/>
      <c r="R170" s="541"/>
      <c r="S170" s="541"/>
      <c r="T170" s="541"/>
      <c r="U170" s="538">
        <f t="shared" si="62"/>
        <v>0</v>
      </c>
      <c r="V170" s="538">
        <f t="shared" si="63"/>
        <v>0</v>
      </c>
      <c r="W170" s="538">
        <f t="shared" si="63"/>
        <v>0</v>
      </c>
      <c r="X170" s="538">
        <f t="shared" si="63"/>
        <v>0</v>
      </c>
      <c r="Y170" s="538">
        <f t="shared" si="64"/>
        <v>0</v>
      </c>
      <c r="Z170" s="542">
        <f t="shared" si="65"/>
        <v>0</v>
      </c>
      <c r="AA170" s="543"/>
      <c r="AB170" s="544" t="s">
        <v>2263</v>
      </c>
      <c r="AC170" s="544" t="s">
        <v>2505</v>
      </c>
      <c r="AD170" s="544" t="s">
        <v>2505</v>
      </c>
      <c r="AE170" s="544" t="s">
        <v>2263</v>
      </c>
      <c r="AF170" s="545">
        <v>130</v>
      </c>
      <c r="AG170" s="545" t="s">
        <v>2263</v>
      </c>
      <c r="AH170" s="543"/>
      <c r="AI170" s="546" t="e">
        <f t="shared" si="67"/>
        <v>#VALUE!</v>
      </c>
      <c r="AJ170" s="546">
        <f t="shared" si="67"/>
        <v>-1</v>
      </c>
      <c r="AK170" s="546">
        <f t="shared" si="67"/>
        <v>-1</v>
      </c>
      <c r="AL170" s="546">
        <f t="shared" si="67"/>
        <v>-1</v>
      </c>
      <c r="AN170" s="502">
        <f t="shared" si="66"/>
        <v>0</v>
      </c>
      <c r="AO170" s="502">
        <f t="shared" si="66"/>
        <v>-2886616.7984702038</v>
      </c>
      <c r="AP170" s="502">
        <f t="shared" si="66"/>
        <v>-1261833.0253344872</v>
      </c>
      <c r="AQ170" s="502">
        <f t="shared" si="66"/>
        <v>-313357.8750060267</v>
      </c>
    </row>
    <row r="171" spans="1:43" ht="12.75" x14ac:dyDescent="0.2">
      <c r="A171" s="535" t="s">
        <v>582</v>
      </c>
      <c r="B171" s="536">
        <v>0</v>
      </c>
      <c r="C171" s="537" t="s">
        <v>2263</v>
      </c>
      <c r="D171" s="537">
        <v>1408.1245916252594</v>
      </c>
      <c r="E171" s="537">
        <v>1408.1245916252594</v>
      </c>
      <c r="F171" s="537">
        <v>1773.4884203597242</v>
      </c>
      <c r="G171" s="538">
        <v>0</v>
      </c>
      <c r="H171" s="538">
        <v>392</v>
      </c>
      <c r="I171" s="538">
        <v>198</v>
      </c>
      <c r="J171" s="538">
        <v>149</v>
      </c>
      <c r="K171" s="539">
        <f t="shared" si="59"/>
        <v>0</v>
      </c>
      <c r="L171" s="539">
        <f t="shared" si="60"/>
        <v>551984.83991710166</v>
      </c>
      <c r="M171" s="539">
        <f t="shared" si="60"/>
        <v>278808.66914180137</v>
      </c>
      <c r="N171" s="539">
        <f t="shared" si="60"/>
        <v>264249.77463359892</v>
      </c>
      <c r="O171" s="539">
        <f t="shared" si="61"/>
        <v>1095043.283692502</v>
      </c>
      <c r="P171" s="540"/>
      <c r="Q171" s="541"/>
      <c r="R171" s="541"/>
      <c r="S171" s="541"/>
      <c r="T171" s="541"/>
      <c r="U171" s="538">
        <f t="shared" si="62"/>
        <v>0</v>
      </c>
      <c r="V171" s="538">
        <f t="shared" si="63"/>
        <v>0</v>
      </c>
      <c r="W171" s="538">
        <f t="shared" si="63"/>
        <v>0</v>
      </c>
      <c r="X171" s="538">
        <f t="shared" si="63"/>
        <v>0</v>
      </c>
      <c r="Y171" s="538">
        <f t="shared" si="64"/>
        <v>0</v>
      </c>
      <c r="Z171" s="542">
        <f t="shared" si="65"/>
        <v>0</v>
      </c>
      <c r="AA171" s="543"/>
      <c r="AB171" s="544" t="s">
        <v>2263</v>
      </c>
      <c r="AC171" s="544" t="s">
        <v>2505</v>
      </c>
      <c r="AD171" s="544" t="s">
        <v>2505</v>
      </c>
      <c r="AE171" s="544" t="s">
        <v>2263</v>
      </c>
      <c r="AF171" s="545" t="s">
        <v>2263</v>
      </c>
      <c r="AG171" s="545" t="s">
        <v>2263</v>
      </c>
      <c r="AH171" s="543"/>
      <c r="AI171" s="546" t="e">
        <f t="shared" si="67"/>
        <v>#VALUE!</v>
      </c>
      <c r="AJ171" s="546">
        <f t="shared" si="67"/>
        <v>-1</v>
      </c>
      <c r="AK171" s="546">
        <f t="shared" si="67"/>
        <v>-1</v>
      </c>
      <c r="AL171" s="546">
        <f t="shared" si="67"/>
        <v>-1</v>
      </c>
      <c r="AN171" s="502">
        <f t="shared" si="66"/>
        <v>0</v>
      </c>
      <c r="AO171" s="502">
        <f t="shared" si="66"/>
        <v>-551984.83991710166</v>
      </c>
      <c r="AP171" s="502">
        <f t="shared" si="66"/>
        <v>-278808.66914180137</v>
      </c>
      <c r="AQ171" s="502">
        <f t="shared" si="66"/>
        <v>-264249.77463359892</v>
      </c>
    </row>
    <row r="172" spans="1:43" ht="12.75" x14ac:dyDescent="0.2">
      <c r="A172" s="535" t="s">
        <v>583</v>
      </c>
      <c r="B172" s="536" t="s">
        <v>2291</v>
      </c>
      <c r="C172" s="537" t="s">
        <v>2263</v>
      </c>
      <c r="D172" s="537">
        <v>1289.1232510846935</v>
      </c>
      <c r="E172" s="537">
        <v>1289.1232510846935</v>
      </c>
      <c r="F172" s="537">
        <v>1390.6183549285822</v>
      </c>
      <c r="G172" s="538">
        <v>0</v>
      </c>
      <c r="H172" s="538">
        <v>3046</v>
      </c>
      <c r="I172" s="538">
        <v>1067</v>
      </c>
      <c r="J172" s="538">
        <v>1143</v>
      </c>
      <c r="K172" s="539">
        <f t="shared" si="59"/>
        <v>0</v>
      </c>
      <c r="L172" s="539">
        <f t="shared" si="60"/>
        <v>3926669.4228039766</v>
      </c>
      <c r="M172" s="539">
        <f t="shared" si="60"/>
        <v>1375494.5089073679</v>
      </c>
      <c r="N172" s="539">
        <f t="shared" si="60"/>
        <v>1589476.7796833694</v>
      </c>
      <c r="O172" s="539">
        <f t="shared" si="61"/>
        <v>6891640.7113947133</v>
      </c>
      <c r="P172" s="540"/>
      <c r="Q172" s="541"/>
      <c r="R172" s="541">
        <f>SUMPRODUCT(D172:E173,H172:I173)/SUM(H172:I173)</f>
        <v>1302.4334470132778</v>
      </c>
      <c r="S172" s="541">
        <f>SUMPRODUCT(D172:E173,H172:I173)/SUM(H172:I173)</f>
        <v>1302.4334470132778</v>
      </c>
      <c r="T172" s="541"/>
      <c r="U172" s="538">
        <f t="shared" si="62"/>
        <v>0</v>
      </c>
      <c r="V172" s="538">
        <f t="shared" si="63"/>
        <v>3967212.2796024443</v>
      </c>
      <c r="W172" s="538">
        <f t="shared" si="63"/>
        <v>1389696.4879631675</v>
      </c>
      <c r="X172" s="538">
        <f t="shared" si="63"/>
        <v>0</v>
      </c>
      <c r="Y172" s="538">
        <f t="shared" si="64"/>
        <v>5356908.7675656117</v>
      </c>
      <c r="Z172" s="542">
        <f t="shared" si="65"/>
        <v>-1534731.9438291015</v>
      </c>
      <c r="AA172" s="543"/>
      <c r="AB172" s="544" t="s">
        <v>2263</v>
      </c>
      <c r="AC172" s="544" t="s">
        <v>2505</v>
      </c>
      <c r="AD172" s="544" t="s">
        <v>2505</v>
      </c>
      <c r="AE172" s="544" t="s">
        <v>2263</v>
      </c>
      <c r="AF172" s="545" t="s">
        <v>2263</v>
      </c>
      <c r="AG172" s="545" t="s">
        <v>2263</v>
      </c>
      <c r="AH172" s="543"/>
      <c r="AI172" s="546" t="e">
        <f t="shared" si="67"/>
        <v>#VALUE!</v>
      </c>
      <c r="AJ172" s="546">
        <f t="shared" si="67"/>
        <v>1.0324998728697965E-2</v>
      </c>
      <c r="AK172" s="546">
        <f t="shared" si="67"/>
        <v>1.0324998728697965E-2</v>
      </c>
      <c r="AL172" s="546">
        <f t="shared" si="67"/>
        <v>-1</v>
      </c>
      <c r="AN172" s="502">
        <f t="shared" si="66"/>
        <v>0</v>
      </c>
      <c r="AO172" s="502">
        <f t="shared" si="66"/>
        <v>40542.856798467692</v>
      </c>
      <c r="AP172" s="502">
        <f t="shared" si="66"/>
        <v>14201.979055799544</v>
      </c>
      <c r="AQ172" s="502">
        <f t="shared" si="66"/>
        <v>-1589476.7796833694</v>
      </c>
    </row>
    <row r="173" spans="1:43" ht="12.75" x14ac:dyDescent="0.2">
      <c r="A173" s="535" t="s">
        <v>584</v>
      </c>
      <c r="B173" s="536" t="s">
        <v>2291</v>
      </c>
      <c r="C173" s="537">
        <v>125.79848926832355</v>
      </c>
      <c r="D173" s="537">
        <v>1309.2416594065458</v>
      </c>
      <c r="E173" s="537">
        <v>1309.2416594065458</v>
      </c>
      <c r="F173" s="537">
        <v>1347.5671178204107</v>
      </c>
      <c r="G173" s="538">
        <v>3515</v>
      </c>
      <c r="H173" s="538">
        <v>6379</v>
      </c>
      <c r="I173" s="538">
        <v>1662</v>
      </c>
      <c r="J173" s="538">
        <v>2354</v>
      </c>
      <c r="K173" s="539">
        <f t="shared" si="59"/>
        <v>442181.68977815728</v>
      </c>
      <c r="L173" s="539">
        <f t="shared" si="60"/>
        <v>8351652.5453543551</v>
      </c>
      <c r="M173" s="539">
        <f t="shared" si="60"/>
        <v>2175959.6379336789</v>
      </c>
      <c r="N173" s="539">
        <f t="shared" si="60"/>
        <v>3172172.9953492465</v>
      </c>
      <c r="O173" s="539">
        <f t="shared" si="61"/>
        <v>14141966.868415438</v>
      </c>
      <c r="P173" s="540"/>
      <c r="Q173" s="541"/>
      <c r="R173" s="541">
        <f>SUMPRODUCT(D172:E173,H172:I173)/SUM(H172:I173)</f>
        <v>1302.4334470132778</v>
      </c>
      <c r="S173" s="541">
        <f>SUMPRODUCT(D172:E173,H172:I173)/SUM(H172:I173)</f>
        <v>1302.4334470132778</v>
      </c>
      <c r="T173" s="541"/>
      <c r="U173" s="538">
        <f t="shared" si="62"/>
        <v>0</v>
      </c>
      <c r="V173" s="538">
        <f t="shared" si="63"/>
        <v>8308222.9584976994</v>
      </c>
      <c r="W173" s="538">
        <f t="shared" si="63"/>
        <v>2164644.3889360679</v>
      </c>
      <c r="X173" s="538">
        <f t="shared" si="63"/>
        <v>0</v>
      </c>
      <c r="Y173" s="538">
        <f t="shared" si="64"/>
        <v>10472867.347433768</v>
      </c>
      <c r="Z173" s="542">
        <f t="shared" si="65"/>
        <v>-3669099.5209816694</v>
      </c>
      <c r="AA173" s="543"/>
      <c r="AB173" s="544" t="s">
        <v>2263</v>
      </c>
      <c r="AC173" s="544" t="s">
        <v>2505</v>
      </c>
      <c r="AD173" s="544" t="s">
        <v>2505</v>
      </c>
      <c r="AE173" s="544" t="s">
        <v>2263</v>
      </c>
      <c r="AF173" s="545">
        <v>130</v>
      </c>
      <c r="AG173" s="545" t="s">
        <v>2263</v>
      </c>
      <c r="AH173" s="543"/>
      <c r="AI173" s="546">
        <f t="shared" si="67"/>
        <v>-1</v>
      </c>
      <c r="AJ173" s="546">
        <f t="shared" si="67"/>
        <v>-5.2001189729586894E-3</v>
      </c>
      <c r="AK173" s="546">
        <f t="shared" si="67"/>
        <v>-5.2001189729586894E-3</v>
      </c>
      <c r="AL173" s="546">
        <f t="shared" si="67"/>
        <v>-1</v>
      </c>
      <c r="AN173" s="502">
        <f t="shared" si="66"/>
        <v>-442181.68977815728</v>
      </c>
      <c r="AO173" s="502">
        <f t="shared" si="66"/>
        <v>-43429.586856655777</v>
      </c>
      <c r="AP173" s="502">
        <f t="shared" si="66"/>
        <v>-11315.248997610994</v>
      </c>
      <c r="AQ173" s="502">
        <f t="shared" si="66"/>
        <v>-3172172.9953492465</v>
      </c>
    </row>
    <row r="174" spans="1:43" ht="12.75" x14ac:dyDescent="0.2">
      <c r="A174" s="535" t="s">
        <v>585</v>
      </c>
      <c r="B174" s="536" t="s">
        <v>2292</v>
      </c>
      <c r="C174" s="537" t="s">
        <v>2263</v>
      </c>
      <c r="D174" s="537">
        <v>863.92846572848134</v>
      </c>
      <c r="E174" s="537">
        <v>863.92846572848134</v>
      </c>
      <c r="F174" s="537">
        <v>2472.382331907801</v>
      </c>
      <c r="G174" s="538">
        <v>16</v>
      </c>
      <c r="H174" s="538">
        <v>643</v>
      </c>
      <c r="I174" s="538">
        <v>92</v>
      </c>
      <c r="J174" s="538">
        <v>156</v>
      </c>
      <c r="K174" s="539">
        <f t="shared" si="59"/>
        <v>0</v>
      </c>
      <c r="L174" s="539">
        <f t="shared" si="60"/>
        <v>555506.00346341345</v>
      </c>
      <c r="M174" s="539">
        <f t="shared" si="60"/>
        <v>79481.418847020279</v>
      </c>
      <c r="N174" s="539">
        <f t="shared" si="60"/>
        <v>385691.64377761696</v>
      </c>
      <c r="O174" s="539">
        <f t="shared" si="61"/>
        <v>1020679.0660880506</v>
      </c>
      <c r="P174" s="540"/>
      <c r="Q174" s="541"/>
      <c r="R174" s="541">
        <f>SUMPRODUCT(D174:E175,H174:I175)/SUM(H174:I175)</f>
        <v>933.05700405195671</v>
      </c>
      <c r="S174" s="541">
        <f>SUMPRODUCT(D174:E175,H174:I175)/SUM(H174:I175)</f>
        <v>933.05700405195671</v>
      </c>
      <c r="T174" s="541"/>
      <c r="U174" s="538">
        <f t="shared" si="62"/>
        <v>0</v>
      </c>
      <c r="V174" s="538">
        <f t="shared" si="63"/>
        <v>599955.65360540815</v>
      </c>
      <c r="W174" s="538">
        <f t="shared" si="63"/>
        <v>85841.244372780013</v>
      </c>
      <c r="X174" s="538">
        <f t="shared" si="63"/>
        <v>0</v>
      </c>
      <c r="Y174" s="538">
        <f t="shared" si="64"/>
        <v>685796.89797818812</v>
      </c>
      <c r="Z174" s="542">
        <f t="shared" si="65"/>
        <v>-334882.16810986248</v>
      </c>
      <c r="AA174" s="543"/>
      <c r="AB174" s="544" t="s">
        <v>2263</v>
      </c>
      <c r="AC174" s="544" t="s">
        <v>2505</v>
      </c>
      <c r="AD174" s="544" t="s">
        <v>2505</v>
      </c>
      <c r="AE174" s="544" t="s">
        <v>2263</v>
      </c>
      <c r="AF174" s="545">
        <v>130</v>
      </c>
      <c r="AG174" s="545" t="s">
        <v>2263</v>
      </c>
      <c r="AH174" s="543"/>
      <c r="AI174" s="546" t="e">
        <f t="shared" si="67"/>
        <v>#VALUE!</v>
      </c>
      <c r="AJ174" s="546">
        <f t="shared" si="67"/>
        <v>8.0016507229200728E-2</v>
      </c>
      <c r="AK174" s="546">
        <f t="shared" si="67"/>
        <v>8.0016507229200728E-2</v>
      </c>
      <c r="AL174" s="546">
        <f t="shared" si="67"/>
        <v>-1</v>
      </c>
      <c r="AN174" s="502">
        <f t="shared" si="66"/>
        <v>0</v>
      </c>
      <c r="AO174" s="502">
        <f t="shared" si="66"/>
        <v>44449.650141994702</v>
      </c>
      <c r="AP174" s="502">
        <f t="shared" si="66"/>
        <v>6359.8255257597339</v>
      </c>
      <c r="AQ174" s="502">
        <f t="shared" si="66"/>
        <v>-385691.64377761696</v>
      </c>
    </row>
    <row r="175" spans="1:43" ht="12.75" x14ac:dyDescent="0.2">
      <c r="A175" s="535" t="s">
        <v>586</v>
      </c>
      <c r="B175" s="536" t="s">
        <v>2292</v>
      </c>
      <c r="C175" s="537">
        <v>97.601363887114374</v>
      </c>
      <c r="D175" s="537">
        <v>943.73126364602285</v>
      </c>
      <c r="E175" s="537">
        <v>943.73126364602285</v>
      </c>
      <c r="F175" s="537">
        <v>1677.3431566762304</v>
      </c>
      <c r="G175" s="538">
        <v>113679</v>
      </c>
      <c r="H175" s="538">
        <v>4201</v>
      </c>
      <c r="I175" s="538">
        <v>559</v>
      </c>
      <c r="J175" s="538">
        <v>729</v>
      </c>
      <c r="K175" s="539">
        <f t="shared" si="59"/>
        <v>11095225.445323275</v>
      </c>
      <c r="L175" s="539">
        <f t="shared" si="60"/>
        <v>3964615.0385769419</v>
      </c>
      <c r="M175" s="539">
        <f t="shared" si="60"/>
        <v>527545.77637812681</v>
      </c>
      <c r="N175" s="539">
        <f t="shared" si="60"/>
        <v>1222783.1612169719</v>
      </c>
      <c r="O175" s="539">
        <f t="shared" si="61"/>
        <v>16810169.421495315</v>
      </c>
      <c r="P175" s="540"/>
      <c r="Q175" s="541"/>
      <c r="R175" s="541">
        <f>SUMPRODUCT(D174:E175,H174:I175)/SUM(H174:I175)</f>
        <v>933.05700405195671</v>
      </c>
      <c r="S175" s="541">
        <f>SUMPRODUCT(D174:E175,H174:I175)/SUM(H174:I175)</f>
        <v>933.05700405195671</v>
      </c>
      <c r="T175" s="541"/>
      <c r="U175" s="538">
        <f t="shared" si="62"/>
        <v>0</v>
      </c>
      <c r="V175" s="538">
        <f t="shared" si="63"/>
        <v>3919772.4740222702</v>
      </c>
      <c r="W175" s="538">
        <f t="shared" si="63"/>
        <v>521578.8652650438</v>
      </c>
      <c r="X175" s="538">
        <f t="shared" si="63"/>
        <v>0</v>
      </c>
      <c r="Y175" s="538">
        <f t="shared" si="64"/>
        <v>4441351.3392873136</v>
      </c>
      <c r="Z175" s="542">
        <f t="shared" si="65"/>
        <v>-12368818.082208</v>
      </c>
      <c r="AA175" s="543"/>
      <c r="AB175" s="544" t="s">
        <v>2263</v>
      </c>
      <c r="AC175" s="544" t="s">
        <v>2505</v>
      </c>
      <c r="AD175" s="544" t="s">
        <v>2505</v>
      </c>
      <c r="AE175" s="544" t="s">
        <v>2263</v>
      </c>
      <c r="AF175" s="545">
        <v>130</v>
      </c>
      <c r="AG175" s="545" t="s">
        <v>2263</v>
      </c>
      <c r="AH175" s="543"/>
      <c r="AI175" s="546">
        <f t="shared" si="67"/>
        <v>-1</v>
      </c>
      <c r="AJ175" s="546">
        <f t="shared" si="67"/>
        <v>-1.131069829437148E-2</v>
      </c>
      <c r="AK175" s="546">
        <f t="shared" si="67"/>
        <v>-1.131069829437148E-2</v>
      </c>
      <c r="AL175" s="546">
        <f t="shared" si="67"/>
        <v>-1</v>
      </c>
      <c r="AN175" s="502">
        <f t="shared" si="66"/>
        <v>-11095225.445323275</v>
      </c>
      <c r="AO175" s="502">
        <f t="shared" si="66"/>
        <v>-44842.564554671757</v>
      </c>
      <c r="AP175" s="502">
        <f t="shared" si="66"/>
        <v>-5966.9111130830133</v>
      </c>
      <c r="AQ175" s="502">
        <f t="shared" si="66"/>
        <v>-1222783.1612169719</v>
      </c>
    </row>
    <row r="176" spans="1:43" ht="12.75" x14ac:dyDescent="0.2">
      <c r="A176" s="535" t="s">
        <v>587</v>
      </c>
      <c r="B176" s="536">
        <v>0</v>
      </c>
      <c r="C176" s="537">
        <v>92.687202397892136</v>
      </c>
      <c r="D176" s="537">
        <v>302.6953039009486</v>
      </c>
      <c r="E176" s="537">
        <v>302.6953039009486</v>
      </c>
      <c r="F176" s="537">
        <v>765.96810543370793</v>
      </c>
      <c r="G176" s="538">
        <v>1143132</v>
      </c>
      <c r="H176" s="538">
        <v>107289</v>
      </c>
      <c r="I176" s="538">
        <v>970</v>
      </c>
      <c r="J176" s="538">
        <v>1156</v>
      </c>
      <c r="K176" s="539">
        <f t="shared" si="59"/>
        <v>105953707.05150723</v>
      </c>
      <c r="L176" s="539">
        <f t="shared" si="60"/>
        <v>32475876.460228875</v>
      </c>
      <c r="M176" s="539">
        <f t="shared" si="60"/>
        <v>293614.44478392013</v>
      </c>
      <c r="N176" s="539">
        <f t="shared" si="60"/>
        <v>885459.12988136639</v>
      </c>
      <c r="O176" s="539">
        <f t="shared" si="61"/>
        <v>139608657.08640137</v>
      </c>
      <c r="P176" s="540"/>
      <c r="Q176" s="541"/>
      <c r="R176" s="541"/>
      <c r="S176" s="541"/>
      <c r="T176" s="541"/>
      <c r="U176" s="538">
        <f t="shared" si="62"/>
        <v>0</v>
      </c>
      <c r="V176" s="538">
        <f t="shared" si="63"/>
        <v>0</v>
      </c>
      <c r="W176" s="538">
        <f t="shared" si="63"/>
        <v>0</v>
      </c>
      <c r="X176" s="538">
        <f t="shared" si="63"/>
        <v>0</v>
      </c>
      <c r="Y176" s="538">
        <f t="shared" si="64"/>
        <v>0</v>
      </c>
      <c r="Z176" s="542">
        <f t="shared" si="65"/>
        <v>0</v>
      </c>
      <c r="AA176" s="543"/>
      <c r="AB176" s="544">
        <v>106.36072206347934</v>
      </c>
      <c r="AC176" s="544">
        <v>346.10209726413495</v>
      </c>
      <c r="AD176" s="544">
        <v>346.10209726413495</v>
      </c>
      <c r="AE176" s="544">
        <v>793.45746766405409</v>
      </c>
      <c r="AF176" s="545">
        <v>130</v>
      </c>
      <c r="AG176" s="545" t="s">
        <v>2263</v>
      </c>
      <c r="AH176" s="543"/>
      <c r="AI176" s="546">
        <f t="shared" si="67"/>
        <v>-1</v>
      </c>
      <c r="AJ176" s="546">
        <f t="shared" si="67"/>
        <v>-1</v>
      </c>
      <c r="AK176" s="546">
        <f t="shared" si="67"/>
        <v>-1</v>
      </c>
      <c r="AL176" s="546">
        <f t="shared" si="67"/>
        <v>-1</v>
      </c>
      <c r="AN176" s="502">
        <f t="shared" si="66"/>
        <v>-105953707.05150723</v>
      </c>
      <c r="AO176" s="502">
        <f t="shared" si="66"/>
        <v>-32475876.460228875</v>
      </c>
      <c r="AP176" s="502">
        <f t="shared" si="66"/>
        <v>-293614.44478392013</v>
      </c>
      <c r="AQ176" s="502">
        <f t="shared" si="66"/>
        <v>-885459.12988136639</v>
      </c>
    </row>
    <row r="177" spans="1:43" ht="12.75" x14ac:dyDescent="0.2">
      <c r="A177" s="535" t="s">
        <v>588</v>
      </c>
      <c r="B177" s="536">
        <v>0</v>
      </c>
      <c r="C177" s="537" t="s">
        <v>2263</v>
      </c>
      <c r="D177" s="537">
        <v>2531.2563595489696</v>
      </c>
      <c r="E177" s="537">
        <v>2531.2563595489696</v>
      </c>
      <c r="F177" s="537">
        <v>2921.9226175231715</v>
      </c>
      <c r="G177" s="538">
        <v>0</v>
      </c>
      <c r="H177" s="538">
        <v>13</v>
      </c>
      <c r="I177" s="538">
        <v>232</v>
      </c>
      <c r="J177" s="538">
        <v>1009</v>
      </c>
      <c r="K177" s="539">
        <f t="shared" si="59"/>
        <v>0</v>
      </c>
      <c r="L177" s="539">
        <f t="shared" si="60"/>
        <v>32906.332674136604</v>
      </c>
      <c r="M177" s="539">
        <f t="shared" si="60"/>
        <v>587251.475415361</v>
      </c>
      <c r="N177" s="539">
        <f t="shared" si="60"/>
        <v>2948219.9210808799</v>
      </c>
      <c r="O177" s="539">
        <f t="shared" si="61"/>
        <v>3568377.7291703774</v>
      </c>
      <c r="P177" s="540"/>
      <c r="Q177" s="541"/>
      <c r="R177" s="541"/>
      <c r="S177" s="541"/>
      <c r="T177" s="541"/>
      <c r="U177" s="538">
        <f t="shared" si="62"/>
        <v>0</v>
      </c>
      <c r="V177" s="538">
        <f t="shared" si="63"/>
        <v>0</v>
      </c>
      <c r="W177" s="538">
        <f t="shared" si="63"/>
        <v>0</v>
      </c>
      <c r="X177" s="538">
        <f t="shared" si="63"/>
        <v>0</v>
      </c>
      <c r="Y177" s="538">
        <f t="shared" si="64"/>
        <v>0</v>
      </c>
      <c r="Z177" s="542">
        <f t="shared" si="65"/>
        <v>0</v>
      </c>
      <c r="AA177" s="543"/>
      <c r="AB177" s="544" t="s">
        <v>2263</v>
      </c>
      <c r="AC177" s="544" t="s">
        <v>2505</v>
      </c>
      <c r="AD177" s="544" t="s">
        <v>2505</v>
      </c>
      <c r="AE177" s="544" t="s">
        <v>2263</v>
      </c>
      <c r="AF177" s="545" t="s">
        <v>2263</v>
      </c>
      <c r="AG177" s="545" t="s">
        <v>2263</v>
      </c>
      <c r="AH177" s="543"/>
      <c r="AI177" s="546" t="e">
        <f t="shared" si="67"/>
        <v>#VALUE!</v>
      </c>
      <c r="AJ177" s="546">
        <f t="shared" si="67"/>
        <v>-1</v>
      </c>
      <c r="AK177" s="546">
        <f t="shared" si="67"/>
        <v>-1</v>
      </c>
      <c r="AL177" s="546">
        <f t="shared" si="67"/>
        <v>-1</v>
      </c>
      <c r="AN177" s="502">
        <f t="shared" si="66"/>
        <v>0</v>
      </c>
      <c r="AO177" s="502">
        <f t="shared" si="66"/>
        <v>-32906.332674136604</v>
      </c>
      <c r="AP177" s="502">
        <f t="shared" si="66"/>
        <v>-587251.475415361</v>
      </c>
      <c r="AQ177" s="502">
        <f t="shared" si="66"/>
        <v>-2948219.9210808799</v>
      </c>
    </row>
    <row r="178" spans="1:43" ht="12.75" x14ac:dyDescent="0.2">
      <c r="A178" s="535" t="s">
        <v>589</v>
      </c>
      <c r="B178" s="536">
        <v>0</v>
      </c>
      <c r="C178" s="537" t="s">
        <v>2263</v>
      </c>
      <c r="D178" s="537">
        <v>1100.5187133238558</v>
      </c>
      <c r="E178" s="537">
        <v>1100.5187133238558</v>
      </c>
      <c r="F178" s="537">
        <v>2661.5664084403502</v>
      </c>
      <c r="G178" s="538">
        <v>0</v>
      </c>
      <c r="H178" s="538">
        <v>14</v>
      </c>
      <c r="I178" s="538">
        <v>10</v>
      </c>
      <c r="J178" s="538">
        <v>392</v>
      </c>
      <c r="K178" s="539">
        <f t="shared" si="59"/>
        <v>0</v>
      </c>
      <c r="L178" s="539">
        <f t="shared" si="60"/>
        <v>15407.26198653398</v>
      </c>
      <c r="M178" s="539">
        <f t="shared" si="60"/>
        <v>11005.187133238558</v>
      </c>
      <c r="N178" s="539">
        <f t="shared" si="60"/>
        <v>1043334.0321086172</v>
      </c>
      <c r="O178" s="539">
        <f t="shared" si="61"/>
        <v>1069746.4812283898</v>
      </c>
      <c r="P178" s="540"/>
      <c r="Q178" s="541"/>
      <c r="R178" s="541"/>
      <c r="S178" s="541"/>
      <c r="T178" s="541"/>
      <c r="U178" s="538">
        <f t="shared" si="62"/>
        <v>0</v>
      </c>
      <c r="V178" s="538">
        <f t="shared" si="63"/>
        <v>0</v>
      </c>
      <c r="W178" s="538">
        <f t="shared" si="63"/>
        <v>0</v>
      </c>
      <c r="X178" s="538">
        <f t="shared" si="63"/>
        <v>0</v>
      </c>
      <c r="Y178" s="538">
        <f t="shared" si="64"/>
        <v>0</v>
      </c>
      <c r="Z178" s="542">
        <f t="shared" si="65"/>
        <v>0</v>
      </c>
      <c r="AA178" s="543"/>
      <c r="AB178" s="544" t="s">
        <v>2263</v>
      </c>
      <c r="AC178" s="544" t="s">
        <v>2505</v>
      </c>
      <c r="AD178" s="544" t="s">
        <v>2505</v>
      </c>
      <c r="AE178" s="544" t="s">
        <v>2263</v>
      </c>
      <c r="AF178" s="545" t="s">
        <v>2263</v>
      </c>
      <c r="AG178" s="545" t="s">
        <v>2263</v>
      </c>
      <c r="AH178" s="543"/>
      <c r="AI178" s="546" t="e">
        <f t="shared" si="67"/>
        <v>#VALUE!</v>
      </c>
      <c r="AJ178" s="546">
        <f t="shared" si="67"/>
        <v>-1</v>
      </c>
      <c r="AK178" s="546">
        <f t="shared" si="67"/>
        <v>-1</v>
      </c>
      <c r="AL178" s="546">
        <f t="shared" si="67"/>
        <v>-1</v>
      </c>
      <c r="AN178" s="502">
        <f t="shared" si="66"/>
        <v>0</v>
      </c>
      <c r="AO178" s="502">
        <f t="shared" si="66"/>
        <v>-15407.26198653398</v>
      </c>
      <c r="AP178" s="502">
        <f t="shared" si="66"/>
        <v>-11005.187133238558</v>
      </c>
      <c r="AQ178" s="502">
        <f t="shared" si="66"/>
        <v>-1043334.0321086172</v>
      </c>
    </row>
    <row r="179" spans="1:43" ht="12.75" x14ac:dyDescent="0.2">
      <c r="A179" s="535" t="s">
        <v>590</v>
      </c>
      <c r="B179" s="536">
        <v>0</v>
      </c>
      <c r="C179" s="537" t="s">
        <v>2263</v>
      </c>
      <c r="D179" s="537">
        <v>395.18005091696193</v>
      </c>
      <c r="E179" s="537">
        <v>395.18005091696193</v>
      </c>
      <c r="F179" s="537">
        <v>1673.4229131270117</v>
      </c>
      <c r="G179" s="538">
        <v>0</v>
      </c>
      <c r="H179" s="538">
        <v>562</v>
      </c>
      <c r="I179" s="538">
        <v>102</v>
      </c>
      <c r="J179" s="538">
        <v>3867</v>
      </c>
      <c r="K179" s="539">
        <f t="shared" si="59"/>
        <v>0</v>
      </c>
      <c r="L179" s="539">
        <f t="shared" si="60"/>
        <v>222091.18861533262</v>
      </c>
      <c r="M179" s="539">
        <f t="shared" si="60"/>
        <v>40308.365193530117</v>
      </c>
      <c r="N179" s="539">
        <f t="shared" si="60"/>
        <v>6471126.4050621539</v>
      </c>
      <c r="O179" s="539">
        <f t="shared" si="61"/>
        <v>6733525.9588710163</v>
      </c>
      <c r="P179" s="540"/>
      <c r="Q179" s="541"/>
      <c r="R179" s="541"/>
      <c r="S179" s="541"/>
      <c r="T179" s="541"/>
      <c r="U179" s="538">
        <f t="shared" si="62"/>
        <v>0</v>
      </c>
      <c r="V179" s="538">
        <f t="shared" si="63"/>
        <v>0</v>
      </c>
      <c r="W179" s="538">
        <f t="shared" si="63"/>
        <v>0</v>
      </c>
      <c r="X179" s="538">
        <f t="shared" si="63"/>
        <v>0</v>
      </c>
      <c r="Y179" s="538">
        <f t="shared" si="64"/>
        <v>0</v>
      </c>
      <c r="Z179" s="542">
        <f t="shared" si="65"/>
        <v>0</v>
      </c>
      <c r="AA179" s="543"/>
      <c r="AB179" s="544" t="s">
        <v>2263</v>
      </c>
      <c r="AC179" s="544" t="s">
        <v>2505</v>
      </c>
      <c r="AD179" s="544" t="s">
        <v>2505</v>
      </c>
      <c r="AE179" s="544" t="s">
        <v>2263</v>
      </c>
      <c r="AF179" s="545" t="s">
        <v>2263</v>
      </c>
      <c r="AG179" s="545" t="s">
        <v>2263</v>
      </c>
      <c r="AH179" s="543"/>
      <c r="AI179" s="546" t="e">
        <f t="shared" si="67"/>
        <v>#VALUE!</v>
      </c>
      <c r="AJ179" s="546">
        <f t="shared" si="67"/>
        <v>-1</v>
      </c>
      <c r="AK179" s="546">
        <f t="shared" si="67"/>
        <v>-1</v>
      </c>
      <c r="AL179" s="546">
        <f t="shared" si="67"/>
        <v>-1</v>
      </c>
      <c r="AN179" s="502">
        <f t="shared" si="66"/>
        <v>0</v>
      </c>
      <c r="AO179" s="502">
        <f t="shared" si="66"/>
        <v>-222091.18861533262</v>
      </c>
      <c r="AP179" s="502">
        <f t="shared" si="66"/>
        <v>-40308.365193530117</v>
      </c>
      <c r="AQ179" s="502">
        <f t="shared" si="66"/>
        <v>-6471126.4050621539</v>
      </c>
    </row>
    <row r="180" spans="1:43" ht="12.75" x14ac:dyDescent="0.2">
      <c r="A180" s="535" t="s">
        <v>287</v>
      </c>
      <c r="B180" s="536">
        <v>0</v>
      </c>
      <c r="C180" s="537" t="s">
        <v>2263</v>
      </c>
      <c r="D180" s="537">
        <v>359.87281732773084</v>
      </c>
      <c r="E180" s="537">
        <v>359.87281732773084</v>
      </c>
      <c r="F180" s="537">
        <v>892.03150053232014</v>
      </c>
      <c r="G180" s="538">
        <v>0</v>
      </c>
      <c r="H180" s="538">
        <v>5339</v>
      </c>
      <c r="I180" s="538">
        <v>401</v>
      </c>
      <c r="J180" s="538">
        <v>11172</v>
      </c>
      <c r="K180" s="539">
        <f t="shared" si="59"/>
        <v>0</v>
      </c>
      <c r="L180" s="539">
        <f t="shared" si="60"/>
        <v>1921360.971712755</v>
      </c>
      <c r="M180" s="539">
        <f t="shared" si="60"/>
        <v>144308.99974842006</v>
      </c>
      <c r="N180" s="539">
        <f t="shared" si="60"/>
        <v>9965775.923947081</v>
      </c>
      <c r="O180" s="539">
        <f t="shared" si="61"/>
        <v>12031445.895408256</v>
      </c>
      <c r="P180" s="540"/>
      <c r="Q180" s="541"/>
      <c r="R180" s="541"/>
      <c r="S180" s="541"/>
      <c r="T180" s="541"/>
      <c r="U180" s="538">
        <f t="shared" si="62"/>
        <v>0</v>
      </c>
      <c r="V180" s="538">
        <f t="shared" si="63"/>
        <v>0</v>
      </c>
      <c r="W180" s="538">
        <f t="shared" si="63"/>
        <v>0</v>
      </c>
      <c r="X180" s="538">
        <f t="shared" si="63"/>
        <v>0</v>
      </c>
      <c r="Y180" s="538">
        <f t="shared" si="64"/>
        <v>0</v>
      </c>
      <c r="Z180" s="542">
        <f t="shared" si="65"/>
        <v>0</v>
      </c>
      <c r="AA180" s="543"/>
      <c r="AB180" s="544" t="s">
        <v>2263</v>
      </c>
      <c r="AC180" s="544" t="s">
        <v>2505</v>
      </c>
      <c r="AD180" s="544" t="s">
        <v>2505</v>
      </c>
      <c r="AE180" s="544" t="s">
        <v>2263</v>
      </c>
      <c r="AF180" s="545" t="s">
        <v>2263</v>
      </c>
      <c r="AG180" s="545" t="s">
        <v>2263</v>
      </c>
      <c r="AH180" s="543"/>
      <c r="AI180" s="546" t="e">
        <f t="shared" si="67"/>
        <v>#VALUE!</v>
      </c>
      <c r="AJ180" s="546">
        <f t="shared" si="67"/>
        <v>-1</v>
      </c>
      <c r="AK180" s="546">
        <f t="shared" si="67"/>
        <v>-1</v>
      </c>
      <c r="AL180" s="546">
        <f t="shared" si="67"/>
        <v>-1</v>
      </c>
      <c r="AN180" s="502">
        <f t="shared" si="66"/>
        <v>0</v>
      </c>
      <c r="AO180" s="502">
        <f t="shared" si="66"/>
        <v>-1921360.971712755</v>
      </c>
      <c r="AP180" s="502">
        <f t="shared" si="66"/>
        <v>-144308.99974842006</v>
      </c>
      <c r="AQ180" s="502">
        <f t="shared" si="66"/>
        <v>-9965775.923947081</v>
      </c>
    </row>
    <row r="181" spans="1:43" ht="12.75" x14ac:dyDescent="0.2">
      <c r="A181" s="535" t="s">
        <v>591</v>
      </c>
      <c r="B181" s="536">
        <v>0</v>
      </c>
      <c r="C181" s="537" t="s">
        <v>2263</v>
      </c>
      <c r="D181" s="537">
        <v>10261.066466573577</v>
      </c>
      <c r="E181" s="537">
        <v>10261.066466573577</v>
      </c>
      <c r="F181" s="537">
        <v>16701.329988242265</v>
      </c>
      <c r="G181" s="538">
        <v>2482</v>
      </c>
      <c r="H181" s="538">
        <v>0</v>
      </c>
      <c r="I181" s="538">
        <v>235</v>
      </c>
      <c r="J181" s="538">
        <v>6</v>
      </c>
      <c r="K181" s="539">
        <f t="shared" si="59"/>
        <v>0</v>
      </c>
      <c r="L181" s="539">
        <f t="shared" si="60"/>
        <v>0</v>
      </c>
      <c r="M181" s="539">
        <f t="shared" si="60"/>
        <v>2411350.6196447904</v>
      </c>
      <c r="N181" s="539">
        <f t="shared" si="60"/>
        <v>100207.97992945359</v>
      </c>
      <c r="O181" s="539">
        <f t="shared" si="61"/>
        <v>2511558.5995742441</v>
      </c>
      <c r="P181" s="540"/>
      <c r="Q181" s="541"/>
      <c r="R181" s="541"/>
      <c r="S181" s="541"/>
      <c r="T181" s="541"/>
      <c r="U181" s="538">
        <f t="shared" si="62"/>
        <v>0</v>
      </c>
      <c r="V181" s="538">
        <f t="shared" si="63"/>
        <v>0</v>
      </c>
      <c r="W181" s="538">
        <f t="shared" si="63"/>
        <v>0</v>
      </c>
      <c r="X181" s="538">
        <f t="shared" si="63"/>
        <v>0</v>
      </c>
      <c r="Y181" s="538">
        <f t="shared" si="64"/>
        <v>0</v>
      </c>
      <c r="Z181" s="542">
        <f t="shared" si="65"/>
        <v>0</v>
      </c>
      <c r="AA181" s="543"/>
      <c r="AB181" s="544" t="s">
        <v>2263</v>
      </c>
      <c r="AC181" s="544" t="s">
        <v>2505</v>
      </c>
      <c r="AD181" s="544" t="s">
        <v>2505</v>
      </c>
      <c r="AE181" s="544" t="s">
        <v>2263</v>
      </c>
      <c r="AF181" s="545">
        <v>120</v>
      </c>
      <c r="AG181" s="545" t="s">
        <v>2263</v>
      </c>
      <c r="AH181" s="543"/>
      <c r="AI181" s="546" t="e">
        <f t="shared" si="67"/>
        <v>#VALUE!</v>
      </c>
      <c r="AJ181" s="546">
        <f t="shared" si="67"/>
        <v>-1</v>
      </c>
      <c r="AK181" s="546">
        <f t="shared" si="67"/>
        <v>-1</v>
      </c>
      <c r="AL181" s="546">
        <f t="shared" si="67"/>
        <v>-1</v>
      </c>
      <c r="AN181" s="502">
        <f t="shared" si="66"/>
        <v>0</v>
      </c>
      <c r="AO181" s="502">
        <f t="shared" si="66"/>
        <v>0</v>
      </c>
      <c r="AP181" s="502">
        <f t="shared" si="66"/>
        <v>-2411350.6196447904</v>
      </c>
      <c r="AQ181" s="502">
        <f t="shared" si="66"/>
        <v>-100207.97992945359</v>
      </c>
    </row>
    <row r="182" spans="1:43" ht="12.75" x14ac:dyDescent="0.2">
      <c r="A182" s="535" t="s">
        <v>592</v>
      </c>
      <c r="B182" s="536">
        <v>0</v>
      </c>
      <c r="C182" s="537" t="s">
        <v>2263</v>
      </c>
      <c r="D182" s="537">
        <v>6258.614243704701</v>
      </c>
      <c r="E182" s="537">
        <v>6258.614243704701</v>
      </c>
      <c r="F182" s="537">
        <v>6600.2675137628676</v>
      </c>
      <c r="G182" s="538">
        <v>0</v>
      </c>
      <c r="H182" s="538">
        <v>8</v>
      </c>
      <c r="I182" s="538">
        <v>691</v>
      </c>
      <c r="J182" s="538">
        <v>11</v>
      </c>
      <c r="K182" s="539">
        <f t="shared" si="59"/>
        <v>0</v>
      </c>
      <c r="L182" s="539">
        <f t="shared" si="60"/>
        <v>50068.913949637608</v>
      </c>
      <c r="M182" s="539">
        <f t="shared" si="60"/>
        <v>4324702.4423999488</v>
      </c>
      <c r="N182" s="539">
        <f t="shared" si="60"/>
        <v>72602.942651391539</v>
      </c>
      <c r="O182" s="539">
        <f t="shared" si="61"/>
        <v>4447374.2990009785</v>
      </c>
      <c r="P182" s="540"/>
      <c r="Q182" s="541"/>
      <c r="R182" s="541"/>
      <c r="S182" s="541"/>
      <c r="T182" s="541"/>
      <c r="U182" s="538">
        <f t="shared" si="62"/>
        <v>0</v>
      </c>
      <c r="V182" s="538">
        <f t="shared" si="63"/>
        <v>0</v>
      </c>
      <c r="W182" s="538">
        <f t="shared" si="63"/>
        <v>0</v>
      </c>
      <c r="X182" s="538">
        <f t="shared" si="63"/>
        <v>0</v>
      </c>
      <c r="Y182" s="538">
        <f t="shared" si="64"/>
        <v>0</v>
      </c>
      <c r="Z182" s="542">
        <f t="shared" si="65"/>
        <v>0</v>
      </c>
      <c r="AA182" s="543"/>
      <c r="AB182" s="544" t="s">
        <v>2263</v>
      </c>
      <c r="AC182" s="544" t="s">
        <v>2505</v>
      </c>
      <c r="AD182" s="544" t="s">
        <v>2505</v>
      </c>
      <c r="AE182" s="544" t="s">
        <v>2263</v>
      </c>
      <c r="AF182" s="545" t="s">
        <v>2263</v>
      </c>
      <c r="AG182" s="545" t="s">
        <v>2263</v>
      </c>
      <c r="AH182" s="543"/>
      <c r="AI182" s="546" t="e">
        <f t="shared" si="67"/>
        <v>#VALUE!</v>
      </c>
      <c r="AJ182" s="546">
        <f t="shared" si="67"/>
        <v>-1</v>
      </c>
      <c r="AK182" s="546">
        <f t="shared" si="67"/>
        <v>-1</v>
      </c>
      <c r="AL182" s="546">
        <f t="shared" si="67"/>
        <v>-1</v>
      </c>
      <c r="AN182" s="502">
        <f t="shared" si="66"/>
        <v>0</v>
      </c>
      <c r="AO182" s="502">
        <f t="shared" si="66"/>
        <v>-50068.913949637608</v>
      </c>
      <c r="AP182" s="502">
        <f t="shared" si="66"/>
        <v>-4324702.4423999488</v>
      </c>
      <c r="AQ182" s="502">
        <f t="shared" si="66"/>
        <v>-72602.942651391539</v>
      </c>
    </row>
    <row r="183" spans="1:43" ht="12.75" x14ac:dyDescent="0.2">
      <c r="A183" s="535" t="s">
        <v>593</v>
      </c>
      <c r="B183" s="536">
        <v>0</v>
      </c>
      <c r="C183" s="537" t="s">
        <v>2263</v>
      </c>
      <c r="D183" s="537">
        <v>4979.0927841446173</v>
      </c>
      <c r="E183" s="537">
        <v>4979.0927841446173</v>
      </c>
      <c r="F183" s="537">
        <v>6959.414936687388</v>
      </c>
      <c r="G183" s="538">
        <v>2</v>
      </c>
      <c r="H183" s="538">
        <v>15</v>
      </c>
      <c r="I183" s="538">
        <v>537</v>
      </c>
      <c r="J183" s="538">
        <v>5</v>
      </c>
      <c r="K183" s="539">
        <f t="shared" si="59"/>
        <v>0</v>
      </c>
      <c r="L183" s="539">
        <f t="shared" si="60"/>
        <v>74686.391762169253</v>
      </c>
      <c r="M183" s="539">
        <f t="shared" si="60"/>
        <v>2673772.8250856595</v>
      </c>
      <c r="N183" s="539">
        <f t="shared" si="60"/>
        <v>34797.074683436942</v>
      </c>
      <c r="O183" s="539">
        <f t="shared" si="61"/>
        <v>2783256.2915312657</v>
      </c>
      <c r="P183" s="540"/>
      <c r="Q183" s="541"/>
      <c r="R183" s="541"/>
      <c r="S183" s="541"/>
      <c r="T183" s="541"/>
      <c r="U183" s="538">
        <f t="shared" si="62"/>
        <v>0</v>
      </c>
      <c r="V183" s="538">
        <f t="shared" si="63"/>
        <v>0</v>
      </c>
      <c r="W183" s="538">
        <f t="shared" si="63"/>
        <v>0</v>
      </c>
      <c r="X183" s="538">
        <f t="shared" si="63"/>
        <v>0</v>
      </c>
      <c r="Y183" s="538">
        <f t="shared" si="64"/>
        <v>0</v>
      </c>
      <c r="Z183" s="542">
        <f t="shared" si="65"/>
        <v>0</v>
      </c>
      <c r="AA183" s="543"/>
      <c r="AB183" s="544" t="s">
        <v>2263</v>
      </c>
      <c r="AC183" s="544" t="s">
        <v>2505</v>
      </c>
      <c r="AD183" s="544" t="s">
        <v>2505</v>
      </c>
      <c r="AE183" s="544" t="s">
        <v>2263</v>
      </c>
      <c r="AF183" s="545">
        <v>120</v>
      </c>
      <c r="AG183" s="545" t="s">
        <v>2263</v>
      </c>
      <c r="AH183" s="543"/>
      <c r="AI183" s="546" t="e">
        <f t="shared" si="67"/>
        <v>#VALUE!</v>
      </c>
      <c r="AJ183" s="546">
        <f t="shared" si="67"/>
        <v>-1</v>
      </c>
      <c r="AK183" s="546">
        <f t="shared" si="67"/>
        <v>-1</v>
      </c>
      <c r="AL183" s="546">
        <f t="shared" si="67"/>
        <v>-1</v>
      </c>
      <c r="AN183" s="502">
        <f t="shared" si="66"/>
        <v>0</v>
      </c>
      <c r="AO183" s="502">
        <f t="shared" si="66"/>
        <v>-74686.391762169253</v>
      </c>
      <c r="AP183" s="502">
        <f t="shared" si="66"/>
        <v>-2673772.8250856595</v>
      </c>
      <c r="AQ183" s="502">
        <f t="shared" si="66"/>
        <v>-34797.074683436942</v>
      </c>
    </row>
    <row r="184" spans="1:43" ht="25.5" x14ac:dyDescent="0.2">
      <c r="A184" s="535" t="s">
        <v>594</v>
      </c>
      <c r="B184" s="536" t="s">
        <v>2293</v>
      </c>
      <c r="C184" s="537" t="s">
        <v>2263</v>
      </c>
      <c r="D184" s="537">
        <v>3783.5443830883355</v>
      </c>
      <c r="E184" s="537">
        <v>3783.5443830883355</v>
      </c>
      <c r="F184" s="537">
        <v>5093.0404895686743</v>
      </c>
      <c r="G184" s="538">
        <v>0</v>
      </c>
      <c r="H184" s="538">
        <v>75</v>
      </c>
      <c r="I184" s="538">
        <v>1795</v>
      </c>
      <c r="J184" s="538">
        <v>28</v>
      </c>
      <c r="K184" s="539">
        <f t="shared" si="59"/>
        <v>0</v>
      </c>
      <c r="L184" s="539">
        <f t="shared" si="60"/>
        <v>283765.82873162517</v>
      </c>
      <c r="M184" s="539">
        <f t="shared" si="60"/>
        <v>6791462.167643562</v>
      </c>
      <c r="N184" s="539">
        <f t="shared" si="60"/>
        <v>142605.13370792288</v>
      </c>
      <c r="O184" s="539">
        <f t="shared" si="61"/>
        <v>7217833.1300831102</v>
      </c>
      <c r="P184" s="540"/>
      <c r="Q184" s="541"/>
      <c r="R184" s="541"/>
      <c r="S184" s="541"/>
      <c r="T184" s="541">
        <f>((F184*J184)+(F186*J186))/(J184+J186)</f>
        <v>5709.8426451244022</v>
      </c>
      <c r="U184" s="538">
        <f t="shared" si="62"/>
        <v>0</v>
      </c>
      <c r="V184" s="538">
        <f t="shared" si="63"/>
        <v>0</v>
      </c>
      <c r="W184" s="538">
        <f t="shared" si="63"/>
        <v>0</v>
      </c>
      <c r="X184" s="538">
        <f t="shared" si="63"/>
        <v>159875.59406348327</v>
      </c>
      <c r="Y184" s="538">
        <f t="shared" si="64"/>
        <v>159875.59406348327</v>
      </c>
      <c r="Z184" s="542">
        <f t="shared" si="65"/>
        <v>-7057957.536019627</v>
      </c>
      <c r="AA184" s="543"/>
      <c r="AB184" s="544" t="s">
        <v>2263</v>
      </c>
      <c r="AC184" s="544" t="s">
        <v>2505</v>
      </c>
      <c r="AD184" s="544" t="s">
        <v>2505</v>
      </c>
      <c r="AE184" s="544" t="s">
        <v>2263</v>
      </c>
      <c r="AF184" s="545" t="s">
        <v>2263</v>
      </c>
      <c r="AG184" s="545" t="s">
        <v>2263</v>
      </c>
      <c r="AH184" s="543"/>
      <c r="AI184" s="546" t="e">
        <f t="shared" si="67"/>
        <v>#VALUE!</v>
      </c>
      <c r="AJ184" s="546">
        <f t="shared" si="67"/>
        <v>-1</v>
      </c>
      <c r="AK184" s="546">
        <f t="shared" si="67"/>
        <v>-1</v>
      </c>
      <c r="AL184" s="546">
        <f t="shared" si="67"/>
        <v>0.12110686275104876</v>
      </c>
      <c r="AN184" s="502">
        <f t="shared" si="66"/>
        <v>0</v>
      </c>
      <c r="AO184" s="502">
        <f t="shared" si="66"/>
        <v>-283765.82873162517</v>
      </c>
      <c r="AP184" s="502">
        <f t="shared" si="66"/>
        <v>-6791462.167643562</v>
      </c>
      <c r="AQ184" s="502">
        <f t="shared" si="66"/>
        <v>17270.460355560383</v>
      </c>
    </row>
    <row r="185" spans="1:43" ht="25.5" x14ac:dyDescent="0.2">
      <c r="A185" s="535" t="s">
        <v>595</v>
      </c>
      <c r="B185" s="536" t="s">
        <v>2294</v>
      </c>
      <c r="C185" s="537" t="s">
        <v>2263</v>
      </c>
      <c r="D185" s="537">
        <v>2916.2861282021609</v>
      </c>
      <c r="E185" s="537">
        <v>2916.2861282021609</v>
      </c>
      <c r="F185" s="537">
        <v>1762.6819695356694</v>
      </c>
      <c r="G185" s="538">
        <v>6</v>
      </c>
      <c r="H185" s="538">
        <v>232</v>
      </c>
      <c r="I185" s="538">
        <v>2908</v>
      </c>
      <c r="J185" s="538">
        <v>30</v>
      </c>
      <c r="K185" s="539">
        <f t="shared" si="59"/>
        <v>0</v>
      </c>
      <c r="L185" s="539">
        <f t="shared" si="60"/>
        <v>676578.38174290129</v>
      </c>
      <c r="M185" s="539">
        <f t="shared" si="60"/>
        <v>8480560.0608118828</v>
      </c>
      <c r="N185" s="539">
        <f t="shared" si="60"/>
        <v>52880.459086070085</v>
      </c>
      <c r="O185" s="539">
        <f t="shared" si="61"/>
        <v>9210018.9016408548</v>
      </c>
      <c r="P185" s="540"/>
      <c r="Q185" s="541"/>
      <c r="R185" s="541">
        <f>(SUMPRODUCT(D185:F185,H185:J185)+(F187*J187))/SUM(H185:J185,J187)</f>
        <v>2911.8268899783966</v>
      </c>
      <c r="S185" s="541">
        <f>R185</f>
        <v>2911.8268899783966</v>
      </c>
      <c r="T185" s="541">
        <f>R185</f>
        <v>2911.8268899783966</v>
      </c>
      <c r="U185" s="538">
        <f t="shared" si="62"/>
        <v>0</v>
      </c>
      <c r="V185" s="538">
        <f t="shared" si="63"/>
        <v>675543.83847498801</v>
      </c>
      <c r="W185" s="538">
        <f t="shared" si="63"/>
        <v>8467592.5960571766</v>
      </c>
      <c r="X185" s="538">
        <f t="shared" si="63"/>
        <v>87354.806699351902</v>
      </c>
      <c r="Y185" s="538">
        <f t="shared" si="64"/>
        <v>9230491.2412315179</v>
      </c>
      <c r="Z185" s="542">
        <f t="shared" si="65"/>
        <v>20472.33959066309</v>
      </c>
      <c r="AA185" s="543"/>
      <c r="AB185" s="544" t="s">
        <v>2263</v>
      </c>
      <c r="AC185" s="544" t="s">
        <v>2505</v>
      </c>
      <c r="AD185" s="544" t="s">
        <v>2505</v>
      </c>
      <c r="AE185" s="544" t="s">
        <v>2263</v>
      </c>
      <c r="AF185" s="545">
        <v>120</v>
      </c>
      <c r="AG185" s="545" t="s">
        <v>2263</v>
      </c>
      <c r="AH185" s="543"/>
      <c r="AI185" s="546" t="e">
        <f t="shared" si="67"/>
        <v>#VALUE!</v>
      </c>
      <c r="AJ185" s="546">
        <f t="shared" si="67"/>
        <v>-1.5290811764459011E-3</v>
      </c>
      <c r="AK185" s="546">
        <f t="shared" si="67"/>
        <v>-1.5290811764459011E-3</v>
      </c>
      <c r="AL185" s="546">
        <f t="shared" si="67"/>
        <v>0.65192980940596912</v>
      </c>
      <c r="AN185" s="502">
        <f t="shared" si="66"/>
        <v>0</v>
      </c>
      <c r="AO185" s="502">
        <f t="shared" si="66"/>
        <v>-1034.5432679132791</v>
      </c>
      <c r="AP185" s="502">
        <f t="shared" si="66"/>
        <v>-12967.464754706249</v>
      </c>
      <c r="AQ185" s="502">
        <f t="shared" si="66"/>
        <v>34474.347613281818</v>
      </c>
    </row>
    <row r="186" spans="1:43" ht="25.5" x14ac:dyDescent="0.2">
      <c r="A186" s="535" t="s">
        <v>596</v>
      </c>
      <c r="B186" s="536" t="s">
        <v>2293</v>
      </c>
      <c r="C186" s="537" t="s">
        <v>2263</v>
      </c>
      <c r="D186" s="537">
        <v>1844.8028991180022</v>
      </c>
      <c r="E186" s="537">
        <v>1844.8028991180022</v>
      </c>
      <c r="F186" s="537">
        <v>5915.4433636429785</v>
      </c>
      <c r="G186" s="538">
        <v>150</v>
      </c>
      <c r="H186" s="538">
        <v>401</v>
      </c>
      <c r="I186" s="538">
        <v>988</v>
      </c>
      <c r="J186" s="538">
        <v>84</v>
      </c>
      <c r="K186" s="539">
        <f t="shared" si="59"/>
        <v>0</v>
      </c>
      <c r="L186" s="539">
        <f t="shared" si="60"/>
        <v>739765.96254631889</v>
      </c>
      <c r="M186" s="539">
        <f t="shared" si="60"/>
        <v>1822665.2643285862</v>
      </c>
      <c r="N186" s="539">
        <f t="shared" si="60"/>
        <v>496897.24254601018</v>
      </c>
      <c r="O186" s="539">
        <f t="shared" si="61"/>
        <v>3059328.4694209155</v>
      </c>
      <c r="P186" s="540"/>
      <c r="Q186" s="541"/>
      <c r="R186" s="541"/>
      <c r="S186" s="541"/>
      <c r="T186" s="541">
        <f>((F184*J184)+(F186*J186))/(J184+J186)</f>
        <v>5709.8426451244022</v>
      </c>
      <c r="U186" s="538">
        <f t="shared" si="62"/>
        <v>0</v>
      </c>
      <c r="V186" s="538">
        <f t="shared" si="63"/>
        <v>0</v>
      </c>
      <c r="W186" s="538">
        <f t="shared" si="63"/>
        <v>0</v>
      </c>
      <c r="X186" s="538">
        <f t="shared" si="63"/>
        <v>479626.78219044977</v>
      </c>
      <c r="Y186" s="538">
        <f t="shared" si="64"/>
        <v>479626.78219044977</v>
      </c>
      <c r="Z186" s="542">
        <f t="shared" si="65"/>
        <v>-2579701.6872304659</v>
      </c>
      <c r="AA186" s="543"/>
      <c r="AB186" s="544" t="s">
        <v>2263</v>
      </c>
      <c r="AC186" s="544" t="s">
        <v>2505</v>
      </c>
      <c r="AD186" s="544" t="s">
        <v>2505</v>
      </c>
      <c r="AE186" s="544" t="s">
        <v>2263</v>
      </c>
      <c r="AF186" s="545">
        <v>120</v>
      </c>
      <c r="AG186" s="545" t="s">
        <v>2263</v>
      </c>
      <c r="AH186" s="543"/>
      <c r="AI186" s="546" t="e">
        <f t="shared" si="67"/>
        <v>#VALUE!</v>
      </c>
      <c r="AJ186" s="546">
        <f t="shared" si="67"/>
        <v>-1</v>
      </c>
      <c r="AK186" s="546">
        <f t="shared" si="67"/>
        <v>-1</v>
      </c>
      <c r="AL186" s="546">
        <f t="shared" si="67"/>
        <v>-3.475660333124353E-2</v>
      </c>
      <c r="AN186" s="502">
        <f t="shared" si="66"/>
        <v>0</v>
      </c>
      <c r="AO186" s="502">
        <f t="shared" si="66"/>
        <v>-739765.96254631889</v>
      </c>
      <c r="AP186" s="502">
        <f t="shared" si="66"/>
        <v>-1822665.2643285862</v>
      </c>
      <c r="AQ186" s="502">
        <f t="shared" si="66"/>
        <v>-17270.460355560412</v>
      </c>
    </row>
    <row r="187" spans="1:43" ht="25.5" x14ac:dyDescent="0.2">
      <c r="A187" s="535" t="s">
        <v>597</v>
      </c>
      <c r="B187" s="536" t="s">
        <v>2294</v>
      </c>
      <c r="C187" s="537" t="s">
        <v>2263</v>
      </c>
      <c r="D187" s="537">
        <v>1815.2096311318642</v>
      </c>
      <c r="E187" s="537">
        <v>1815.2096311318642</v>
      </c>
      <c r="F187" s="537">
        <v>4276.6495293558874</v>
      </c>
      <c r="G187" s="538">
        <v>3</v>
      </c>
      <c r="H187" s="538">
        <v>171</v>
      </c>
      <c r="I187" s="538">
        <v>360</v>
      </c>
      <c r="J187" s="538">
        <v>15</v>
      </c>
      <c r="K187" s="539">
        <f t="shared" si="59"/>
        <v>0</v>
      </c>
      <c r="L187" s="539">
        <f t="shared" si="60"/>
        <v>310400.84692354879</v>
      </c>
      <c r="M187" s="539">
        <f t="shared" si="60"/>
        <v>653475.46720747114</v>
      </c>
      <c r="N187" s="539">
        <f t="shared" si="60"/>
        <v>64149.742940338314</v>
      </c>
      <c r="O187" s="539">
        <f t="shared" si="61"/>
        <v>1028026.0570713582</v>
      </c>
      <c r="P187" s="540"/>
      <c r="Q187" s="541"/>
      <c r="R187" s="541"/>
      <c r="S187" s="541"/>
      <c r="T187" s="541">
        <f>T185</f>
        <v>2911.8268899783966</v>
      </c>
      <c r="U187" s="538">
        <f t="shared" si="62"/>
        <v>0</v>
      </c>
      <c r="V187" s="538">
        <f t="shared" si="63"/>
        <v>0</v>
      </c>
      <c r="W187" s="538">
        <f t="shared" si="63"/>
        <v>0</v>
      </c>
      <c r="X187" s="538">
        <f t="shared" si="63"/>
        <v>43677.403349675951</v>
      </c>
      <c r="Y187" s="538">
        <f t="shared" si="64"/>
        <v>43677.403349675951</v>
      </c>
      <c r="Z187" s="542">
        <f t="shared" si="65"/>
        <v>-984348.65372168226</v>
      </c>
      <c r="AA187" s="543"/>
      <c r="AB187" s="544" t="s">
        <v>2263</v>
      </c>
      <c r="AC187" s="544" t="s">
        <v>2505</v>
      </c>
      <c r="AD187" s="544" t="s">
        <v>2505</v>
      </c>
      <c r="AE187" s="544" t="s">
        <v>2263</v>
      </c>
      <c r="AF187" s="545">
        <v>120</v>
      </c>
      <c r="AG187" s="545" t="s">
        <v>2263</v>
      </c>
      <c r="AH187" s="543"/>
      <c r="AI187" s="546" t="e">
        <f t="shared" si="67"/>
        <v>#VALUE!</v>
      </c>
      <c r="AJ187" s="546">
        <f t="shared" si="67"/>
        <v>-1</v>
      </c>
      <c r="AK187" s="546">
        <f t="shared" si="67"/>
        <v>-1</v>
      </c>
      <c r="AL187" s="546">
        <f t="shared" si="67"/>
        <v>-0.31913361850416788</v>
      </c>
      <c r="AN187" s="502">
        <f t="shared" si="66"/>
        <v>0</v>
      </c>
      <c r="AO187" s="502">
        <f t="shared" si="66"/>
        <v>-310400.84692354879</v>
      </c>
      <c r="AP187" s="502">
        <f t="shared" si="66"/>
        <v>-653475.46720747114</v>
      </c>
      <c r="AQ187" s="502">
        <f t="shared" si="66"/>
        <v>-20472.339590662363</v>
      </c>
    </row>
    <row r="188" spans="1:43" ht="12.75" x14ac:dyDescent="0.2">
      <c r="A188" s="535" t="s">
        <v>598</v>
      </c>
      <c r="B188" s="536">
        <v>0</v>
      </c>
      <c r="C188" s="537">
        <v>130.64565953466729</v>
      </c>
      <c r="D188" s="537">
        <v>992.22003507017689</v>
      </c>
      <c r="E188" s="537">
        <v>992.22003507017689</v>
      </c>
      <c r="F188" s="537">
        <v>947.17933279769534</v>
      </c>
      <c r="G188" s="538">
        <v>1877</v>
      </c>
      <c r="H188" s="538">
        <v>6561</v>
      </c>
      <c r="I188" s="538">
        <v>1328</v>
      </c>
      <c r="J188" s="538">
        <v>335</v>
      </c>
      <c r="K188" s="539">
        <f t="shared" si="59"/>
        <v>245221.90294657051</v>
      </c>
      <c r="L188" s="539">
        <f t="shared" si="60"/>
        <v>6509955.6500954302</v>
      </c>
      <c r="M188" s="539">
        <f t="shared" si="60"/>
        <v>1317668.2065731948</v>
      </c>
      <c r="N188" s="539">
        <f t="shared" si="60"/>
        <v>317305.07648722793</v>
      </c>
      <c r="O188" s="539">
        <f t="shared" si="61"/>
        <v>8390150.8361024242</v>
      </c>
      <c r="P188" s="540"/>
      <c r="Q188" s="541"/>
      <c r="R188" s="541"/>
      <c r="S188" s="541"/>
      <c r="T188" s="541"/>
      <c r="U188" s="538">
        <f t="shared" si="62"/>
        <v>0</v>
      </c>
      <c r="V188" s="538">
        <f t="shared" si="63"/>
        <v>0</v>
      </c>
      <c r="W188" s="538">
        <f t="shared" si="63"/>
        <v>0</v>
      </c>
      <c r="X188" s="538">
        <f t="shared" si="63"/>
        <v>0</v>
      </c>
      <c r="Y188" s="538">
        <f t="shared" si="64"/>
        <v>0</v>
      </c>
      <c r="Z188" s="542">
        <f t="shared" si="65"/>
        <v>0</v>
      </c>
      <c r="AA188" s="543"/>
      <c r="AB188" s="544" t="s">
        <v>2263</v>
      </c>
      <c r="AC188" s="544" t="s">
        <v>2505</v>
      </c>
      <c r="AD188" s="544" t="s">
        <v>2505</v>
      </c>
      <c r="AE188" s="544" t="s">
        <v>2263</v>
      </c>
      <c r="AF188" s="545">
        <v>120</v>
      </c>
      <c r="AG188" s="545" t="s">
        <v>2263</v>
      </c>
      <c r="AH188" s="543"/>
      <c r="AI188" s="546">
        <f t="shared" si="67"/>
        <v>-1</v>
      </c>
      <c r="AJ188" s="546">
        <f t="shared" si="67"/>
        <v>-1</v>
      </c>
      <c r="AK188" s="546">
        <f t="shared" si="67"/>
        <v>-1</v>
      </c>
      <c r="AL188" s="546">
        <f t="shared" si="67"/>
        <v>-1</v>
      </c>
      <c r="AN188" s="502">
        <f t="shared" si="66"/>
        <v>-245221.90294657051</v>
      </c>
      <c r="AO188" s="502">
        <f t="shared" si="66"/>
        <v>-6509955.6500954302</v>
      </c>
      <c r="AP188" s="502">
        <f t="shared" si="66"/>
        <v>-1317668.2065731948</v>
      </c>
      <c r="AQ188" s="502">
        <f t="shared" si="66"/>
        <v>-317305.07648722793</v>
      </c>
    </row>
    <row r="189" spans="1:43" ht="12.75" x14ac:dyDescent="0.2">
      <c r="A189" s="535" t="s">
        <v>599</v>
      </c>
      <c r="B189" s="536">
        <v>0</v>
      </c>
      <c r="C189" s="537" t="s">
        <v>2263</v>
      </c>
      <c r="D189" s="537">
        <v>1222.9055536275105</v>
      </c>
      <c r="E189" s="537">
        <v>1222.9055536275105</v>
      </c>
      <c r="F189" s="537">
        <v>1374.0111622974246</v>
      </c>
      <c r="G189" s="538">
        <v>49</v>
      </c>
      <c r="H189" s="538">
        <v>397</v>
      </c>
      <c r="I189" s="538">
        <v>113</v>
      </c>
      <c r="J189" s="538">
        <v>35</v>
      </c>
      <c r="K189" s="539">
        <f t="shared" si="59"/>
        <v>0</v>
      </c>
      <c r="L189" s="539">
        <f t="shared" si="60"/>
        <v>485493.50479012163</v>
      </c>
      <c r="M189" s="539">
        <f t="shared" si="60"/>
        <v>138188.32755990868</v>
      </c>
      <c r="N189" s="539">
        <f t="shared" si="60"/>
        <v>48090.390680409859</v>
      </c>
      <c r="O189" s="539">
        <f t="shared" si="61"/>
        <v>671772.22303044016</v>
      </c>
      <c r="P189" s="540"/>
      <c r="Q189" s="541"/>
      <c r="R189" s="541"/>
      <c r="S189" s="541"/>
      <c r="T189" s="541"/>
      <c r="U189" s="538">
        <f t="shared" si="62"/>
        <v>0</v>
      </c>
      <c r="V189" s="538">
        <f t="shared" si="63"/>
        <v>0</v>
      </c>
      <c r="W189" s="538">
        <f t="shared" si="63"/>
        <v>0</v>
      </c>
      <c r="X189" s="538">
        <f t="shared" si="63"/>
        <v>0</v>
      </c>
      <c r="Y189" s="538">
        <f t="shared" si="64"/>
        <v>0</v>
      </c>
      <c r="Z189" s="542">
        <f t="shared" si="65"/>
        <v>0</v>
      </c>
      <c r="AA189" s="543"/>
      <c r="AB189" s="544" t="s">
        <v>2263</v>
      </c>
      <c r="AC189" s="544" t="s">
        <v>2505</v>
      </c>
      <c r="AD189" s="544" t="s">
        <v>2505</v>
      </c>
      <c r="AE189" s="544" t="s">
        <v>2263</v>
      </c>
      <c r="AF189" s="545">
        <v>120</v>
      </c>
      <c r="AG189" s="545" t="s">
        <v>2263</v>
      </c>
      <c r="AH189" s="543"/>
      <c r="AI189" s="546" t="e">
        <f t="shared" si="67"/>
        <v>#VALUE!</v>
      </c>
      <c r="AJ189" s="546">
        <f t="shared" si="67"/>
        <v>-1</v>
      </c>
      <c r="AK189" s="546">
        <f t="shared" si="67"/>
        <v>-1</v>
      </c>
      <c r="AL189" s="546">
        <f t="shared" si="67"/>
        <v>-1</v>
      </c>
      <c r="AN189" s="502">
        <f t="shared" si="66"/>
        <v>0</v>
      </c>
      <c r="AO189" s="502">
        <f t="shared" si="66"/>
        <v>-485493.50479012163</v>
      </c>
      <c r="AP189" s="502">
        <f t="shared" si="66"/>
        <v>-138188.32755990868</v>
      </c>
      <c r="AQ189" s="502">
        <f t="shared" si="66"/>
        <v>-48090.390680409859</v>
      </c>
    </row>
    <row r="190" spans="1:43" ht="12.75" x14ac:dyDescent="0.2">
      <c r="A190" s="535" t="s">
        <v>600</v>
      </c>
      <c r="B190" s="536" t="s">
        <v>2295</v>
      </c>
      <c r="C190" s="537" t="s">
        <v>2263</v>
      </c>
      <c r="D190" s="537">
        <v>2011.5005047005059</v>
      </c>
      <c r="E190" s="537">
        <v>2011.5005047005059</v>
      </c>
      <c r="F190" s="537">
        <v>319.72547470294705</v>
      </c>
      <c r="G190" s="538">
        <v>9</v>
      </c>
      <c r="H190" s="538">
        <v>1734</v>
      </c>
      <c r="I190" s="538">
        <v>2005</v>
      </c>
      <c r="J190" s="538">
        <v>4</v>
      </c>
      <c r="K190" s="539">
        <f t="shared" si="59"/>
        <v>0</v>
      </c>
      <c r="L190" s="539">
        <f t="shared" si="60"/>
        <v>3487941.8751506773</v>
      </c>
      <c r="M190" s="539">
        <f t="shared" si="60"/>
        <v>4033058.5119245141</v>
      </c>
      <c r="N190" s="539">
        <f t="shared" si="60"/>
        <v>1278.9018988117882</v>
      </c>
      <c r="O190" s="539">
        <f t="shared" si="61"/>
        <v>7522279.2889740029</v>
      </c>
      <c r="P190" s="540"/>
      <c r="Q190" s="541"/>
      <c r="R190" s="541">
        <f>SUMPRODUCT(D190:F190,H190:J190)/SUM(H190:J190)</f>
        <v>2009.6925698568002</v>
      </c>
      <c r="S190" s="541">
        <f>R190</f>
        <v>2009.6925698568002</v>
      </c>
      <c r="T190" s="541">
        <f>R190</f>
        <v>2009.6925698568002</v>
      </c>
      <c r="U190" s="538">
        <f t="shared" si="62"/>
        <v>0</v>
      </c>
      <c r="V190" s="538">
        <f t="shared" si="63"/>
        <v>3484806.9161316915</v>
      </c>
      <c r="W190" s="538">
        <f t="shared" si="63"/>
        <v>4029433.6025628843</v>
      </c>
      <c r="X190" s="538">
        <f t="shared" si="63"/>
        <v>8038.7702794272009</v>
      </c>
      <c r="Y190" s="538">
        <f t="shared" si="64"/>
        <v>7522279.2889740029</v>
      </c>
      <c r="Z190" s="542">
        <f t="shared" si="65"/>
        <v>0</v>
      </c>
      <c r="AA190" s="543"/>
      <c r="AB190" s="544" t="s">
        <v>2263</v>
      </c>
      <c r="AC190" s="544" t="s">
        <v>2505</v>
      </c>
      <c r="AD190" s="544" t="s">
        <v>2505</v>
      </c>
      <c r="AE190" s="544" t="s">
        <v>2263</v>
      </c>
      <c r="AF190" s="545">
        <v>120</v>
      </c>
      <c r="AG190" s="545" t="s">
        <v>2263</v>
      </c>
      <c r="AH190" s="543"/>
      <c r="AI190" s="546" t="e">
        <f t="shared" si="67"/>
        <v>#VALUE!</v>
      </c>
      <c r="AJ190" s="546">
        <f t="shared" si="67"/>
        <v>-8.9879910021439802E-4</v>
      </c>
      <c r="AK190" s="546">
        <f t="shared" si="67"/>
        <v>-8.9879910021439802E-4</v>
      </c>
      <c r="AL190" s="546">
        <f t="shared" si="67"/>
        <v>5.2856817140516581</v>
      </c>
      <c r="AN190" s="502">
        <f t="shared" si="66"/>
        <v>0</v>
      </c>
      <c r="AO190" s="502">
        <f t="shared" si="66"/>
        <v>-3134.9590189857408</v>
      </c>
      <c r="AP190" s="502">
        <f t="shared" si="66"/>
        <v>-3624.9093616297469</v>
      </c>
      <c r="AQ190" s="502">
        <f t="shared" si="66"/>
        <v>6759.8683806154131</v>
      </c>
    </row>
    <row r="191" spans="1:43" ht="12.75" x14ac:dyDescent="0.2">
      <c r="A191" s="535" t="s">
        <v>601</v>
      </c>
      <c r="B191" s="536">
        <v>0</v>
      </c>
      <c r="C191" s="537" t="s">
        <v>2263</v>
      </c>
      <c r="D191" s="537">
        <v>2093.0998767314095</v>
      </c>
      <c r="E191" s="537">
        <v>2093.0998767314095</v>
      </c>
      <c r="F191" s="537">
        <v>2093.0998767314095</v>
      </c>
      <c r="G191" s="538">
        <v>0</v>
      </c>
      <c r="H191" s="538">
        <v>244</v>
      </c>
      <c r="I191" s="538">
        <v>323</v>
      </c>
      <c r="J191" s="538">
        <v>0</v>
      </c>
      <c r="K191" s="539">
        <f t="shared" si="59"/>
        <v>0</v>
      </c>
      <c r="L191" s="539">
        <f t="shared" si="60"/>
        <v>510716.3699224639</v>
      </c>
      <c r="M191" s="539">
        <f t="shared" si="60"/>
        <v>676071.2601842453</v>
      </c>
      <c r="N191" s="539">
        <f t="shared" si="60"/>
        <v>0</v>
      </c>
      <c r="O191" s="539">
        <f t="shared" si="61"/>
        <v>1186787.6301067092</v>
      </c>
      <c r="P191" s="540"/>
      <c r="Q191" s="541"/>
      <c r="R191" s="541"/>
      <c r="S191" s="541"/>
      <c r="T191" s="541"/>
      <c r="U191" s="538">
        <f t="shared" si="62"/>
        <v>0</v>
      </c>
      <c r="V191" s="538">
        <f t="shared" si="63"/>
        <v>0</v>
      </c>
      <c r="W191" s="538">
        <f t="shared" si="63"/>
        <v>0</v>
      </c>
      <c r="X191" s="538">
        <f t="shared" si="63"/>
        <v>0</v>
      </c>
      <c r="Y191" s="538">
        <f t="shared" si="64"/>
        <v>0</v>
      </c>
      <c r="Z191" s="542">
        <f t="shared" si="65"/>
        <v>0</v>
      </c>
      <c r="AA191" s="543"/>
      <c r="AB191" s="544" t="s">
        <v>2263</v>
      </c>
      <c r="AC191" s="544" t="s">
        <v>2505</v>
      </c>
      <c r="AD191" s="544" t="s">
        <v>2505</v>
      </c>
      <c r="AE191" s="544" t="s">
        <v>2263</v>
      </c>
      <c r="AF191" s="545" t="s">
        <v>2263</v>
      </c>
      <c r="AG191" s="545" t="s">
        <v>2263</v>
      </c>
      <c r="AH191" s="543"/>
      <c r="AI191" s="546" t="e">
        <f t="shared" si="67"/>
        <v>#VALUE!</v>
      </c>
      <c r="AJ191" s="546">
        <f t="shared" si="67"/>
        <v>-1</v>
      </c>
      <c r="AK191" s="546">
        <f t="shared" si="67"/>
        <v>-1</v>
      </c>
      <c r="AL191" s="546">
        <f t="shared" si="67"/>
        <v>-1</v>
      </c>
      <c r="AN191" s="502">
        <f t="shared" si="66"/>
        <v>0</v>
      </c>
      <c r="AO191" s="502">
        <f t="shared" si="66"/>
        <v>-510716.3699224639</v>
      </c>
      <c r="AP191" s="502">
        <f t="shared" si="66"/>
        <v>-676071.2601842453</v>
      </c>
      <c r="AQ191" s="502">
        <f t="shared" si="66"/>
        <v>0</v>
      </c>
    </row>
    <row r="192" spans="1:43" ht="12.75" x14ac:dyDescent="0.2">
      <c r="A192" s="535" t="s">
        <v>602</v>
      </c>
      <c r="B192" s="536" t="s">
        <v>2296</v>
      </c>
      <c r="C192" s="537" t="s">
        <v>2263</v>
      </c>
      <c r="D192" s="537">
        <v>1163.7038299916239</v>
      </c>
      <c r="E192" s="537">
        <v>1163.7038299916239</v>
      </c>
      <c r="F192" s="537">
        <v>2502.4093521200612</v>
      </c>
      <c r="G192" s="538">
        <v>7</v>
      </c>
      <c r="H192" s="538">
        <v>8325</v>
      </c>
      <c r="I192" s="538">
        <v>3846</v>
      </c>
      <c r="J192" s="538">
        <v>51</v>
      </c>
      <c r="K192" s="539">
        <f t="shared" si="59"/>
        <v>0</v>
      </c>
      <c r="L192" s="539">
        <f t="shared" si="60"/>
        <v>9687834.3846802693</v>
      </c>
      <c r="M192" s="539">
        <f t="shared" si="60"/>
        <v>4475604.9301477857</v>
      </c>
      <c r="N192" s="539">
        <f t="shared" si="60"/>
        <v>127622.87695812312</v>
      </c>
      <c r="O192" s="539">
        <f t="shared" si="61"/>
        <v>14291062.191786177</v>
      </c>
      <c r="P192" s="540"/>
      <c r="Q192" s="541"/>
      <c r="R192" s="541"/>
      <c r="S192" s="541"/>
      <c r="T192" s="541">
        <f>SUMPRODUCT(F192:F193,J192:J193)/SUM(J192:J193)</f>
        <v>2437.5930346361483</v>
      </c>
      <c r="U192" s="538">
        <f t="shared" si="62"/>
        <v>0</v>
      </c>
      <c r="V192" s="538">
        <f t="shared" si="63"/>
        <v>0</v>
      </c>
      <c r="W192" s="538">
        <f t="shared" si="63"/>
        <v>0</v>
      </c>
      <c r="X192" s="538">
        <f t="shared" si="63"/>
        <v>124317.24476644356</v>
      </c>
      <c r="Y192" s="538">
        <f t="shared" si="64"/>
        <v>124317.24476644356</v>
      </c>
      <c r="Z192" s="542">
        <f t="shared" si="65"/>
        <v>-14166744.947019733</v>
      </c>
      <c r="AA192" s="543"/>
      <c r="AB192" s="544" t="s">
        <v>2263</v>
      </c>
      <c r="AC192" s="544" t="s">
        <v>2505</v>
      </c>
      <c r="AD192" s="544" t="s">
        <v>2505</v>
      </c>
      <c r="AE192" s="544" t="s">
        <v>2263</v>
      </c>
      <c r="AF192" s="545">
        <v>120</v>
      </c>
      <c r="AG192" s="545" t="s">
        <v>2263</v>
      </c>
      <c r="AH192" s="543"/>
      <c r="AI192" s="546" t="e">
        <f t="shared" si="67"/>
        <v>#VALUE!</v>
      </c>
      <c r="AJ192" s="546">
        <f t="shared" si="67"/>
        <v>-1</v>
      </c>
      <c r="AK192" s="546">
        <f t="shared" si="67"/>
        <v>-1</v>
      </c>
      <c r="AL192" s="546">
        <f t="shared" si="67"/>
        <v>-2.5901564597734517E-2</v>
      </c>
      <c r="AN192" s="502">
        <f t="shared" si="66"/>
        <v>0</v>
      </c>
      <c r="AO192" s="502">
        <f t="shared" si="66"/>
        <v>-9687834.3846802693</v>
      </c>
      <c r="AP192" s="502">
        <f t="shared" si="66"/>
        <v>-4475604.9301477857</v>
      </c>
      <c r="AQ192" s="502">
        <f t="shared" si="66"/>
        <v>-3305.6321916795569</v>
      </c>
    </row>
    <row r="193" spans="1:43" ht="12.75" x14ac:dyDescent="0.2">
      <c r="A193" s="535" t="s">
        <v>603</v>
      </c>
      <c r="B193" s="536" t="s">
        <v>2296</v>
      </c>
      <c r="C193" s="537" t="s">
        <v>2263</v>
      </c>
      <c r="D193" s="537">
        <v>1231.7744315294267</v>
      </c>
      <c r="E193" s="537">
        <v>1231.7744315294267</v>
      </c>
      <c r="F193" s="537">
        <v>784.77693879637764</v>
      </c>
      <c r="G193" s="538">
        <v>0</v>
      </c>
      <c r="H193" s="538">
        <v>615</v>
      </c>
      <c r="I193" s="538">
        <v>321</v>
      </c>
      <c r="J193" s="538">
        <v>2</v>
      </c>
      <c r="K193" s="539">
        <f t="shared" si="59"/>
        <v>0</v>
      </c>
      <c r="L193" s="539">
        <f t="shared" si="60"/>
        <v>757541.27539059741</v>
      </c>
      <c r="M193" s="539">
        <f t="shared" si="60"/>
        <v>395399.592520946</v>
      </c>
      <c r="N193" s="539">
        <f t="shared" si="60"/>
        <v>1569.5538775927553</v>
      </c>
      <c r="O193" s="539">
        <f t="shared" si="61"/>
        <v>1154510.4217891362</v>
      </c>
      <c r="P193" s="540"/>
      <c r="Q193" s="541"/>
      <c r="R193" s="541"/>
      <c r="S193" s="541"/>
      <c r="T193" s="541">
        <f>SUMPRODUCT(F192:F193,J192:J193)/SUM(J192:J193)</f>
        <v>2437.5930346361483</v>
      </c>
      <c r="U193" s="538">
        <f t="shared" si="62"/>
        <v>0</v>
      </c>
      <c r="V193" s="538">
        <f t="shared" si="63"/>
        <v>0</v>
      </c>
      <c r="W193" s="538">
        <f t="shared" si="63"/>
        <v>0</v>
      </c>
      <c r="X193" s="538">
        <f t="shared" si="63"/>
        <v>4875.1860692722967</v>
      </c>
      <c r="Y193" s="538">
        <f t="shared" si="64"/>
        <v>4875.1860692722967</v>
      </c>
      <c r="Z193" s="542">
        <f t="shared" si="65"/>
        <v>-1149635.235719864</v>
      </c>
      <c r="AA193" s="543"/>
      <c r="AB193" s="544" t="s">
        <v>2263</v>
      </c>
      <c r="AC193" s="544" t="s">
        <v>2505</v>
      </c>
      <c r="AD193" s="544" t="s">
        <v>2505</v>
      </c>
      <c r="AE193" s="544" t="s">
        <v>2263</v>
      </c>
      <c r="AF193" s="545" t="s">
        <v>2263</v>
      </c>
      <c r="AG193" s="545" t="s">
        <v>2263</v>
      </c>
      <c r="AH193" s="543"/>
      <c r="AI193" s="546" t="e">
        <f t="shared" si="67"/>
        <v>#VALUE!</v>
      </c>
      <c r="AJ193" s="546">
        <f t="shared" si="67"/>
        <v>-1</v>
      </c>
      <c r="AK193" s="546">
        <f t="shared" si="67"/>
        <v>-1</v>
      </c>
      <c r="AL193" s="546">
        <f t="shared" si="67"/>
        <v>2.1060966678948487</v>
      </c>
      <c r="AN193" s="502">
        <f t="shared" si="66"/>
        <v>0</v>
      </c>
      <c r="AO193" s="502">
        <f t="shared" si="66"/>
        <v>-757541.27539059741</v>
      </c>
      <c r="AP193" s="502">
        <f t="shared" si="66"/>
        <v>-395399.592520946</v>
      </c>
      <c r="AQ193" s="502">
        <f t="shared" si="66"/>
        <v>3305.6321916795414</v>
      </c>
    </row>
    <row r="194" spans="1:43" ht="12.75" x14ac:dyDescent="0.2">
      <c r="A194" s="535" t="s">
        <v>604</v>
      </c>
      <c r="B194" s="536">
        <v>0</v>
      </c>
      <c r="C194" s="537" t="s">
        <v>2263</v>
      </c>
      <c r="D194" s="537">
        <v>1372.1799158797385</v>
      </c>
      <c r="E194" s="537">
        <v>1372.1799158797385</v>
      </c>
      <c r="F194" s="537">
        <v>746.35790657354494</v>
      </c>
      <c r="G194" s="538">
        <v>274</v>
      </c>
      <c r="H194" s="538">
        <v>229</v>
      </c>
      <c r="I194" s="538">
        <v>119</v>
      </c>
      <c r="J194" s="538">
        <v>2580</v>
      </c>
      <c r="K194" s="539">
        <f t="shared" si="59"/>
        <v>0</v>
      </c>
      <c r="L194" s="539">
        <f t="shared" si="60"/>
        <v>314229.2007364601</v>
      </c>
      <c r="M194" s="539">
        <f t="shared" si="60"/>
        <v>163289.40998968887</v>
      </c>
      <c r="N194" s="539">
        <f t="shared" si="60"/>
        <v>1925603.3989597459</v>
      </c>
      <c r="O194" s="539">
        <f t="shared" si="61"/>
        <v>2403122.0096858949</v>
      </c>
      <c r="P194" s="540"/>
      <c r="Q194" s="541"/>
      <c r="R194" s="541"/>
      <c r="S194" s="541"/>
      <c r="T194" s="541"/>
      <c r="U194" s="538">
        <f t="shared" si="62"/>
        <v>0</v>
      </c>
      <c r="V194" s="538">
        <f t="shared" si="63"/>
        <v>0</v>
      </c>
      <c r="W194" s="538">
        <f t="shared" si="63"/>
        <v>0</v>
      </c>
      <c r="X194" s="538">
        <f t="shared" si="63"/>
        <v>0</v>
      </c>
      <c r="Y194" s="538">
        <f t="shared" si="64"/>
        <v>0</v>
      </c>
      <c r="Z194" s="542">
        <f t="shared" si="65"/>
        <v>0</v>
      </c>
      <c r="AA194" s="543"/>
      <c r="AB194" s="544" t="s">
        <v>2263</v>
      </c>
      <c r="AC194" s="544" t="s">
        <v>2505</v>
      </c>
      <c r="AD194" s="544" t="s">
        <v>2505</v>
      </c>
      <c r="AE194" s="544" t="s">
        <v>2263</v>
      </c>
      <c r="AF194" s="545">
        <v>120</v>
      </c>
      <c r="AG194" s="545" t="s">
        <v>2263</v>
      </c>
      <c r="AH194" s="543"/>
      <c r="AI194" s="546" t="e">
        <f t="shared" si="67"/>
        <v>#VALUE!</v>
      </c>
      <c r="AJ194" s="546">
        <f t="shared" si="67"/>
        <v>-1</v>
      </c>
      <c r="AK194" s="546">
        <f t="shared" si="67"/>
        <v>-1</v>
      </c>
      <c r="AL194" s="546">
        <f t="shared" si="67"/>
        <v>-1</v>
      </c>
      <c r="AN194" s="502">
        <f t="shared" si="66"/>
        <v>0</v>
      </c>
      <c r="AO194" s="502">
        <f t="shared" si="66"/>
        <v>-314229.2007364601</v>
      </c>
      <c r="AP194" s="502">
        <f t="shared" si="66"/>
        <v>-163289.40998968887</v>
      </c>
      <c r="AQ194" s="502">
        <f t="shared" si="66"/>
        <v>-1925603.3989597459</v>
      </c>
    </row>
    <row r="195" spans="1:43" ht="25.5" x14ac:dyDescent="0.2">
      <c r="A195" s="535" t="s">
        <v>605</v>
      </c>
      <c r="B195" s="536" t="s">
        <v>2297</v>
      </c>
      <c r="C195" s="537">
        <v>94.09824020686176</v>
      </c>
      <c r="D195" s="537">
        <v>704.52038028339496</v>
      </c>
      <c r="E195" s="537">
        <v>704.52038028339496</v>
      </c>
      <c r="F195" s="537">
        <v>584.14323840831753</v>
      </c>
      <c r="G195" s="538">
        <v>11489</v>
      </c>
      <c r="H195" s="538">
        <v>326</v>
      </c>
      <c r="I195" s="538">
        <v>83</v>
      </c>
      <c r="J195" s="538">
        <v>7824</v>
      </c>
      <c r="K195" s="539">
        <f t="shared" si="59"/>
        <v>1081094.6817366348</v>
      </c>
      <c r="L195" s="539">
        <f t="shared" si="60"/>
        <v>229673.64397238675</v>
      </c>
      <c r="M195" s="539">
        <f t="shared" si="60"/>
        <v>58475.191563521781</v>
      </c>
      <c r="N195" s="539">
        <f t="shared" si="60"/>
        <v>4570336.6973066768</v>
      </c>
      <c r="O195" s="539">
        <f t="shared" si="61"/>
        <v>5939580.2145792199</v>
      </c>
      <c r="P195" s="540"/>
      <c r="Q195" s="541"/>
      <c r="R195" s="541">
        <f>SUMPRODUCT(D195:F195,H195:J195)/SUM(H195:J195)</f>
        <v>590.12334906383876</v>
      </c>
      <c r="S195" s="541">
        <f>R195</f>
        <v>590.12334906383876</v>
      </c>
      <c r="T195" s="541">
        <f>R195</f>
        <v>590.12334906383876</v>
      </c>
      <c r="U195" s="538">
        <f t="shared" si="62"/>
        <v>0</v>
      </c>
      <c r="V195" s="538">
        <f t="shared" si="63"/>
        <v>192380.21179481145</v>
      </c>
      <c r="W195" s="538">
        <f t="shared" si="63"/>
        <v>48980.237972298615</v>
      </c>
      <c r="X195" s="538">
        <f t="shared" si="63"/>
        <v>4617125.083075474</v>
      </c>
      <c r="Y195" s="538">
        <f t="shared" si="64"/>
        <v>4858485.532842584</v>
      </c>
      <c r="Z195" s="542">
        <f t="shared" si="65"/>
        <v>-1081094.681736636</v>
      </c>
      <c r="AA195" s="543"/>
      <c r="AB195" s="544" t="s">
        <v>2263</v>
      </c>
      <c r="AC195" s="544" t="s">
        <v>2505</v>
      </c>
      <c r="AD195" s="544" t="s">
        <v>2505</v>
      </c>
      <c r="AE195" s="544" t="s">
        <v>2263</v>
      </c>
      <c r="AF195" s="545">
        <v>120</v>
      </c>
      <c r="AG195" s="545" t="s">
        <v>2263</v>
      </c>
      <c r="AH195" s="543"/>
      <c r="AI195" s="546">
        <f t="shared" si="67"/>
        <v>-1</v>
      </c>
      <c r="AJ195" s="546">
        <f t="shared" si="67"/>
        <v>-0.1623757586310558</v>
      </c>
      <c r="AK195" s="546">
        <f t="shared" si="67"/>
        <v>-0.1623757586310558</v>
      </c>
      <c r="AL195" s="546">
        <f t="shared" si="67"/>
        <v>1.0237404565044628E-2</v>
      </c>
      <c r="AN195" s="502">
        <f t="shared" si="66"/>
        <v>-1081094.6817366348</v>
      </c>
      <c r="AO195" s="502">
        <f t="shared" si="66"/>
        <v>-37293.432177575305</v>
      </c>
      <c r="AP195" s="502">
        <f t="shared" si="66"/>
        <v>-9494.9535912231659</v>
      </c>
      <c r="AQ195" s="502">
        <f t="shared" si="66"/>
        <v>46788.385768797249</v>
      </c>
    </row>
    <row r="196" spans="1:43" ht="25.5" x14ac:dyDescent="0.2">
      <c r="A196" s="535" t="s">
        <v>606</v>
      </c>
      <c r="B196" s="536" t="s">
        <v>2297</v>
      </c>
      <c r="C196" s="537">
        <v>95.288978801373148</v>
      </c>
      <c r="D196" s="537">
        <v>742.71175252090529</v>
      </c>
      <c r="E196" s="537">
        <v>742.71175252090529</v>
      </c>
      <c r="F196" s="537">
        <v>630.42114732015591</v>
      </c>
      <c r="G196" s="538">
        <v>5860</v>
      </c>
      <c r="H196" s="538">
        <v>1161</v>
      </c>
      <c r="I196" s="538">
        <v>52</v>
      </c>
      <c r="J196" s="538">
        <v>174</v>
      </c>
      <c r="K196" s="539">
        <f t="shared" si="59"/>
        <v>558393.41577604669</v>
      </c>
      <c r="L196" s="539">
        <f t="shared" si="60"/>
        <v>862288.34467677108</v>
      </c>
      <c r="M196" s="539">
        <f t="shared" si="60"/>
        <v>38621.011131087078</v>
      </c>
      <c r="N196" s="539">
        <f t="shared" si="60"/>
        <v>109693.27963370713</v>
      </c>
      <c r="O196" s="539">
        <f t="shared" si="61"/>
        <v>1568996.0512176119</v>
      </c>
      <c r="P196" s="540"/>
      <c r="Q196" s="541"/>
      <c r="R196" s="541">
        <f>SUMPRODUCT(D196:F196,H196:J196)/SUM(H196:J196)</f>
        <v>728.62482728303189</v>
      </c>
      <c r="S196" s="541">
        <f>R196</f>
        <v>728.62482728303189</v>
      </c>
      <c r="T196" s="541">
        <f>R196</f>
        <v>728.62482728303189</v>
      </c>
      <c r="U196" s="538">
        <f t="shared" si="62"/>
        <v>0</v>
      </c>
      <c r="V196" s="538">
        <f t="shared" si="63"/>
        <v>845933.42447560001</v>
      </c>
      <c r="W196" s="538">
        <f t="shared" si="63"/>
        <v>37888.491018717657</v>
      </c>
      <c r="X196" s="538">
        <f t="shared" si="63"/>
        <v>126780.71994724755</v>
      </c>
      <c r="Y196" s="538">
        <f t="shared" si="64"/>
        <v>1010602.6354415652</v>
      </c>
      <c r="Z196" s="542">
        <f t="shared" si="65"/>
        <v>-558393.41577604669</v>
      </c>
      <c r="AA196" s="543"/>
      <c r="AB196" s="544" t="s">
        <v>2263</v>
      </c>
      <c r="AC196" s="544" t="s">
        <v>2505</v>
      </c>
      <c r="AD196" s="544" t="s">
        <v>2505</v>
      </c>
      <c r="AE196" s="544" t="s">
        <v>2263</v>
      </c>
      <c r="AF196" s="545">
        <v>120</v>
      </c>
      <c r="AG196" s="545" t="s">
        <v>2263</v>
      </c>
      <c r="AH196" s="543"/>
      <c r="AI196" s="546">
        <f t="shared" si="67"/>
        <v>-1</v>
      </c>
      <c r="AJ196" s="546">
        <f t="shared" si="67"/>
        <v>-1.8966880744864634E-2</v>
      </c>
      <c r="AK196" s="546">
        <f t="shared" si="67"/>
        <v>-1.8966880744864634E-2</v>
      </c>
      <c r="AL196" s="546">
        <f t="shared" si="67"/>
        <v>0.15577472358014632</v>
      </c>
      <c r="AN196" s="502">
        <f t="shared" si="66"/>
        <v>-558393.41577604669</v>
      </c>
      <c r="AO196" s="502">
        <f t="shared" si="66"/>
        <v>-16354.920201171073</v>
      </c>
      <c r="AP196" s="502">
        <f t="shared" si="66"/>
        <v>-732.52011236942053</v>
      </c>
      <c r="AQ196" s="502">
        <f t="shared" si="66"/>
        <v>17087.440313540414</v>
      </c>
    </row>
    <row r="197" spans="1:43" ht="12.75" x14ac:dyDescent="0.2">
      <c r="A197" s="535" t="s">
        <v>607</v>
      </c>
      <c r="B197" s="536">
        <v>0</v>
      </c>
      <c r="C197" s="537" t="s">
        <v>2263</v>
      </c>
      <c r="D197" s="537">
        <v>1203.3867375913533</v>
      </c>
      <c r="E197" s="537">
        <v>1203.3867375913533</v>
      </c>
      <c r="F197" s="537">
        <v>1546.6646971580183</v>
      </c>
      <c r="G197" s="538">
        <v>164</v>
      </c>
      <c r="H197" s="538">
        <v>1827</v>
      </c>
      <c r="I197" s="538">
        <v>1353</v>
      </c>
      <c r="J197" s="538">
        <v>21</v>
      </c>
      <c r="K197" s="539">
        <f t="shared" si="59"/>
        <v>0</v>
      </c>
      <c r="L197" s="539">
        <f t="shared" si="60"/>
        <v>2198587.5695794025</v>
      </c>
      <c r="M197" s="539">
        <f t="shared" si="60"/>
        <v>1628182.255961101</v>
      </c>
      <c r="N197" s="539">
        <f t="shared" si="60"/>
        <v>32479.958640318382</v>
      </c>
      <c r="O197" s="539">
        <f t="shared" si="61"/>
        <v>3859249.7841808219</v>
      </c>
      <c r="P197" s="540"/>
      <c r="Q197" s="541"/>
      <c r="R197" s="541"/>
      <c r="S197" s="541"/>
      <c r="T197" s="541"/>
      <c r="U197" s="538">
        <f t="shared" si="62"/>
        <v>0</v>
      </c>
      <c r="V197" s="538">
        <f t="shared" si="63"/>
        <v>0</v>
      </c>
      <c r="W197" s="538">
        <f t="shared" si="63"/>
        <v>0</v>
      </c>
      <c r="X197" s="538">
        <f t="shared" si="63"/>
        <v>0</v>
      </c>
      <c r="Y197" s="538">
        <f t="shared" si="64"/>
        <v>0</v>
      </c>
      <c r="Z197" s="542">
        <f t="shared" si="65"/>
        <v>0</v>
      </c>
      <c r="AA197" s="543"/>
      <c r="AB197" s="544" t="s">
        <v>2263</v>
      </c>
      <c r="AC197" s="544" t="s">
        <v>2505</v>
      </c>
      <c r="AD197" s="544" t="s">
        <v>2505</v>
      </c>
      <c r="AE197" s="544" t="s">
        <v>2263</v>
      </c>
      <c r="AF197" s="545">
        <v>120</v>
      </c>
      <c r="AG197" s="545" t="s">
        <v>2263</v>
      </c>
      <c r="AH197" s="543"/>
      <c r="AI197" s="546" t="e">
        <f t="shared" si="67"/>
        <v>#VALUE!</v>
      </c>
      <c r="AJ197" s="546">
        <f t="shared" si="67"/>
        <v>-1</v>
      </c>
      <c r="AK197" s="546">
        <f t="shared" si="67"/>
        <v>-1</v>
      </c>
      <c r="AL197" s="546">
        <f t="shared" si="67"/>
        <v>-1</v>
      </c>
      <c r="AN197" s="502">
        <f t="shared" si="66"/>
        <v>0</v>
      </c>
      <c r="AO197" s="502">
        <f t="shared" si="66"/>
        <v>-2198587.5695794025</v>
      </c>
      <c r="AP197" s="502">
        <f t="shared" si="66"/>
        <v>-1628182.255961101</v>
      </c>
      <c r="AQ197" s="502">
        <f t="shared" si="66"/>
        <v>-32479.958640318382</v>
      </c>
    </row>
    <row r="198" spans="1:43" ht="12.75" x14ac:dyDescent="0.2">
      <c r="A198" s="535" t="s">
        <v>608</v>
      </c>
      <c r="B198" s="536">
        <v>0</v>
      </c>
      <c r="C198" s="537" t="s">
        <v>2263</v>
      </c>
      <c r="D198" s="537">
        <v>777.01023326433767</v>
      </c>
      <c r="E198" s="537">
        <v>777.01023326433767</v>
      </c>
      <c r="F198" s="537">
        <v>688.92800861443868</v>
      </c>
      <c r="G198" s="538">
        <v>312</v>
      </c>
      <c r="H198" s="538">
        <v>2266</v>
      </c>
      <c r="I198" s="538">
        <v>248</v>
      </c>
      <c r="J198" s="538">
        <v>13</v>
      </c>
      <c r="K198" s="539">
        <f t="shared" si="59"/>
        <v>0</v>
      </c>
      <c r="L198" s="539">
        <f t="shared" si="60"/>
        <v>1760705.1885769891</v>
      </c>
      <c r="M198" s="539">
        <f t="shared" si="60"/>
        <v>192698.53784955575</v>
      </c>
      <c r="N198" s="539">
        <f t="shared" si="60"/>
        <v>8956.0641119877037</v>
      </c>
      <c r="O198" s="539">
        <f t="shared" si="61"/>
        <v>1962359.7905385324</v>
      </c>
      <c r="P198" s="540"/>
      <c r="Q198" s="541"/>
      <c r="R198" s="541"/>
      <c r="S198" s="541"/>
      <c r="T198" s="541"/>
      <c r="U198" s="538">
        <f t="shared" si="62"/>
        <v>0</v>
      </c>
      <c r="V198" s="538">
        <f t="shared" si="63"/>
        <v>0</v>
      </c>
      <c r="W198" s="538">
        <f t="shared" si="63"/>
        <v>0</v>
      </c>
      <c r="X198" s="538">
        <f t="shared" si="63"/>
        <v>0</v>
      </c>
      <c r="Y198" s="538">
        <f t="shared" si="64"/>
        <v>0</v>
      </c>
      <c r="Z198" s="542">
        <f t="shared" si="65"/>
        <v>0</v>
      </c>
      <c r="AA198" s="543"/>
      <c r="AB198" s="544" t="s">
        <v>2263</v>
      </c>
      <c r="AC198" s="544" t="s">
        <v>2505</v>
      </c>
      <c r="AD198" s="544" t="s">
        <v>2505</v>
      </c>
      <c r="AE198" s="544" t="s">
        <v>2263</v>
      </c>
      <c r="AF198" s="545">
        <v>120</v>
      </c>
      <c r="AG198" s="545" t="s">
        <v>2263</v>
      </c>
      <c r="AH198" s="543"/>
      <c r="AI198" s="546" t="e">
        <f t="shared" si="67"/>
        <v>#VALUE!</v>
      </c>
      <c r="AJ198" s="546">
        <f t="shared" si="67"/>
        <v>-1</v>
      </c>
      <c r="AK198" s="546">
        <f t="shared" si="67"/>
        <v>-1</v>
      </c>
      <c r="AL198" s="546">
        <f t="shared" si="67"/>
        <v>-1</v>
      </c>
      <c r="AN198" s="502">
        <f t="shared" si="66"/>
        <v>0</v>
      </c>
      <c r="AO198" s="502">
        <f t="shared" si="66"/>
        <v>-1760705.1885769891</v>
      </c>
      <c r="AP198" s="502">
        <f t="shared" si="66"/>
        <v>-192698.53784955575</v>
      </c>
      <c r="AQ198" s="502">
        <f t="shared" si="66"/>
        <v>-8956.0641119877037</v>
      </c>
    </row>
    <row r="199" spans="1:43" ht="12.75" x14ac:dyDescent="0.2">
      <c r="A199" s="535" t="s">
        <v>609</v>
      </c>
      <c r="B199" s="536">
        <v>0</v>
      </c>
      <c r="C199" s="537">
        <v>163.63289984712318</v>
      </c>
      <c r="D199" s="537">
        <v>510.51281713783123</v>
      </c>
      <c r="E199" s="537">
        <v>510.51281713783123</v>
      </c>
      <c r="F199" s="537">
        <v>646.16190887383516</v>
      </c>
      <c r="G199" s="538">
        <v>2548</v>
      </c>
      <c r="H199" s="538">
        <v>12354</v>
      </c>
      <c r="I199" s="538">
        <v>286</v>
      </c>
      <c r="J199" s="538">
        <v>25</v>
      </c>
      <c r="K199" s="539">
        <f t="shared" si="59"/>
        <v>416936.62881046988</v>
      </c>
      <c r="L199" s="539">
        <f t="shared" si="60"/>
        <v>6306875.3429207671</v>
      </c>
      <c r="M199" s="539">
        <f t="shared" si="60"/>
        <v>146006.66570141973</v>
      </c>
      <c r="N199" s="539">
        <f t="shared" si="60"/>
        <v>16154.047721845878</v>
      </c>
      <c r="O199" s="539">
        <f t="shared" si="61"/>
        <v>6885972.6851545032</v>
      </c>
      <c r="P199" s="540"/>
      <c r="Q199" s="541"/>
      <c r="R199" s="541"/>
      <c r="S199" s="541"/>
      <c r="T199" s="541"/>
      <c r="U199" s="538">
        <f t="shared" si="62"/>
        <v>0</v>
      </c>
      <c r="V199" s="538">
        <f t="shared" si="63"/>
        <v>0</v>
      </c>
      <c r="W199" s="538">
        <f t="shared" si="63"/>
        <v>0</v>
      </c>
      <c r="X199" s="538">
        <f t="shared" si="63"/>
        <v>0</v>
      </c>
      <c r="Y199" s="538">
        <f t="shared" si="64"/>
        <v>0</v>
      </c>
      <c r="Z199" s="542">
        <f t="shared" si="65"/>
        <v>0</v>
      </c>
      <c r="AA199" s="543"/>
      <c r="AB199" s="544" t="s">
        <v>2263</v>
      </c>
      <c r="AC199" s="544" t="s">
        <v>2505</v>
      </c>
      <c r="AD199" s="544" t="s">
        <v>2505</v>
      </c>
      <c r="AE199" s="544" t="s">
        <v>2263</v>
      </c>
      <c r="AF199" s="545">
        <v>330</v>
      </c>
      <c r="AG199" s="545" t="s">
        <v>2263</v>
      </c>
      <c r="AH199" s="543"/>
      <c r="AI199" s="546">
        <f t="shared" si="67"/>
        <v>-1</v>
      </c>
      <c r="AJ199" s="546">
        <f t="shared" si="67"/>
        <v>-1</v>
      </c>
      <c r="AK199" s="546">
        <f t="shared" si="67"/>
        <v>-1</v>
      </c>
      <c r="AL199" s="546">
        <f t="shared" si="67"/>
        <v>-1</v>
      </c>
      <c r="AN199" s="502">
        <f t="shared" si="66"/>
        <v>-416936.62881046988</v>
      </c>
      <c r="AO199" s="502">
        <f t="shared" si="66"/>
        <v>-6306875.3429207671</v>
      </c>
      <c r="AP199" s="502">
        <f t="shared" si="66"/>
        <v>-146006.66570141973</v>
      </c>
      <c r="AQ199" s="502">
        <f t="shared" ref="AQ199:AQ262" si="68">X199-N199</f>
        <v>-16154.047721845878</v>
      </c>
    </row>
    <row r="200" spans="1:43" ht="25.5" x14ac:dyDescent="0.2">
      <c r="A200" s="535" t="s">
        <v>610</v>
      </c>
      <c r="B200" s="536" t="s">
        <v>2298</v>
      </c>
      <c r="C200" s="537" t="s">
        <v>2263</v>
      </c>
      <c r="D200" s="537">
        <v>1557.8706924374155</v>
      </c>
      <c r="E200" s="537">
        <v>1557.8706924374155</v>
      </c>
      <c r="F200" s="537">
        <v>2981.8305301812616</v>
      </c>
      <c r="G200" s="538">
        <v>14</v>
      </c>
      <c r="H200" s="538">
        <v>1006</v>
      </c>
      <c r="I200" s="538">
        <v>569</v>
      </c>
      <c r="J200" s="538">
        <v>33</v>
      </c>
      <c r="K200" s="539">
        <f t="shared" ref="K200:K263" si="69">IF(ISERROR(C200*G200),0,G200*C200)</f>
        <v>0</v>
      </c>
      <c r="L200" s="539">
        <f t="shared" ref="L200:N263" si="70">IFERROR(D200*H200,"")</f>
        <v>1567217.9165920401</v>
      </c>
      <c r="M200" s="539">
        <f t="shared" si="70"/>
        <v>886428.42399688938</v>
      </c>
      <c r="N200" s="539">
        <f t="shared" si="70"/>
        <v>98400.407495981635</v>
      </c>
      <c r="O200" s="539">
        <f t="shared" ref="O200:O263" si="71">IFERROR(SUM(K200:N200),"")</f>
        <v>2552046.7480849111</v>
      </c>
      <c r="P200" s="540"/>
      <c r="Q200" s="541"/>
      <c r="R200" s="541"/>
      <c r="S200" s="541"/>
      <c r="T200" s="541">
        <f>(($F$200*$J$200)+($F$201*$J$201))/($J$200+$J$201)</f>
        <v>3078.9425856514772</v>
      </c>
      <c r="U200" s="538">
        <f t="shared" ref="U200:U263" si="72">IF(ISERROR(G200*Q200),0,G200*Q200)</f>
        <v>0</v>
      </c>
      <c r="V200" s="538">
        <f t="shared" ref="V200:X263" si="73">IFERROR(H200*R200,"")</f>
        <v>0</v>
      </c>
      <c r="W200" s="538">
        <f t="shared" si="73"/>
        <v>0</v>
      </c>
      <c r="X200" s="538">
        <f t="shared" si="73"/>
        <v>101605.10532649874</v>
      </c>
      <c r="Y200" s="538">
        <f t="shared" ref="Y200:Y263" si="74">IFERROR(SUM(U200:X200),"")</f>
        <v>101605.10532649874</v>
      </c>
      <c r="Z200" s="542">
        <f t="shared" ref="Z200:Z263" si="75">IF(Y200=0,0,(Y200-O200))</f>
        <v>-2450441.6427584123</v>
      </c>
      <c r="AA200" s="543"/>
      <c r="AB200" s="544" t="s">
        <v>2263</v>
      </c>
      <c r="AC200" s="544" t="s">
        <v>2505</v>
      </c>
      <c r="AD200" s="544" t="s">
        <v>2505</v>
      </c>
      <c r="AE200" s="544" t="s">
        <v>2263</v>
      </c>
      <c r="AF200" s="545">
        <v>160</v>
      </c>
      <c r="AG200" s="545" t="s">
        <v>2263</v>
      </c>
      <c r="AH200" s="543"/>
      <c r="AI200" s="546" t="e">
        <f t="shared" si="67"/>
        <v>#VALUE!</v>
      </c>
      <c r="AJ200" s="546">
        <f t="shared" si="67"/>
        <v>-1</v>
      </c>
      <c r="AK200" s="546">
        <f t="shared" si="67"/>
        <v>-1</v>
      </c>
      <c r="AL200" s="546">
        <f t="shared" si="67"/>
        <v>3.256793251235246E-2</v>
      </c>
      <c r="AN200" s="502">
        <f t="shared" ref="AN200:AQ263" si="76">U200-K200</f>
        <v>0</v>
      </c>
      <c r="AO200" s="502">
        <f t="shared" si="76"/>
        <v>-1567217.9165920401</v>
      </c>
      <c r="AP200" s="502">
        <f t="shared" si="76"/>
        <v>-886428.42399688938</v>
      </c>
      <c r="AQ200" s="502">
        <f t="shared" si="68"/>
        <v>3204.6978305171069</v>
      </c>
    </row>
    <row r="201" spans="1:43" ht="25.5" x14ac:dyDescent="0.2">
      <c r="A201" s="535" t="s">
        <v>611</v>
      </c>
      <c r="B201" s="536" t="s">
        <v>2299</v>
      </c>
      <c r="C201" s="537" t="s">
        <v>2263</v>
      </c>
      <c r="D201" s="537">
        <v>1519.1271678101123</v>
      </c>
      <c r="E201" s="537">
        <v>1519.1271678101123</v>
      </c>
      <c r="F201" s="537">
        <v>3173.1984041960986</v>
      </c>
      <c r="G201" s="538">
        <v>56</v>
      </c>
      <c r="H201" s="538">
        <v>1327</v>
      </c>
      <c r="I201" s="538">
        <v>806</v>
      </c>
      <c r="J201" s="538">
        <v>34</v>
      </c>
      <c r="K201" s="539">
        <f t="shared" si="69"/>
        <v>0</v>
      </c>
      <c r="L201" s="539">
        <f t="shared" si="70"/>
        <v>2015881.7516840189</v>
      </c>
      <c r="M201" s="539">
        <f t="shared" si="70"/>
        <v>1224416.4972549505</v>
      </c>
      <c r="N201" s="539">
        <f t="shared" si="70"/>
        <v>107888.74574266735</v>
      </c>
      <c r="O201" s="539">
        <f t="shared" si="71"/>
        <v>3348186.9946816368</v>
      </c>
      <c r="P201" s="540"/>
      <c r="Q201" s="541"/>
      <c r="R201" s="541"/>
      <c r="S201" s="541"/>
      <c r="T201" s="541">
        <f>(($F$200*$J$200)+($F$201*$J$201))/($J$200+$J$201)</f>
        <v>3078.9425856514772</v>
      </c>
      <c r="U201" s="538">
        <f t="shared" si="72"/>
        <v>0</v>
      </c>
      <c r="V201" s="538">
        <f t="shared" si="73"/>
        <v>0</v>
      </c>
      <c r="W201" s="538">
        <f t="shared" si="73"/>
        <v>0</v>
      </c>
      <c r="X201" s="538">
        <f t="shared" si="73"/>
        <v>104684.04791215023</v>
      </c>
      <c r="Y201" s="538">
        <f t="shared" si="74"/>
        <v>104684.04791215023</v>
      </c>
      <c r="Z201" s="542">
        <f t="shared" si="75"/>
        <v>-3243502.9467694866</v>
      </c>
      <c r="AA201" s="543"/>
      <c r="AB201" s="544" t="s">
        <v>2263</v>
      </c>
      <c r="AC201" s="544" t="s">
        <v>2505</v>
      </c>
      <c r="AD201" s="544" t="s">
        <v>2505</v>
      </c>
      <c r="AE201" s="544" t="s">
        <v>2263</v>
      </c>
      <c r="AF201" s="545">
        <v>120</v>
      </c>
      <c r="AG201" s="545" t="s">
        <v>2263</v>
      </c>
      <c r="AH201" s="543"/>
      <c r="AI201" s="546" t="e">
        <f t="shared" si="67"/>
        <v>#VALUE!</v>
      </c>
      <c r="AJ201" s="546">
        <f t="shared" si="67"/>
        <v>-1</v>
      </c>
      <c r="AK201" s="546">
        <f t="shared" si="67"/>
        <v>-1</v>
      </c>
      <c r="AL201" s="546">
        <f t="shared" si="67"/>
        <v>-2.9703726820227039E-2</v>
      </c>
      <c r="AN201" s="502">
        <f t="shared" si="76"/>
        <v>0</v>
      </c>
      <c r="AO201" s="502">
        <f t="shared" si="76"/>
        <v>-2015881.7516840189</v>
      </c>
      <c r="AP201" s="502">
        <f t="shared" si="76"/>
        <v>-1224416.4972549505</v>
      </c>
      <c r="AQ201" s="502">
        <f t="shared" si="68"/>
        <v>-3204.6978305171215</v>
      </c>
    </row>
    <row r="202" spans="1:43" ht="25.5" x14ac:dyDescent="0.2">
      <c r="A202" s="535" t="s">
        <v>612</v>
      </c>
      <c r="B202" s="536" t="s">
        <v>2300</v>
      </c>
      <c r="C202" s="537" t="s">
        <v>2263</v>
      </c>
      <c r="D202" s="537">
        <v>1396.0044788493951</v>
      </c>
      <c r="E202" s="537">
        <v>1396.0044788493951</v>
      </c>
      <c r="F202" s="537">
        <v>1513.6401013531774</v>
      </c>
      <c r="G202" s="538">
        <v>391</v>
      </c>
      <c r="H202" s="538">
        <v>3014</v>
      </c>
      <c r="I202" s="538">
        <v>1997</v>
      </c>
      <c r="J202" s="538">
        <v>37</v>
      </c>
      <c r="K202" s="539">
        <f t="shared" si="69"/>
        <v>0</v>
      </c>
      <c r="L202" s="539">
        <f t="shared" si="70"/>
        <v>4207557.4992520772</v>
      </c>
      <c r="M202" s="539">
        <f t="shared" si="70"/>
        <v>2787820.9442622419</v>
      </c>
      <c r="N202" s="539">
        <f t="shared" si="70"/>
        <v>56004.683750067568</v>
      </c>
      <c r="O202" s="539">
        <f t="shared" si="71"/>
        <v>7051383.127264387</v>
      </c>
      <c r="P202" s="540"/>
      <c r="Q202" s="541"/>
      <c r="R202" s="541"/>
      <c r="S202" s="541"/>
      <c r="T202" s="541">
        <f>((F202*J202)+SUMPRODUCT(D203:F203,H203:J203))/SUM(J202,H203,I203,J203)</f>
        <v>1079.6196094428471</v>
      </c>
      <c r="U202" s="538">
        <f t="shared" si="72"/>
        <v>0</v>
      </c>
      <c r="V202" s="538">
        <f t="shared" si="73"/>
        <v>0</v>
      </c>
      <c r="W202" s="538">
        <f t="shared" si="73"/>
        <v>0</v>
      </c>
      <c r="X202" s="538">
        <f t="shared" si="73"/>
        <v>39945.925549385342</v>
      </c>
      <c r="Y202" s="538">
        <f t="shared" si="74"/>
        <v>39945.925549385342</v>
      </c>
      <c r="Z202" s="542">
        <f t="shared" si="75"/>
        <v>-7011437.2017150018</v>
      </c>
      <c r="AA202" s="543"/>
      <c r="AB202" s="544" t="s">
        <v>2263</v>
      </c>
      <c r="AC202" s="544" t="s">
        <v>2505</v>
      </c>
      <c r="AD202" s="544" t="s">
        <v>2505</v>
      </c>
      <c r="AE202" s="544" t="s">
        <v>2263</v>
      </c>
      <c r="AF202" s="545">
        <v>330</v>
      </c>
      <c r="AG202" s="545" t="s">
        <v>2263</v>
      </c>
      <c r="AH202" s="543"/>
      <c r="AI202" s="546" t="e">
        <f t="shared" si="67"/>
        <v>#VALUE!</v>
      </c>
      <c r="AJ202" s="546">
        <f t="shared" si="67"/>
        <v>-1</v>
      </c>
      <c r="AK202" s="546">
        <f t="shared" si="67"/>
        <v>-1</v>
      </c>
      <c r="AL202" s="546">
        <f t="shared" ref="AL202:AL265" si="77">T202/F202-1</f>
        <v>-0.28673955686184638</v>
      </c>
      <c r="AN202" s="502">
        <f t="shared" si="76"/>
        <v>0</v>
      </c>
      <c r="AO202" s="502">
        <f t="shared" si="76"/>
        <v>-4207557.4992520772</v>
      </c>
      <c r="AP202" s="502">
        <f t="shared" si="76"/>
        <v>-2787820.9442622419</v>
      </c>
      <c r="AQ202" s="502">
        <f t="shared" si="68"/>
        <v>-16058.758200682227</v>
      </c>
    </row>
    <row r="203" spans="1:43" ht="25.5" x14ac:dyDescent="0.2">
      <c r="A203" s="535" t="s">
        <v>613</v>
      </c>
      <c r="B203" s="536" t="s">
        <v>2300</v>
      </c>
      <c r="C203" s="537" t="s">
        <v>2263</v>
      </c>
      <c r="D203" s="537">
        <v>996.60409206455847</v>
      </c>
      <c r="E203" s="537">
        <v>996.60409206455847</v>
      </c>
      <c r="F203" s="537">
        <v>2096.7776314410835</v>
      </c>
      <c r="G203" s="538">
        <v>2163</v>
      </c>
      <c r="H203" s="538">
        <v>1276</v>
      </c>
      <c r="I203" s="538">
        <v>351</v>
      </c>
      <c r="J203" s="538">
        <v>117</v>
      </c>
      <c r="K203" s="539">
        <f t="shared" si="69"/>
        <v>0</v>
      </c>
      <c r="L203" s="539">
        <f t="shared" si="70"/>
        <v>1271666.8214743766</v>
      </c>
      <c r="M203" s="539">
        <f t="shared" si="70"/>
        <v>349808.03631466004</v>
      </c>
      <c r="N203" s="539">
        <f t="shared" si="70"/>
        <v>245322.98287860677</v>
      </c>
      <c r="O203" s="539">
        <f t="shared" si="71"/>
        <v>1866797.8406676434</v>
      </c>
      <c r="P203" s="540"/>
      <c r="Q203" s="541"/>
      <c r="R203" s="541">
        <f>((F202*J202)+SUMPRODUCT(D203:F203,H203:J203))/SUM(J202,H203,I203,J203)</f>
        <v>1079.6196094428471</v>
      </c>
      <c r="S203" s="541">
        <f>R203</f>
        <v>1079.6196094428471</v>
      </c>
      <c r="T203" s="541">
        <f>R203</f>
        <v>1079.6196094428471</v>
      </c>
      <c r="U203" s="538">
        <f t="shared" si="72"/>
        <v>0</v>
      </c>
      <c r="V203" s="538">
        <f t="shared" si="73"/>
        <v>1377594.621649073</v>
      </c>
      <c r="W203" s="538">
        <f t="shared" si="73"/>
        <v>378946.48291443934</v>
      </c>
      <c r="X203" s="538">
        <f t="shared" si="73"/>
        <v>126315.49430481311</v>
      </c>
      <c r="Y203" s="538">
        <f t="shared" si="74"/>
        <v>1882856.5988683256</v>
      </c>
      <c r="Z203" s="542">
        <f t="shared" si="75"/>
        <v>16058.758200682234</v>
      </c>
      <c r="AA203" s="543"/>
      <c r="AB203" s="544" t="s">
        <v>2263</v>
      </c>
      <c r="AC203" s="544" t="s">
        <v>2505</v>
      </c>
      <c r="AD203" s="544" t="s">
        <v>2505</v>
      </c>
      <c r="AE203" s="544" t="s">
        <v>2263</v>
      </c>
      <c r="AF203" s="545">
        <v>120</v>
      </c>
      <c r="AG203" s="545" t="s">
        <v>2263</v>
      </c>
      <c r="AH203" s="543"/>
      <c r="AI203" s="546" t="e">
        <f t="shared" ref="AI203:AL266" si="78">Q203/C203-1</f>
        <v>#VALUE!</v>
      </c>
      <c r="AJ203" s="546">
        <f t="shared" si="78"/>
        <v>8.3298391045449449E-2</v>
      </c>
      <c r="AK203" s="546">
        <f t="shared" si="78"/>
        <v>8.3298391045449449E-2</v>
      </c>
      <c r="AL203" s="546">
        <f t="shared" si="77"/>
        <v>-0.48510533818465007</v>
      </c>
      <c r="AN203" s="502">
        <f t="shared" si="76"/>
        <v>0</v>
      </c>
      <c r="AO203" s="502">
        <f t="shared" si="76"/>
        <v>105927.80017469637</v>
      </c>
      <c r="AP203" s="502">
        <f t="shared" si="76"/>
        <v>29138.446599779301</v>
      </c>
      <c r="AQ203" s="502">
        <f t="shared" si="68"/>
        <v>-119007.48857379366</v>
      </c>
    </row>
    <row r="204" spans="1:43" ht="12.75" x14ac:dyDescent="0.2">
      <c r="A204" s="535" t="s">
        <v>614</v>
      </c>
      <c r="B204" s="536">
        <v>0</v>
      </c>
      <c r="C204" s="537">
        <v>109.58737509080905</v>
      </c>
      <c r="D204" s="537">
        <v>803.52499817790806</v>
      </c>
      <c r="E204" s="537">
        <v>803.52499817790806</v>
      </c>
      <c r="F204" s="537">
        <v>836.39482739007963</v>
      </c>
      <c r="G204" s="538">
        <v>13390</v>
      </c>
      <c r="H204" s="538">
        <v>1774</v>
      </c>
      <c r="I204" s="538">
        <v>421</v>
      </c>
      <c r="J204" s="538">
        <v>609</v>
      </c>
      <c r="K204" s="539">
        <f t="shared" si="69"/>
        <v>1467374.952465933</v>
      </c>
      <c r="L204" s="539">
        <f t="shared" si="70"/>
        <v>1425453.346767609</v>
      </c>
      <c r="M204" s="539">
        <f t="shared" si="70"/>
        <v>338284.0242328993</v>
      </c>
      <c r="N204" s="539">
        <f t="shared" si="70"/>
        <v>509364.44988055847</v>
      </c>
      <c r="O204" s="539">
        <f t="shared" si="71"/>
        <v>3740476.7733469997</v>
      </c>
      <c r="P204" s="540"/>
      <c r="Q204" s="541"/>
      <c r="R204" s="541"/>
      <c r="S204" s="541"/>
      <c r="T204" s="541"/>
      <c r="U204" s="538">
        <f t="shared" si="72"/>
        <v>0</v>
      </c>
      <c r="V204" s="538">
        <f t="shared" si="73"/>
        <v>0</v>
      </c>
      <c r="W204" s="538">
        <f t="shared" si="73"/>
        <v>0</v>
      </c>
      <c r="X204" s="538">
        <f t="shared" si="73"/>
        <v>0</v>
      </c>
      <c r="Y204" s="538">
        <f t="shared" si="74"/>
        <v>0</v>
      </c>
      <c r="Z204" s="542">
        <f t="shared" si="75"/>
        <v>0</v>
      </c>
      <c r="AA204" s="543"/>
      <c r="AB204" s="544" t="s">
        <v>2263</v>
      </c>
      <c r="AC204" s="544" t="s">
        <v>2505</v>
      </c>
      <c r="AD204" s="544" t="s">
        <v>2505</v>
      </c>
      <c r="AE204" s="544" t="s">
        <v>2263</v>
      </c>
      <c r="AF204" s="545">
        <v>120</v>
      </c>
      <c r="AG204" s="545" t="s">
        <v>2263</v>
      </c>
      <c r="AH204" s="543"/>
      <c r="AI204" s="546">
        <f t="shared" si="78"/>
        <v>-1</v>
      </c>
      <c r="AJ204" s="546">
        <f t="shared" si="78"/>
        <v>-1</v>
      </c>
      <c r="AK204" s="546">
        <f t="shared" si="78"/>
        <v>-1</v>
      </c>
      <c r="AL204" s="546">
        <f t="shared" si="77"/>
        <v>-1</v>
      </c>
      <c r="AN204" s="502">
        <f t="shared" si="76"/>
        <v>-1467374.952465933</v>
      </c>
      <c r="AO204" s="502">
        <f t="shared" si="76"/>
        <v>-1425453.346767609</v>
      </c>
      <c r="AP204" s="502">
        <f t="shared" si="76"/>
        <v>-338284.0242328993</v>
      </c>
      <c r="AQ204" s="502">
        <f t="shared" si="68"/>
        <v>-509364.44988055847</v>
      </c>
    </row>
    <row r="205" spans="1:43" ht="12.75" x14ac:dyDescent="0.2">
      <c r="A205" s="535" t="s">
        <v>615</v>
      </c>
      <c r="B205" s="536">
        <v>0</v>
      </c>
      <c r="C205" s="537">
        <v>90.10152726382745</v>
      </c>
      <c r="D205" s="537">
        <v>806.92665278281197</v>
      </c>
      <c r="E205" s="537">
        <v>806.92665278281197</v>
      </c>
      <c r="F205" s="537">
        <v>872.01796392515666</v>
      </c>
      <c r="G205" s="538">
        <v>1502</v>
      </c>
      <c r="H205" s="538">
        <v>579</v>
      </c>
      <c r="I205" s="538">
        <v>121</v>
      </c>
      <c r="J205" s="538">
        <v>320</v>
      </c>
      <c r="K205" s="539">
        <f t="shared" si="69"/>
        <v>135332.49395026884</v>
      </c>
      <c r="L205" s="539">
        <f t="shared" si="70"/>
        <v>467210.53196124814</v>
      </c>
      <c r="M205" s="539">
        <f t="shared" si="70"/>
        <v>97638.124986720242</v>
      </c>
      <c r="N205" s="539">
        <f t="shared" si="70"/>
        <v>279045.74845605012</v>
      </c>
      <c r="O205" s="539">
        <f t="shared" si="71"/>
        <v>979226.89935428742</v>
      </c>
      <c r="P205" s="540"/>
      <c r="Q205" s="541"/>
      <c r="R205" s="541"/>
      <c r="S205" s="541"/>
      <c r="T205" s="541"/>
      <c r="U205" s="538">
        <f t="shared" si="72"/>
        <v>0</v>
      </c>
      <c r="V205" s="538">
        <f t="shared" si="73"/>
        <v>0</v>
      </c>
      <c r="W205" s="538">
        <f t="shared" si="73"/>
        <v>0</v>
      </c>
      <c r="X205" s="538">
        <f t="shared" si="73"/>
        <v>0</v>
      </c>
      <c r="Y205" s="538">
        <f t="shared" si="74"/>
        <v>0</v>
      </c>
      <c r="Z205" s="542">
        <f t="shared" si="75"/>
        <v>0</v>
      </c>
      <c r="AA205" s="543"/>
      <c r="AB205" s="544" t="s">
        <v>2263</v>
      </c>
      <c r="AC205" s="544" t="s">
        <v>2505</v>
      </c>
      <c r="AD205" s="544" t="s">
        <v>2505</v>
      </c>
      <c r="AE205" s="544" t="s">
        <v>2263</v>
      </c>
      <c r="AF205" s="545">
        <v>120</v>
      </c>
      <c r="AG205" s="545" t="s">
        <v>2263</v>
      </c>
      <c r="AH205" s="543"/>
      <c r="AI205" s="546">
        <f t="shared" si="78"/>
        <v>-1</v>
      </c>
      <c r="AJ205" s="546">
        <f t="shared" si="78"/>
        <v>-1</v>
      </c>
      <c r="AK205" s="546">
        <f t="shared" si="78"/>
        <v>-1</v>
      </c>
      <c r="AL205" s="546">
        <f t="shared" si="77"/>
        <v>-1</v>
      </c>
      <c r="AN205" s="502">
        <f t="shared" si="76"/>
        <v>-135332.49395026884</v>
      </c>
      <c r="AO205" s="502">
        <f t="shared" si="76"/>
        <v>-467210.53196124814</v>
      </c>
      <c r="AP205" s="502">
        <f t="shared" si="76"/>
        <v>-97638.124986720242</v>
      </c>
      <c r="AQ205" s="502">
        <f t="shared" si="68"/>
        <v>-279045.74845605012</v>
      </c>
    </row>
    <row r="206" spans="1:43" ht="25.5" x14ac:dyDescent="0.2">
      <c r="A206" s="535" t="s">
        <v>616</v>
      </c>
      <c r="B206" s="536" t="s">
        <v>2301</v>
      </c>
      <c r="C206" s="537">
        <v>97.487189459810651</v>
      </c>
      <c r="D206" s="537">
        <v>712.48677721882359</v>
      </c>
      <c r="E206" s="537">
        <v>712.48677721882359</v>
      </c>
      <c r="F206" s="537">
        <v>551.38777391068595</v>
      </c>
      <c r="G206" s="538">
        <v>1124</v>
      </c>
      <c r="H206" s="538">
        <v>1070</v>
      </c>
      <c r="I206" s="538">
        <v>131</v>
      </c>
      <c r="J206" s="538">
        <v>38</v>
      </c>
      <c r="K206" s="539">
        <f t="shared" si="69"/>
        <v>109575.60095282717</v>
      </c>
      <c r="L206" s="539">
        <f t="shared" si="70"/>
        <v>762360.85162414121</v>
      </c>
      <c r="M206" s="539">
        <f t="shared" si="70"/>
        <v>93335.767815665895</v>
      </c>
      <c r="N206" s="539">
        <f t="shared" si="70"/>
        <v>20952.735408606066</v>
      </c>
      <c r="O206" s="539">
        <f t="shared" si="71"/>
        <v>986224.9558012404</v>
      </c>
      <c r="P206" s="540"/>
      <c r="Q206" s="541"/>
      <c r="R206" s="541">
        <f>((F207*J207)+SUMPRODUCT(D206:F206,H206:J206))/SUM(H206,I206,J206,J207)</f>
        <v>654.63429019603802</v>
      </c>
      <c r="S206" s="541">
        <f>R206</f>
        <v>654.63429019603802</v>
      </c>
      <c r="T206" s="541">
        <f>R206</f>
        <v>654.63429019603802</v>
      </c>
      <c r="U206" s="538">
        <f t="shared" si="72"/>
        <v>0</v>
      </c>
      <c r="V206" s="538">
        <f t="shared" si="73"/>
        <v>700458.69050976064</v>
      </c>
      <c r="W206" s="538">
        <f t="shared" si="73"/>
        <v>85757.092015680988</v>
      </c>
      <c r="X206" s="538">
        <f t="shared" si="73"/>
        <v>24876.103027449444</v>
      </c>
      <c r="Y206" s="538">
        <f t="shared" si="74"/>
        <v>811091.88555289106</v>
      </c>
      <c r="Z206" s="542">
        <f t="shared" si="75"/>
        <v>-175133.07024834934</v>
      </c>
      <c r="AA206" s="543"/>
      <c r="AB206" s="544" t="s">
        <v>2263</v>
      </c>
      <c r="AC206" s="544" t="s">
        <v>2505</v>
      </c>
      <c r="AD206" s="544" t="s">
        <v>2505</v>
      </c>
      <c r="AE206" s="544" t="s">
        <v>2263</v>
      </c>
      <c r="AF206" s="545">
        <v>120</v>
      </c>
      <c r="AG206" s="545" t="s">
        <v>2263</v>
      </c>
      <c r="AH206" s="543"/>
      <c r="AI206" s="546">
        <f t="shared" si="78"/>
        <v>-1</v>
      </c>
      <c r="AJ206" s="546">
        <f t="shared" si="78"/>
        <v>-8.1197979910043294E-2</v>
      </c>
      <c r="AK206" s="546">
        <f t="shared" si="78"/>
        <v>-8.1197979910043294E-2</v>
      </c>
      <c r="AL206" s="546">
        <f t="shared" si="77"/>
        <v>0.18724846862867861</v>
      </c>
      <c r="AN206" s="502">
        <f t="shared" si="76"/>
        <v>-109575.60095282717</v>
      </c>
      <c r="AO206" s="502">
        <f t="shared" si="76"/>
        <v>-61902.161114380579</v>
      </c>
      <c r="AP206" s="502">
        <f t="shared" si="76"/>
        <v>-7578.6757999849069</v>
      </c>
      <c r="AQ206" s="502">
        <f t="shared" si="68"/>
        <v>3923.3676188433783</v>
      </c>
    </row>
    <row r="207" spans="1:43" ht="25.5" x14ac:dyDescent="0.2">
      <c r="A207" s="535" t="s">
        <v>617</v>
      </c>
      <c r="B207" s="536" t="s">
        <v>2301</v>
      </c>
      <c r="C207" s="537">
        <v>85.975195606691415</v>
      </c>
      <c r="D207" s="537">
        <v>672.75671968339554</v>
      </c>
      <c r="E207" s="537">
        <v>672.75671968339554</v>
      </c>
      <c r="F207" s="537">
        <v>575.36286420387114</v>
      </c>
      <c r="G207" s="538">
        <v>902</v>
      </c>
      <c r="H207" s="538">
        <v>876</v>
      </c>
      <c r="I207" s="538">
        <v>84</v>
      </c>
      <c r="J207" s="538">
        <v>827</v>
      </c>
      <c r="K207" s="539">
        <f t="shared" si="69"/>
        <v>77549.626437235653</v>
      </c>
      <c r="L207" s="539">
        <f t="shared" si="70"/>
        <v>589334.88644265453</v>
      </c>
      <c r="M207" s="539">
        <f t="shared" si="70"/>
        <v>56511.564453405226</v>
      </c>
      <c r="N207" s="539">
        <f t="shared" si="70"/>
        <v>475825.08869660145</v>
      </c>
      <c r="O207" s="539">
        <f t="shared" si="71"/>
        <v>1199221.1660298968</v>
      </c>
      <c r="P207" s="540"/>
      <c r="Q207" s="541"/>
      <c r="R207" s="541"/>
      <c r="S207" s="541"/>
      <c r="T207" s="541">
        <f>R206</f>
        <v>654.63429019603802</v>
      </c>
      <c r="U207" s="538">
        <f t="shared" si="72"/>
        <v>0</v>
      </c>
      <c r="V207" s="538">
        <f t="shared" si="73"/>
        <v>0</v>
      </c>
      <c r="W207" s="538">
        <f t="shared" si="73"/>
        <v>0</v>
      </c>
      <c r="X207" s="538">
        <f t="shared" si="73"/>
        <v>541382.55799212342</v>
      </c>
      <c r="Y207" s="538">
        <f t="shared" si="74"/>
        <v>541382.55799212342</v>
      </c>
      <c r="Z207" s="542">
        <f t="shared" si="75"/>
        <v>-657838.6080377734</v>
      </c>
      <c r="AA207" s="543"/>
      <c r="AB207" s="544" t="s">
        <v>2263</v>
      </c>
      <c r="AC207" s="544" t="s">
        <v>2505</v>
      </c>
      <c r="AD207" s="544" t="s">
        <v>2505</v>
      </c>
      <c r="AE207" s="544" t="s">
        <v>2263</v>
      </c>
      <c r="AF207" s="545">
        <v>120</v>
      </c>
      <c r="AG207" s="545" t="s">
        <v>2263</v>
      </c>
      <c r="AH207" s="543"/>
      <c r="AI207" s="546">
        <f t="shared" si="78"/>
        <v>-1</v>
      </c>
      <c r="AJ207" s="546">
        <f t="shared" si="78"/>
        <v>-1</v>
      </c>
      <c r="AK207" s="546">
        <f t="shared" si="78"/>
        <v>-1</v>
      </c>
      <c r="AL207" s="546">
        <f t="shared" si="77"/>
        <v>0.13777640324746132</v>
      </c>
      <c r="AN207" s="502">
        <f t="shared" si="76"/>
        <v>-77549.626437235653</v>
      </c>
      <c r="AO207" s="502">
        <f t="shared" si="76"/>
        <v>-589334.88644265453</v>
      </c>
      <c r="AP207" s="502">
        <f t="shared" si="76"/>
        <v>-56511.564453405226</v>
      </c>
      <c r="AQ207" s="502">
        <f t="shared" si="68"/>
        <v>65557.469295521965</v>
      </c>
    </row>
    <row r="208" spans="1:43" ht="25.5" x14ac:dyDescent="0.2">
      <c r="A208" s="535" t="s">
        <v>618</v>
      </c>
      <c r="B208" s="536" t="s">
        <v>2302</v>
      </c>
      <c r="C208" s="537" t="s">
        <v>2263</v>
      </c>
      <c r="D208" s="537">
        <v>2188.9962577472343</v>
      </c>
      <c r="E208" s="537">
        <v>2188.9962577472343</v>
      </c>
      <c r="F208" s="537">
        <v>2753.2978190920198</v>
      </c>
      <c r="G208" s="538">
        <v>3</v>
      </c>
      <c r="H208" s="538">
        <v>231</v>
      </c>
      <c r="I208" s="538">
        <v>312</v>
      </c>
      <c r="J208" s="538">
        <v>48</v>
      </c>
      <c r="K208" s="539">
        <f t="shared" si="69"/>
        <v>0</v>
      </c>
      <c r="L208" s="539">
        <f t="shared" si="70"/>
        <v>505658.1355396111</v>
      </c>
      <c r="M208" s="539">
        <f t="shared" si="70"/>
        <v>682966.83241713711</v>
      </c>
      <c r="N208" s="539">
        <f t="shared" si="70"/>
        <v>132158.29531641694</v>
      </c>
      <c r="O208" s="539">
        <f t="shared" si="71"/>
        <v>1320783.2632731653</v>
      </c>
      <c r="P208" s="540"/>
      <c r="Q208" s="541"/>
      <c r="R208" s="541"/>
      <c r="S208" s="541"/>
      <c r="T208" s="541">
        <f>(($F$208*$J$208)+($F$209*$J$209)+($F$210*$J$210))/SUM($J$208:$J$210)</f>
        <v>3918.7549273131904</v>
      </c>
      <c r="U208" s="538">
        <f t="shared" si="72"/>
        <v>0</v>
      </c>
      <c r="V208" s="538">
        <f t="shared" si="73"/>
        <v>0</v>
      </c>
      <c r="W208" s="538">
        <f t="shared" si="73"/>
        <v>0</v>
      </c>
      <c r="X208" s="538">
        <f t="shared" si="73"/>
        <v>188100.23651103314</v>
      </c>
      <c r="Y208" s="538">
        <f t="shared" si="74"/>
        <v>188100.23651103314</v>
      </c>
      <c r="Z208" s="542">
        <f t="shared" si="75"/>
        <v>-1132683.0267621321</v>
      </c>
      <c r="AA208" s="543"/>
      <c r="AB208" s="544" t="s">
        <v>2263</v>
      </c>
      <c r="AC208" s="544" t="s">
        <v>2505</v>
      </c>
      <c r="AD208" s="544" t="s">
        <v>2505</v>
      </c>
      <c r="AE208" s="544" t="s">
        <v>2263</v>
      </c>
      <c r="AF208" s="545">
        <v>140</v>
      </c>
      <c r="AG208" s="545" t="s">
        <v>2263</v>
      </c>
      <c r="AH208" s="543"/>
      <c r="AI208" s="546" t="e">
        <f t="shared" si="78"/>
        <v>#VALUE!</v>
      </c>
      <c r="AJ208" s="546">
        <f t="shared" si="78"/>
        <v>-1</v>
      </c>
      <c r="AK208" s="546">
        <f t="shared" si="78"/>
        <v>-1</v>
      </c>
      <c r="AL208" s="546">
        <f t="shared" si="77"/>
        <v>0.42329496654506982</v>
      </c>
      <c r="AN208" s="502">
        <f t="shared" si="76"/>
        <v>0</v>
      </c>
      <c r="AO208" s="502">
        <f t="shared" si="76"/>
        <v>-505658.1355396111</v>
      </c>
      <c r="AP208" s="502">
        <f t="shared" si="76"/>
        <v>-682966.83241713711</v>
      </c>
      <c r="AQ208" s="502">
        <f t="shared" si="68"/>
        <v>55941.9411946162</v>
      </c>
    </row>
    <row r="209" spans="1:43" ht="25.5" x14ac:dyDescent="0.2">
      <c r="A209" s="535" t="s">
        <v>619</v>
      </c>
      <c r="B209" s="536" t="s">
        <v>2303</v>
      </c>
      <c r="C209" s="537" t="s">
        <v>2263</v>
      </c>
      <c r="D209" s="537">
        <v>1588.415743242932</v>
      </c>
      <c r="E209" s="537">
        <v>1588.415743242932</v>
      </c>
      <c r="F209" s="537">
        <v>3379.7312395395516</v>
      </c>
      <c r="G209" s="538">
        <v>6</v>
      </c>
      <c r="H209" s="538">
        <v>674</v>
      </c>
      <c r="I209" s="538">
        <v>558</v>
      </c>
      <c r="J209" s="538">
        <v>26</v>
      </c>
      <c r="K209" s="539">
        <f t="shared" si="69"/>
        <v>0</v>
      </c>
      <c r="L209" s="539">
        <f t="shared" si="70"/>
        <v>1070592.2109457362</v>
      </c>
      <c r="M209" s="539">
        <f t="shared" si="70"/>
        <v>886335.98472955602</v>
      </c>
      <c r="N209" s="539">
        <f t="shared" si="70"/>
        <v>87873.012228028339</v>
      </c>
      <c r="O209" s="539">
        <f t="shared" si="71"/>
        <v>2044801.2079033204</v>
      </c>
      <c r="P209" s="540"/>
      <c r="Q209" s="541"/>
      <c r="R209" s="541"/>
      <c r="S209" s="541"/>
      <c r="T209" s="541">
        <f t="shared" ref="T209:T210" si="79">(($F$208*$J$208)+($F$209*$J$209)+($F$210*$J$210))/SUM($J$208:$J$210)</f>
        <v>3918.7549273131904</v>
      </c>
      <c r="U209" s="538">
        <f t="shared" si="72"/>
        <v>0</v>
      </c>
      <c r="V209" s="538">
        <f t="shared" si="73"/>
        <v>0</v>
      </c>
      <c r="W209" s="538">
        <f t="shared" si="73"/>
        <v>0</v>
      </c>
      <c r="X209" s="538">
        <f t="shared" si="73"/>
        <v>101887.62811014295</v>
      </c>
      <c r="Y209" s="538">
        <f t="shared" si="74"/>
        <v>101887.62811014295</v>
      </c>
      <c r="Z209" s="542">
        <f t="shared" si="75"/>
        <v>-1942913.5797931775</v>
      </c>
      <c r="AA209" s="543"/>
      <c r="AB209" s="544" t="s">
        <v>2263</v>
      </c>
      <c r="AC209" s="544" t="s">
        <v>2505</v>
      </c>
      <c r="AD209" s="544" t="s">
        <v>2505</v>
      </c>
      <c r="AE209" s="544" t="s">
        <v>2263</v>
      </c>
      <c r="AF209" s="545">
        <v>140</v>
      </c>
      <c r="AG209" s="545" t="s">
        <v>2263</v>
      </c>
      <c r="AH209" s="543"/>
      <c r="AI209" s="546" t="e">
        <f t="shared" si="78"/>
        <v>#VALUE!</v>
      </c>
      <c r="AJ209" s="546">
        <f t="shared" si="78"/>
        <v>-1</v>
      </c>
      <c r="AK209" s="546">
        <f t="shared" si="78"/>
        <v>-1</v>
      </c>
      <c r="AL209" s="546">
        <f t="shared" si="77"/>
        <v>0.1594871454474216</v>
      </c>
      <c r="AN209" s="502">
        <f t="shared" si="76"/>
        <v>0</v>
      </c>
      <c r="AO209" s="502">
        <f t="shared" si="76"/>
        <v>-1070592.2109457362</v>
      </c>
      <c r="AP209" s="502">
        <f t="shared" si="76"/>
        <v>-886335.98472955602</v>
      </c>
      <c r="AQ209" s="502">
        <f t="shared" si="68"/>
        <v>14014.615882114609</v>
      </c>
    </row>
    <row r="210" spans="1:43" ht="25.5" x14ac:dyDescent="0.2">
      <c r="A210" s="535" t="s">
        <v>620</v>
      </c>
      <c r="B210" s="536" t="s">
        <v>2303</v>
      </c>
      <c r="C210" s="537" t="s">
        <v>2263</v>
      </c>
      <c r="D210" s="537">
        <v>1435.0251521377122</v>
      </c>
      <c r="E210" s="537">
        <v>1435.0251521377122</v>
      </c>
      <c r="F210" s="537">
        <v>4340.179969944099</v>
      </c>
      <c r="G210" s="538">
        <v>198</v>
      </c>
      <c r="H210" s="538">
        <v>3652</v>
      </c>
      <c r="I210" s="538">
        <v>2971</v>
      </c>
      <c r="J210" s="538">
        <v>166</v>
      </c>
      <c r="K210" s="539">
        <f t="shared" si="69"/>
        <v>0</v>
      </c>
      <c r="L210" s="539">
        <f t="shared" si="70"/>
        <v>5240711.8556069247</v>
      </c>
      <c r="M210" s="539">
        <f t="shared" si="70"/>
        <v>4263459.7270011427</v>
      </c>
      <c r="N210" s="539">
        <f t="shared" si="70"/>
        <v>720469.87501072045</v>
      </c>
      <c r="O210" s="539">
        <f t="shared" si="71"/>
        <v>10224641.457618788</v>
      </c>
      <c r="P210" s="540"/>
      <c r="Q210" s="541"/>
      <c r="R210" s="541"/>
      <c r="S210" s="541"/>
      <c r="T210" s="541">
        <f t="shared" si="79"/>
        <v>3918.7549273131904</v>
      </c>
      <c r="U210" s="538">
        <f t="shared" si="72"/>
        <v>0</v>
      </c>
      <c r="V210" s="538">
        <f t="shared" si="73"/>
        <v>0</v>
      </c>
      <c r="W210" s="538">
        <f t="shared" si="73"/>
        <v>0</v>
      </c>
      <c r="X210" s="538">
        <f t="shared" si="73"/>
        <v>650513.31793398957</v>
      </c>
      <c r="Y210" s="538">
        <f t="shared" si="74"/>
        <v>650513.31793398957</v>
      </c>
      <c r="Z210" s="542">
        <f t="shared" si="75"/>
        <v>-9574128.1396847982</v>
      </c>
      <c r="AA210" s="543"/>
      <c r="AB210" s="544" t="s">
        <v>2263</v>
      </c>
      <c r="AC210" s="544" t="s">
        <v>2505</v>
      </c>
      <c r="AD210" s="544" t="s">
        <v>2505</v>
      </c>
      <c r="AE210" s="544" t="s">
        <v>2263</v>
      </c>
      <c r="AF210" s="545">
        <v>120</v>
      </c>
      <c r="AG210" s="545" t="s">
        <v>2263</v>
      </c>
      <c r="AH210" s="543"/>
      <c r="AI210" s="546" t="e">
        <f t="shared" si="78"/>
        <v>#VALUE!</v>
      </c>
      <c r="AJ210" s="546">
        <f t="shared" si="78"/>
        <v>-1</v>
      </c>
      <c r="AK210" s="546">
        <f t="shared" si="78"/>
        <v>-1</v>
      </c>
      <c r="AL210" s="546">
        <f t="shared" si="77"/>
        <v>-9.7098517929968819E-2</v>
      </c>
      <c r="AN210" s="502">
        <f t="shared" si="76"/>
        <v>0</v>
      </c>
      <c r="AO210" s="502">
        <f t="shared" si="76"/>
        <v>-5240711.8556069247</v>
      </c>
      <c r="AP210" s="502">
        <f t="shared" si="76"/>
        <v>-4263459.7270011427</v>
      </c>
      <c r="AQ210" s="502">
        <f t="shared" si="68"/>
        <v>-69956.557076730882</v>
      </c>
    </row>
    <row r="211" spans="1:43" ht="12.75" x14ac:dyDescent="0.2">
      <c r="A211" s="535" t="s">
        <v>621</v>
      </c>
      <c r="B211" s="536">
        <v>0</v>
      </c>
      <c r="C211" s="537">
        <v>129.71623184379547</v>
      </c>
      <c r="D211" s="537">
        <v>1184.4477931866488</v>
      </c>
      <c r="E211" s="537">
        <v>1184.4477931866488</v>
      </c>
      <c r="F211" s="537">
        <v>2628.3331881965742</v>
      </c>
      <c r="G211" s="538">
        <v>10262</v>
      </c>
      <c r="H211" s="538">
        <v>1117</v>
      </c>
      <c r="I211" s="538">
        <v>668</v>
      </c>
      <c r="J211" s="538">
        <v>195</v>
      </c>
      <c r="K211" s="539">
        <f t="shared" si="69"/>
        <v>1331147.9711810292</v>
      </c>
      <c r="L211" s="539">
        <f t="shared" si="70"/>
        <v>1323028.1849894868</v>
      </c>
      <c r="M211" s="539">
        <f t="shared" si="70"/>
        <v>791211.12584868143</v>
      </c>
      <c r="N211" s="539">
        <f t="shared" si="70"/>
        <v>512524.97169833194</v>
      </c>
      <c r="O211" s="539">
        <f t="shared" si="71"/>
        <v>3957912.2537175301</v>
      </c>
      <c r="P211" s="540"/>
      <c r="Q211" s="541"/>
      <c r="R211" s="541"/>
      <c r="S211" s="541"/>
      <c r="T211" s="541"/>
      <c r="U211" s="538">
        <f t="shared" si="72"/>
        <v>0</v>
      </c>
      <c r="V211" s="538">
        <f t="shared" si="73"/>
        <v>0</v>
      </c>
      <c r="W211" s="538">
        <f t="shared" si="73"/>
        <v>0</v>
      </c>
      <c r="X211" s="538">
        <f t="shared" si="73"/>
        <v>0</v>
      </c>
      <c r="Y211" s="538">
        <f t="shared" si="74"/>
        <v>0</v>
      </c>
      <c r="Z211" s="542">
        <f t="shared" si="75"/>
        <v>0</v>
      </c>
      <c r="AA211" s="543"/>
      <c r="AB211" s="544" t="s">
        <v>2263</v>
      </c>
      <c r="AC211" s="544" t="s">
        <v>2505</v>
      </c>
      <c r="AD211" s="544" t="s">
        <v>2505</v>
      </c>
      <c r="AE211" s="544" t="s">
        <v>2263</v>
      </c>
      <c r="AF211" s="545">
        <v>120</v>
      </c>
      <c r="AG211" s="545" t="s">
        <v>2263</v>
      </c>
      <c r="AH211" s="543"/>
      <c r="AI211" s="546">
        <f t="shared" si="78"/>
        <v>-1</v>
      </c>
      <c r="AJ211" s="546">
        <f t="shared" si="78"/>
        <v>-1</v>
      </c>
      <c r="AK211" s="546">
        <f t="shared" si="78"/>
        <v>-1</v>
      </c>
      <c r="AL211" s="546">
        <f t="shared" si="77"/>
        <v>-1</v>
      </c>
      <c r="AN211" s="502">
        <f t="shared" si="76"/>
        <v>-1331147.9711810292</v>
      </c>
      <c r="AO211" s="502">
        <f t="shared" si="76"/>
        <v>-1323028.1849894868</v>
      </c>
      <c r="AP211" s="502">
        <f t="shared" si="76"/>
        <v>-791211.12584868143</v>
      </c>
      <c r="AQ211" s="502">
        <f t="shared" si="68"/>
        <v>-512524.97169833194</v>
      </c>
    </row>
    <row r="212" spans="1:43" ht="12.75" x14ac:dyDescent="0.2">
      <c r="A212" s="535" t="s">
        <v>622</v>
      </c>
      <c r="B212" s="536">
        <v>0</v>
      </c>
      <c r="C212" s="537" t="s">
        <v>2263</v>
      </c>
      <c r="D212" s="537">
        <v>2661.7996091580089</v>
      </c>
      <c r="E212" s="537">
        <v>2661.7996091580089</v>
      </c>
      <c r="F212" s="537">
        <v>3670.264511429792</v>
      </c>
      <c r="G212" s="538">
        <v>5</v>
      </c>
      <c r="H212" s="538">
        <v>642</v>
      </c>
      <c r="I212" s="538">
        <v>1481</v>
      </c>
      <c r="J212" s="538">
        <v>32</v>
      </c>
      <c r="K212" s="539">
        <f t="shared" si="69"/>
        <v>0</v>
      </c>
      <c r="L212" s="539">
        <f t="shared" si="70"/>
        <v>1708875.3490794417</v>
      </c>
      <c r="M212" s="539">
        <f t="shared" si="70"/>
        <v>3942125.2211630112</v>
      </c>
      <c r="N212" s="539">
        <f t="shared" si="70"/>
        <v>117448.46436575335</v>
      </c>
      <c r="O212" s="539">
        <f t="shared" si="71"/>
        <v>5768449.0346082067</v>
      </c>
      <c r="P212" s="540"/>
      <c r="Q212" s="541"/>
      <c r="R212" s="541"/>
      <c r="S212" s="541"/>
      <c r="T212" s="541"/>
      <c r="U212" s="538">
        <f t="shared" si="72"/>
        <v>0</v>
      </c>
      <c r="V212" s="538">
        <f t="shared" si="73"/>
        <v>0</v>
      </c>
      <c r="W212" s="538">
        <f t="shared" si="73"/>
        <v>0</v>
      </c>
      <c r="X212" s="538">
        <f t="shared" si="73"/>
        <v>0</v>
      </c>
      <c r="Y212" s="538">
        <f t="shared" si="74"/>
        <v>0</v>
      </c>
      <c r="Z212" s="542">
        <f t="shared" si="75"/>
        <v>0</v>
      </c>
      <c r="AA212" s="543"/>
      <c r="AB212" s="544" t="s">
        <v>2263</v>
      </c>
      <c r="AC212" s="544" t="s">
        <v>2505</v>
      </c>
      <c r="AD212" s="544" t="s">
        <v>2505</v>
      </c>
      <c r="AE212" s="544" t="s">
        <v>2263</v>
      </c>
      <c r="AF212" s="545">
        <v>330</v>
      </c>
      <c r="AG212" s="545" t="s">
        <v>2263</v>
      </c>
      <c r="AH212" s="543"/>
      <c r="AI212" s="546" t="e">
        <f t="shared" si="78"/>
        <v>#VALUE!</v>
      </c>
      <c r="AJ212" s="546">
        <f t="shared" si="78"/>
        <v>-1</v>
      </c>
      <c r="AK212" s="546">
        <f t="shared" si="78"/>
        <v>-1</v>
      </c>
      <c r="AL212" s="546">
        <f t="shared" si="77"/>
        <v>-1</v>
      </c>
      <c r="AN212" s="502">
        <f t="shared" si="76"/>
        <v>0</v>
      </c>
      <c r="AO212" s="502">
        <f t="shared" si="76"/>
        <v>-1708875.3490794417</v>
      </c>
      <c r="AP212" s="502">
        <f t="shared" si="76"/>
        <v>-3942125.2211630112</v>
      </c>
      <c r="AQ212" s="502">
        <f t="shared" si="68"/>
        <v>-117448.46436575335</v>
      </c>
    </row>
    <row r="213" spans="1:43" ht="12.75" x14ac:dyDescent="0.2">
      <c r="A213" s="535" t="s">
        <v>623</v>
      </c>
      <c r="B213" s="536">
        <v>0</v>
      </c>
      <c r="C213" s="537" t="s">
        <v>2263</v>
      </c>
      <c r="D213" s="537">
        <v>2734.5113488565098</v>
      </c>
      <c r="E213" s="537">
        <v>2734.5113488565098</v>
      </c>
      <c r="F213" s="537">
        <v>4225.3837621954017</v>
      </c>
      <c r="G213" s="538">
        <v>0</v>
      </c>
      <c r="H213" s="538">
        <v>227</v>
      </c>
      <c r="I213" s="538">
        <v>435</v>
      </c>
      <c r="J213" s="538">
        <v>13</v>
      </c>
      <c r="K213" s="539">
        <f t="shared" si="69"/>
        <v>0</v>
      </c>
      <c r="L213" s="539">
        <f t="shared" si="70"/>
        <v>620734.07619042776</v>
      </c>
      <c r="M213" s="539">
        <f t="shared" si="70"/>
        <v>1189512.4367525817</v>
      </c>
      <c r="N213" s="539">
        <f t="shared" si="70"/>
        <v>54929.988908540225</v>
      </c>
      <c r="O213" s="539">
        <f t="shared" si="71"/>
        <v>1865176.5018515496</v>
      </c>
      <c r="P213" s="540"/>
      <c r="Q213" s="541"/>
      <c r="R213" s="541"/>
      <c r="S213" s="541"/>
      <c r="T213" s="541"/>
      <c r="U213" s="538">
        <f t="shared" si="72"/>
        <v>0</v>
      </c>
      <c r="V213" s="538">
        <f t="shared" si="73"/>
        <v>0</v>
      </c>
      <c r="W213" s="538">
        <f t="shared" si="73"/>
        <v>0</v>
      </c>
      <c r="X213" s="538">
        <f t="shared" si="73"/>
        <v>0</v>
      </c>
      <c r="Y213" s="538">
        <f t="shared" si="74"/>
        <v>0</v>
      </c>
      <c r="Z213" s="542">
        <f t="shared" si="75"/>
        <v>0</v>
      </c>
      <c r="AA213" s="543"/>
      <c r="AB213" s="544" t="s">
        <v>2263</v>
      </c>
      <c r="AC213" s="544" t="s">
        <v>2505</v>
      </c>
      <c r="AD213" s="544" t="s">
        <v>2505</v>
      </c>
      <c r="AE213" s="544" t="s">
        <v>2263</v>
      </c>
      <c r="AF213" s="545" t="s">
        <v>2263</v>
      </c>
      <c r="AG213" s="545" t="s">
        <v>2263</v>
      </c>
      <c r="AH213" s="543"/>
      <c r="AI213" s="546" t="e">
        <f t="shared" si="78"/>
        <v>#VALUE!</v>
      </c>
      <c r="AJ213" s="546">
        <f t="shared" si="78"/>
        <v>-1</v>
      </c>
      <c r="AK213" s="546">
        <f t="shared" si="78"/>
        <v>-1</v>
      </c>
      <c r="AL213" s="546">
        <f t="shared" si="77"/>
        <v>-1</v>
      </c>
      <c r="AN213" s="502">
        <f t="shared" si="76"/>
        <v>0</v>
      </c>
      <c r="AO213" s="502">
        <f t="shared" si="76"/>
        <v>-620734.07619042776</v>
      </c>
      <c r="AP213" s="502">
        <f t="shared" si="76"/>
        <v>-1189512.4367525817</v>
      </c>
      <c r="AQ213" s="502">
        <f t="shared" si="68"/>
        <v>-54929.988908540225</v>
      </c>
    </row>
    <row r="214" spans="1:43" ht="12.75" x14ac:dyDescent="0.2">
      <c r="A214" s="535" t="s">
        <v>624</v>
      </c>
      <c r="B214" s="536">
        <v>0</v>
      </c>
      <c r="C214" s="537" t="s">
        <v>2263</v>
      </c>
      <c r="D214" s="537">
        <v>2249.0048948772082</v>
      </c>
      <c r="E214" s="537">
        <v>2249.0048948772082</v>
      </c>
      <c r="F214" s="537">
        <v>4276.5548891307781</v>
      </c>
      <c r="G214" s="538">
        <v>26</v>
      </c>
      <c r="H214" s="538">
        <v>331</v>
      </c>
      <c r="I214" s="538">
        <v>498</v>
      </c>
      <c r="J214" s="538">
        <v>121</v>
      </c>
      <c r="K214" s="539">
        <f t="shared" si="69"/>
        <v>0</v>
      </c>
      <c r="L214" s="539">
        <f t="shared" si="70"/>
        <v>744420.62020435592</v>
      </c>
      <c r="M214" s="539">
        <f t="shared" si="70"/>
        <v>1120004.4376488498</v>
      </c>
      <c r="N214" s="539">
        <f t="shared" si="70"/>
        <v>517463.14158482413</v>
      </c>
      <c r="O214" s="539">
        <f t="shared" si="71"/>
        <v>2381888.1994380299</v>
      </c>
      <c r="P214" s="540"/>
      <c r="Q214" s="541"/>
      <c r="R214" s="541"/>
      <c r="S214" s="541"/>
      <c r="T214" s="541"/>
      <c r="U214" s="538">
        <f t="shared" si="72"/>
        <v>0</v>
      </c>
      <c r="V214" s="538">
        <f t="shared" si="73"/>
        <v>0</v>
      </c>
      <c r="W214" s="538">
        <f t="shared" si="73"/>
        <v>0</v>
      </c>
      <c r="X214" s="538">
        <f t="shared" si="73"/>
        <v>0</v>
      </c>
      <c r="Y214" s="538">
        <f t="shared" si="74"/>
        <v>0</v>
      </c>
      <c r="Z214" s="542">
        <f t="shared" si="75"/>
        <v>0</v>
      </c>
      <c r="AA214" s="543"/>
      <c r="AB214" s="544" t="s">
        <v>2263</v>
      </c>
      <c r="AC214" s="544" t="s">
        <v>2505</v>
      </c>
      <c r="AD214" s="544" t="s">
        <v>2505</v>
      </c>
      <c r="AE214" s="544" t="s">
        <v>2263</v>
      </c>
      <c r="AF214" s="545">
        <v>120</v>
      </c>
      <c r="AG214" s="545" t="s">
        <v>2263</v>
      </c>
      <c r="AH214" s="543"/>
      <c r="AI214" s="546" t="e">
        <f t="shared" si="78"/>
        <v>#VALUE!</v>
      </c>
      <c r="AJ214" s="546">
        <f t="shared" si="78"/>
        <v>-1</v>
      </c>
      <c r="AK214" s="546">
        <f t="shared" si="78"/>
        <v>-1</v>
      </c>
      <c r="AL214" s="546">
        <f t="shared" si="77"/>
        <v>-1</v>
      </c>
      <c r="AN214" s="502">
        <f t="shared" si="76"/>
        <v>0</v>
      </c>
      <c r="AO214" s="502">
        <f t="shared" si="76"/>
        <v>-744420.62020435592</v>
      </c>
      <c r="AP214" s="502">
        <f t="shared" si="76"/>
        <v>-1120004.4376488498</v>
      </c>
      <c r="AQ214" s="502">
        <f t="shared" si="68"/>
        <v>-517463.14158482413</v>
      </c>
    </row>
    <row r="215" spans="1:43" ht="12.75" x14ac:dyDescent="0.2">
      <c r="A215" s="535" t="s">
        <v>625</v>
      </c>
      <c r="B215" s="536">
        <v>0</v>
      </c>
      <c r="C215" s="537" t="s">
        <v>2263</v>
      </c>
      <c r="D215" s="537">
        <v>1734.9486442738271</v>
      </c>
      <c r="E215" s="537">
        <v>1734.9486442738271</v>
      </c>
      <c r="F215" s="537">
        <v>2644.0831678098089</v>
      </c>
      <c r="G215" s="538">
        <v>5</v>
      </c>
      <c r="H215" s="538">
        <v>2508</v>
      </c>
      <c r="I215" s="538">
        <v>1946</v>
      </c>
      <c r="J215" s="538">
        <v>13</v>
      </c>
      <c r="K215" s="539">
        <f t="shared" si="69"/>
        <v>0</v>
      </c>
      <c r="L215" s="539">
        <f t="shared" si="70"/>
        <v>4351251.1998387584</v>
      </c>
      <c r="M215" s="539">
        <f t="shared" si="70"/>
        <v>3376210.0617568674</v>
      </c>
      <c r="N215" s="539">
        <f t="shared" si="70"/>
        <v>34373.081181527516</v>
      </c>
      <c r="O215" s="539">
        <f t="shared" si="71"/>
        <v>7761834.3427771525</v>
      </c>
      <c r="P215" s="540"/>
      <c r="Q215" s="541"/>
      <c r="R215" s="541">
        <f t="shared" ref="R215:S215" si="80">SUMPRODUCT($D$215:$E$216,$H$215:$I$216)/SUM($H$215:$I$216)</f>
        <v>1718.7182731826495</v>
      </c>
      <c r="S215" s="541">
        <f t="shared" si="80"/>
        <v>1718.7182731826495</v>
      </c>
      <c r="T215" s="541">
        <f>SUMPRODUCT($F$215:$F$216,$J$215:$J$216)/SUM($J$215:$J$216)</f>
        <v>2219.6077973397951</v>
      </c>
      <c r="U215" s="538">
        <f t="shared" si="72"/>
        <v>0</v>
      </c>
      <c r="V215" s="538">
        <f t="shared" si="73"/>
        <v>4310545.4291420849</v>
      </c>
      <c r="W215" s="538">
        <f t="shared" si="73"/>
        <v>3344625.7596134357</v>
      </c>
      <c r="X215" s="538">
        <f t="shared" si="73"/>
        <v>28854.901365417336</v>
      </c>
      <c r="Y215" s="538">
        <f t="shared" si="74"/>
        <v>7684026.0901209377</v>
      </c>
      <c r="Z215" s="542">
        <f t="shared" si="75"/>
        <v>-77808.252656214871</v>
      </c>
      <c r="AA215" s="543"/>
      <c r="AB215" s="544" t="s">
        <v>2263</v>
      </c>
      <c r="AC215" s="544" t="s">
        <v>2505</v>
      </c>
      <c r="AD215" s="544" t="s">
        <v>2505</v>
      </c>
      <c r="AE215" s="544" t="s">
        <v>2263</v>
      </c>
      <c r="AF215" s="545">
        <v>120</v>
      </c>
      <c r="AG215" s="545" t="s">
        <v>2263</v>
      </c>
      <c r="AH215" s="543"/>
      <c r="AI215" s="546" t="e">
        <f t="shared" si="78"/>
        <v>#VALUE!</v>
      </c>
      <c r="AJ215" s="546">
        <f t="shared" si="78"/>
        <v>-9.3549576494645903E-3</v>
      </c>
      <c r="AK215" s="546">
        <f t="shared" si="78"/>
        <v>-9.3549576494645903E-3</v>
      </c>
      <c r="AL215" s="546">
        <f t="shared" si="77"/>
        <v>-0.16053782862723731</v>
      </c>
      <c r="AN215" s="502">
        <f t="shared" si="76"/>
        <v>0</v>
      </c>
      <c r="AO215" s="502">
        <f t="shared" si="76"/>
        <v>-40705.770696673542</v>
      </c>
      <c r="AP215" s="502">
        <f t="shared" si="76"/>
        <v>-31584.302143431734</v>
      </c>
      <c r="AQ215" s="502">
        <f t="shared" si="68"/>
        <v>-5518.1798161101797</v>
      </c>
    </row>
    <row r="216" spans="1:43" ht="38.25" x14ac:dyDescent="0.2">
      <c r="A216" s="535" t="s">
        <v>626</v>
      </c>
      <c r="B216" s="536" t="s">
        <v>2304</v>
      </c>
      <c r="C216" s="537" t="s">
        <v>2263</v>
      </c>
      <c r="D216" s="537">
        <v>1685.0480017154366</v>
      </c>
      <c r="E216" s="537">
        <v>1685.0480017154366</v>
      </c>
      <c r="F216" s="537">
        <v>1115.9718341177588</v>
      </c>
      <c r="G216" s="538">
        <v>6</v>
      </c>
      <c r="H216" s="538">
        <v>1311</v>
      </c>
      <c r="I216" s="538">
        <v>836</v>
      </c>
      <c r="J216" s="538">
        <v>5</v>
      </c>
      <c r="K216" s="539">
        <f t="shared" si="69"/>
        <v>0</v>
      </c>
      <c r="L216" s="539">
        <f t="shared" si="70"/>
        <v>2209097.9302489376</v>
      </c>
      <c r="M216" s="539">
        <f t="shared" si="70"/>
        <v>1408700.129434105</v>
      </c>
      <c r="N216" s="539">
        <f t="shared" si="70"/>
        <v>5579.8591705887939</v>
      </c>
      <c r="O216" s="539">
        <f t="shared" si="71"/>
        <v>3623377.9188536312</v>
      </c>
      <c r="P216" s="540"/>
      <c r="Q216" s="541"/>
      <c r="R216" s="541">
        <f>SUMPRODUCT($D$215:$E$216,$H$215:$I$216)/SUM($H$215:$I$216)</f>
        <v>1718.7182731826495</v>
      </c>
      <c r="S216" s="541">
        <f>SUMPRODUCT($D$215:$E$216,$H$215:$I$216)/SUM($H$215:$I$216)</f>
        <v>1718.7182731826495</v>
      </c>
      <c r="T216" s="541">
        <f>SUMPRODUCT($F$215:$F$216,$J$215:$J$216)/SUM($J$215:$J$216)</f>
        <v>2219.6077973397951</v>
      </c>
      <c r="U216" s="538">
        <f t="shared" si="72"/>
        <v>0</v>
      </c>
      <c r="V216" s="538">
        <f t="shared" si="73"/>
        <v>2253239.6561424537</v>
      </c>
      <c r="W216" s="538">
        <f t="shared" si="73"/>
        <v>1436848.4763806949</v>
      </c>
      <c r="X216" s="538">
        <f t="shared" si="73"/>
        <v>11098.038986698975</v>
      </c>
      <c r="Y216" s="538">
        <f t="shared" si="74"/>
        <v>3701186.1715098475</v>
      </c>
      <c r="Z216" s="542">
        <f t="shared" si="75"/>
        <v>77808.252656216267</v>
      </c>
      <c r="AA216" s="543"/>
      <c r="AB216" s="544" t="s">
        <v>2263</v>
      </c>
      <c r="AC216" s="544" t="s">
        <v>2505</v>
      </c>
      <c r="AD216" s="544" t="s">
        <v>2505</v>
      </c>
      <c r="AE216" s="544" t="s">
        <v>2263</v>
      </c>
      <c r="AF216" s="545">
        <v>143</v>
      </c>
      <c r="AG216" s="545" t="s">
        <v>2263</v>
      </c>
      <c r="AH216" s="543"/>
      <c r="AI216" s="546" t="e">
        <f t="shared" si="78"/>
        <v>#VALUE!</v>
      </c>
      <c r="AJ216" s="546">
        <f t="shared" si="78"/>
        <v>1.9981787719361987E-2</v>
      </c>
      <c r="AK216" s="546">
        <f t="shared" si="78"/>
        <v>1.9981787719361987E-2</v>
      </c>
      <c r="AL216" s="546">
        <f t="shared" si="77"/>
        <v>0.98894607326225681</v>
      </c>
      <c r="AN216" s="502">
        <f t="shared" si="76"/>
        <v>0</v>
      </c>
      <c r="AO216" s="502">
        <f t="shared" si="76"/>
        <v>44141.725893516093</v>
      </c>
      <c r="AP216" s="502">
        <f t="shared" si="76"/>
        <v>28148.346946589882</v>
      </c>
      <c r="AQ216" s="502">
        <f t="shared" si="68"/>
        <v>5518.1798161101815</v>
      </c>
    </row>
    <row r="217" spans="1:43" ht="12.75" x14ac:dyDescent="0.2">
      <c r="A217" s="535" t="s">
        <v>627</v>
      </c>
      <c r="B217" s="536">
        <v>0</v>
      </c>
      <c r="C217" s="537" t="s">
        <v>2263</v>
      </c>
      <c r="D217" s="537">
        <v>1550.5979892028629</v>
      </c>
      <c r="E217" s="537">
        <v>1550.5979892028629</v>
      </c>
      <c r="F217" s="537">
        <v>1233.5866328254281</v>
      </c>
      <c r="G217" s="538">
        <v>3</v>
      </c>
      <c r="H217" s="538">
        <v>1294</v>
      </c>
      <c r="I217" s="538">
        <v>337</v>
      </c>
      <c r="J217" s="538">
        <v>3</v>
      </c>
      <c r="K217" s="539">
        <f t="shared" si="69"/>
        <v>0</v>
      </c>
      <c r="L217" s="539">
        <f t="shared" si="70"/>
        <v>2006473.7980285045</v>
      </c>
      <c r="M217" s="539">
        <f t="shared" si="70"/>
        <v>522551.5223613648</v>
      </c>
      <c r="N217" s="539">
        <f t="shared" si="70"/>
        <v>3700.7598984762844</v>
      </c>
      <c r="O217" s="539">
        <f t="shared" si="71"/>
        <v>2532726.0802883455</v>
      </c>
      <c r="P217" s="540"/>
      <c r="Q217" s="541"/>
      <c r="R217" s="541"/>
      <c r="S217" s="541"/>
      <c r="T217" s="541"/>
      <c r="U217" s="538">
        <f t="shared" si="72"/>
        <v>0</v>
      </c>
      <c r="V217" s="538">
        <f t="shared" si="73"/>
        <v>0</v>
      </c>
      <c r="W217" s="538">
        <f t="shared" si="73"/>
        <v>0</v>
      </c>
      <c r="X217" s="538">
        <f t="shared" si="73"/>
        <v>0</v>
      </c>
      <c r="Y217" s="538">
        <f t="shared" si="74"/>
        <v>0</v>
      </c>
      <c r="Z217" s="542">
        <f t="shared" si="75"/>
        <v>0</v>
      </c>
      <c r="AA217" s="543"/>
      <c r="AB217" s="544" t="s">
        <v>2263</v>
      </c>
      <c r="AC217" s="544" t="s">
        <v>2505</v>
      </c>
      <c r="AD217" s="544" t="s">
        <v>2505</v>
      </c>
      <c r="AE217" s="544" t="s">
        <v>2263</v>
      </c>
      <c r="AF217" s="545">
        <v>120</v>
      </c>
      <c r="AG217" s="545" t="s">
        <v>2263</v>
      </c>
      <c r="AH217" s="543"/>
      <c r="AI217" s="546" t="e">
        <f t="shared" si="78"/>
        <v>#VALUE!</v>
      </c>
      <c r="AJ217" s="546">
        <f t="shared" si="78"/>
        <v>-1</v>
      </c>
      <c r="AK217" s="546">
        <f t="shared" si="78"/>
        <v>-1</v>
      </c>
      <c r="AL217" s="546">
        <f t="shared" si="77"/>
        <v>-1</v>
      </c>
      <c r="AN217" s="502">
        <f t="shared" si="76"/>
        <v>0</v>
      </c>
      <c r="AO217" s="502">
        <f t="shared" si="76"/>
        <v>-2006473.7980285045</v>
      </c>
      <c r="AP217" s="502">
        <f t="shared" si="76"/>
        <v>-522551.5223613648</v>
      </c>
      <c r="AQ217" s="502">
        <f t="shared" si="68"/>
        <v>-3700.7598984762844</v>
      </c>
    </row>
    <row r="218" spans="1:43" ht="12.75" x14ac:dyDescent="0.2">
      <c r="A218" s="535" t="s">
        <v>628</v>
      </c>
      <c r="B218" s="536">
        <v>0</v>
      </c>
      <c r="C218" s="537">
        <v>120.77535578135293</v>
      </c>
      <c r="D218" s="537">
        <v>575.28673653360579</v>
      </c>
      <c r="E218" s="537">
        <v>575.28673653360579</v>
      </c>
      <c r="F218" s="537">
        <v>635.5969350399987</v>
      </c>
      <c r="G218" s="538">
        <v>3267</v>
      </c>
      <c r="H218" s="538">
        <v>12240</v>
      </c>
      <c r="I218" s="538">
        <v>294</v>
      </c>
      <c r="J218" s="538">
        <v>36</v>
      </c>
      <c r="K218" s="539">
        <f t="shared" si="69"/>
        <v>394573.08733768004</v>
      </c>
      <c r="L218" s="539">
        <f t="shared" si="70"/>
        <v>7041509.6551713347</v>
      </c>
      <c r="M218" s="539">
        <f t="shared" si="70"/>
        <v>169134.3005408801</v>
      </c>
      <c r="N218" s="539">
        <f t="shared" si="70"/>
        <v>22881.489661439955</v>
      </c>
      <c r="O218" s="539">
        <f t="shared" si="71"/>
        <v>7628098.5327113355</v>
      </c>
      <c r="P218" s="540"/>
      <c r="Q218" s="541"/>
      <c r="R218" s="541"/>
      <c r="S218" s="541"/>
      <c r="T218" s="541"/>
      <c r="U218" s="538">
        <f t="shared" si="72"/>
        <v>0</v>
      </c>
      <c r="V218" s="538">
        <f t="shared" si="73"/>
        <v>0</v>
      </c>
      <c r="W218" s="538">
        <f t="shared" si="73"/>
        <v>0</v>
      </c>
      <c r="X218" s="538">
        <f t="shared" si="73"/>
        <v>0</v>
      </c>
      <c r="Y218" s="538">
        <f t="shared" si="74"/>
        <v>0</v>
      </c>
      <c r="Z218" s="542">
        <f t="shared" si="75"/>
        <v>0</v>
      </c>
      <c r="AA218" s="543"/>
      <c r="AB218" s="544" t="s">
        <v>2263</v>
      </c>
      <c r="AC218" s="544" t="s">
        <v>2505</v>
      </c>
      <c r="AD218" s="544" t="s">
        <v>2505</v>
      </c>
      <c r="AE218" s="544" t="s">
        <v>2263</v>
      </c>
      <c r="AF218" s="545">
        <v>120</v>
      </c>
      <c r="AG218" s="545" t="s">
        <v>2263</v>
      </c>
      <c r="AH218" s="543"/>
      <c r="AI218" s="546">
        <f t="shared" si="78"/>
        <v>-1</v>
      </c>
      <c r="AJ218" s="546">
        <f t="shared" si="78"/>
        <v>-1</v>
      </c>
      <c r="AK218" s="546">
        <f t="shared" si="78"/>
        <v>-1</v>
      </c>
      <c r="AL218" s="546">
        <f t="shared" si="77"/>
        <v>-1</v>
      </c>
      <c r="AN218" s="502">
        <f t="shared" si="76"/>
        <v>-394573.08733768004</v>
      </c>
      <c r="AO218" s="502">
        <f t="shared" si="76"/>
        <v>-7041509.6551713347</v>
      </c>
      <c r="AP218" s="502">
        <f t="shared" si="76"/>
        <v>-169134.3005408801</v>
      </c>
      <c r="AQ218" s="502">
        <f t="shared" si="68"/>
        <v>-22881.489661439955</v>
      </c>
    </row>
    <row r="219" spans="1:43" ht="12.75" x14ac:dyDescent="0.2">
      <c r="A219" s="535" t="s">
        <v>629</v>
      </c>
      <c r="B219" s="536">
        <v>0</v>
      </c>
      <c r="C219" s="537">
        <v>90.983561500473158</v>
      </c>
      <c r="D219" s="537">
        <v>821.14893038398088</v>
      </c>
      <c r="E219" s="537">
        <v>821.14893038398088</v>
      </c>
      <c r="F219" s="537">
        <v>877.18459513295659</v>
      </c>
      <c r="G219" s="538">
        <v>225</v>
      </c>
      <c r="H219" s="538">
        <v>930</v>
      </c>
      <c r="I219" s="538">
        <v>55</v>
      </c>
      <c r="J219" s="538">
        <v>7</v>
      </c>
      <c r="K219" s="539">
        <f t="shared" si="69"/>
        <v>20471.301337606459</v>
      </c>
      <c r="L219" s="539">
        <f t="shared" si="70"/>
        <v>763668.5052571022</v>
      </c>
      <c r="M219" s="539">
        <f t="shared" si="70"/>
        <v>45163.191171118946</v>
      </c>
      <c r="N219" s="539">
        <f t="shared" si="70"/>
        <v>6140.2921659306958</v>
      </c>
      <c r="O219" s="539">
        <f t="shared" si="71"/>
        <v>835443.28993175842</v>
      </c>
      <c r="P219" s="540"/>
      <c r="Q219" s="541"/>
      <c r="R219" s="541"/>
      <c r="S219" s="541"/>
      <c r="T219" s="541"/>
      <c r="U219" s="538">
        <f t="shared" si="72"/>
        <v>0</v>
      </c>
      <c r="V219" s="538">
        <f t="shared" si="73"/>
        <v>0</v>
      </c>
      <c r="W219" s="538">
        <f t="shared" si="73"/>
        <v>0</v>
      </c>
      <c r="X219" s="538">
        <f t="shared" si="73"/>
        <v>0</v>
      </c>
      <c r="Y219" s="538">
        <f t="shared" si="74"/>
        <v>0</v>
      </c>
      <c r="Z219" s="542">
        <f t="shared" si="75"/>
        <v>0</v>
      </c>
      <c r="AA219" s="543"/>
      <c r="AB219" s="544" t="s">
        <v>2263</v>
      </c>
      <c r="AC219" s="544" t="s">
        <v>2505</v>
      </c>
      <c r="AD219" s="544" t="s">
        <v>2505</v>
      </c>
      <c r="AE219" s="544" t="s">
        <v>2263</v>
      </c>
      <c r="AF219" s="545">
        <v>120</v>
      </c>
      <c r="AG219" s="545" t="s">
        <v>2263</v>
      </c>
      <c r="AH219" s="543"/>
      <c r="AI219" s="546">
        <f t="shared" si="78"/>
        <v>-1</v>
      </c>
      <c r="AJ219" s="546">
        <f t="shared" si="78"/>
        <v>-1</v>
      </c>
      <c r="AK219" s="546">
        <f t="shared" si="78"/>
        <v>-1</v>
      </c>
      <c r="AL219" s="546">
        <f t="shared" si="77"/>
        <v>-1</v>
      </c>
      <c r="AN219" s="502">
        <f t="shared" si="76"/>
        <v>-20471.301337606459</v>
      </c>
      <c r="AO219" s="502">
        <f t="shared" si="76"/>
        <v>-763668.5052571022</v>
      </c>
      <c r="AP219" s="502">
        <f t="shared" si="76"/>
        <v>-45163.191171118946</v>
      </c>
      <c r="AQ219" s="502">
        <f t="shared" si="68"/>
        <v>-6140.2921659306958</v>
      </c>
    </row>
    <row r="220" spans="1:43" ht="12.75" x14ac:dyDescent="0.2">
      <c r="A220" s="535" t="s">
        <v>630</v>
      </c>
      <c r="B220" s="536">
        <v>0</v>
      </c>
      <c r="C220" s="537">
        <v>102.26353459938339</v>
      </c>
      <c r="D220" s="537">
        <v>646.53336626524242</v>
      </c>
      <c r="E220" s="537">
        <v>646.53336626524242</v>
      </c>
      <c r="F220" s="537">
        <v>806.56181238439035</v>
      </c>
      <c r="G220" s="538">
        <v>735</v>
      </c>
      <c r="H220" s="538">
        <v>5220</v>
      </c>
      <c r="I220" s="538">
        <v>250</v>
      </c>
      <c r="J220" s="538">
        <v>11</v>
      </c>
      <c r="K220" s="539">
        <f t="shared" si="69"/>
        <v>75163.697930546798</v>
      </c>
      <c r="L220" s="539">
        <f t="shared" si="70"/>
        <v>3374904.1719045653</v>
      </c>
      <c r="M220" s="539">
        <f t="shared" si="70"/>
        <v>161633.34156631061</v>
      </c>
      <c r="N220" s="539">
        <f t="shared" si="70"/>
        <v>8872.1799362282945</v>
      </c>
      <c r="O220" s="539">
        <f t="shared" si="71"/>
        <v>3620573.3913376513</v>
      </c>
      <c r="P220" s="540"/>
      <c r="Q220" s="541"/>
      <c r="R220" s="541"/>
      <c r="S220" s="541"/>
      <c r="T220" s="541"/>
      <c r="U220" s="538">
        <f t="shared" si="72"/>
        <v>0</v>
      </c>
      <c r="V220" s="538">
        <f t="shared" si="73"/>
        <v>0</v>
      </c>
      <c r="W220" s="538">
        <f t="shared" si="73"/>
        <v>0</v>
      </c>
      <c r="X220" s="538">
        <f t="shared" si="73"/>
        <v>0</v>
      </c>
      <c r="Y220" s="538">
        <f t="shared" si="74"/>
        <v>0</v>
      </c>
      <c r="Z220" s="542">
        <f t="shared" si="75"/>
        <v>0</v>
      </c>
      <c r="AA220" s="543"/>
      <c r="AB220" s="544" t="s">
        <v>2263</v>
      </c>
      <c r="AC220" s="544" t="s">
        <v>2505</v>
      </c>
      <c r="AD220" s="544" t="s">
        <v>2505</v>
      </c>
      <c r="AE220" s="544" t="s">
        <v>2263</v>
      </c>
      <c r="AF220" s="545">
        <v>120</v>
      </c>
      <c r="AG220" s="545" t="s">
        <v>2263</v>
      </c>
      <c r="AH220" s="543"/>
      <c r="AI220" s="546">
        <f t="shared" si="78"/>
        <v>-1</v>
      </c>
      <c r="AJ220" s="546">
        <f t="shared" si="78"/>
        <v>-1</v>
      </c>
      <c r="AK220" s="546">
        <f t="shared" si="78"/>
        <v>-1</v>
      </c>
      <c r="AL220" s="546">
        <f t="shared" si="77"/>
        <v>-1</v>
      </c>
      <c r="AN220" s="502">
        <f t="shared" si="76"/>
        <v>-75163.697930546798</v>
      </c>
      <c r="AO220" s="502">
        <f t="shared" si="76"/>
        <v>-3374904.1719045653</v>
      </c>
      <c r="AP220" s="502">
        <f t="shared" si="76"/>
        <v>-161633.34156631061</v>
      </c>
      <c r="AQ220" s="502">
        <f t="shared" si="68"/>
        <v>-8872.1799362282945</v>
      </c>
    </row>
    <row r="221" spans="1:43" ht="12.75" x14ac:dyDescent="0.2">
      <c r="A221" s="535" t="s">
        <v>631</v>
      </c>
      <c r="B221" s="536">
        <v>0</v>
      </c>
      <c r="C221" s="537">
        <v>99.590646432369255</v>
      </c>
      <c r="D221" s="537">
        <v>680.00877952587939</v>
      </c>
      <c r="E221" s="537">
        <v>680.00877952587939</v>
      </c>
      <c r="F221" s="537">
        <v>872.42408616374462</v>
      </c>
      <c r="G221" s="538">
        <v>42</v>
      </c>
      <c r="H221" s="538">
        <v>15149</v>
      </c>
      <c r="I221" s="538">
        <v>450</v>
      </c>
      <c r="J221" s="538">
        <v>20</v>
      </c>
      <c r="K221" s="539">
        <f t="shared" si="69"/>
        <v>4182.8071501595086</v>
      </c>
      <c r="L221" s="539">
        <f t="shared" si="70"/>
        <v>10301453.001037547</v>
      </c>
      <c r="M221" s="539">
        <f t="shared" si="70"/>
        <v>306003.9507866457</v>
      </c>
      <c r="N221" s="539">
        <f t="shared" si="70"/>
        <v>17448.481723274894</v>
      </c>
      <c r="O221" s="539">
        <f t="shared" si="71"/>
        <v>10629088.240697628</v>
      </c>
      <c r="P221" s="540"/>
      <c r="Q221" s="541"/>
      <c r="R221" s="541"/>
      <c r="S221" s="541"/>
      <c r="T221" s="541"/>
      <c r="U221" s="538">
        <f t="shared" si="72"/>
        <v>0</v>
      </c>
      <c r="V221" s="538">
        <f t="shared" si="73"/>
        <v>0</v>
      </c>
      <c r="W221" s="538">
        <f t="shared" si="73"/>
        <v>0</v>
      </c>
      <c r="X221" s="538">
        <f t="shared" si="73"/>
        <v>0</v>
      </c>
      <c r="Y221" s="538">
        <f t="shared" si="74"/>
        <v>0</v>
      </c>
      <c r="Z221" s="542">
        <f t="shared" si="75"/>
        <v>0</v>
      </c>
      <c r="AA221" s="543"/>
      <c r="AB221" s="544" t="s">
        <v>2263</v>
      </c>
      <c r="AC221" s="544" t="s">
        <v>2505</v>
      </c>
      <c r="AD221" s="544" t="s">
        <v>2505</v>
      </c>
      <c r="AE221" s="544" t="s">
        <v>2263</v>
      </c>
      <c r="AF221" s="545">
        <v>120</v>
      </c>
      <c r="AG221" s="545" t="s">
        <v>2263</v>
      </c>
      <c r="AH221" s="543"/>
      <c r="AI221" s="546">
        <f t="shared" si="78"/>
        <v>-1</v>
      </c>
      <c r="AJ221" s="546">
        <f t="shared" si="78"/>
        <v>-1</v>
      </c>
      <c r="AK221" s="546">
        <f t="shared" si="78"/>
        <v>-1</v>
      </c>
      <c r="AL221" s="546">
        <f t="shared" si="77"/>
        <v>-1</v>
      </c>
      <c r="AN221" s="502">
        <f t="shared" si="76"/>
        <v>-4182.8071501595086</v>
      </c>
      <c r="AO221" s="502">
        <f t="shared" si="76"/>
        <v>-10301453.001037547</v>
      </c>
      <c r="AP221" s="502">
        <f t="shared" si="76"/>
        <v>-306003.9507866457</v>
      </c>
      <c r="AQ221" s="502">
        <f t="shared" si="68"/>
        <v>-17448.481723274894</v>
      </c>
    </row>
    <row r="222" spans="1:43" ht="12.75" x14ac:dyDescent="0.2">
      <c r="A222" s="535" t="s">
        <v>632</v>
      </c>
      <c r="B222" s="536">
        <v>0</v>
      </c>
      <c r="C222" s="537" t="s">
        <v>2263</v>
      </c>
      <c r="D222" s="537">
        <v>727.7613300093235</v>
      </c>
      <c r="E222" s="537">
        <v>727.7613300093235</v>
      </c>
      <c r="F222" s="537">
        <v>727.7613300093235</v>
      </c>
      <c r="G222" s="538">
        <v>0</v>
      </c>
      <c r="H222" s="538">
        <v>874</v>
      </c>
      <c r="I222" s="538">
        <v>36</v>
      </c>
      <c r="J222" s="538">
        <v>0</v>
      </c>
      <c r="K222" s="539">
        <f t="shared" si="69"/>
        <v>0</v>
      </c>
      <c r="L222" s="539">
        <f t="shared" si="70"/>
        <v>636063.40242814878</v>
      </c>
      <c r="M222" s="539">
        <f t="shared" si="70"/>
        <v>26199.407880335646</v>
      </c>
      <c r="N222" s="539">
        <f t="shared" si="70"/>
        <v>0</v>
      </c>
      <c r="O222" s="539">
        <f t="shared" si="71"/>
        <v>662262.81030848448</v>
      </c>
      <c r="P222" s="540"/>
      <c r="Q222" s="541"/>
      <c r="R222" s="541"/>
      <c r="S222" s="541"/>
      <c r="T222" s="541"/>
      <c r="U222" s="538">
        <f t="shared" si="72"/>
        <v>0</v>
      </c>
      <c r="V222" s="538">
        <f t="shared" si="73"/>
        <v>0</v>
      </c>
      <c r="W222" s="538">
        <f t="shared" si="73"/>
        <v>0</v>
      </c>
      <c r="X222" s="538">
        <f t="shared" si="73"/>
        <v>0</v>
      </c>
      <c r="Y222" s="538">
        <f t="shared" si="74"/>
        <v>0</v>
      </c>
      <c r="Z222" s="542">
        <f t="shared" si="75"/>
        <v>0</v>
      </c>
      <c r="AA222" s="543"/>
      <c r="AB222" s="544" t="s">
        <v>2263</v>
      </c>
      <c r="AC222" s="544" t="s">
        <v>2505</v>
      </c>
      <c r="AD222" s="544" t="s">
        <v>2505</v>
      </c>
      <c r="AE222" s="544" t="s">
        <v>2263</v>
      </c>
      <c r="AF222" s="545" t="s">
        <v>2263</v>
      </c>
      <c r="AG222" s="545" t="s">
        <v>2263</v>
      </c>
      <c r="AH222" s="543"/>
      <c r="AI222" s="546" t="e">
        <f t="shared" si="78"/>
        <v>#VALUE!</v>
      </c>
      <c r="AJ222" s="546">
        <f t="shared" si="78"/>
        <v>-1</v>
      </c>
      <c r="AK222" s="546">
        <f t="shared" si="78"/>
        <v>-1</v>
      </c>
      <c r="AL222" s="546">
        <f t="shared" si="77"/>
        <v>-1</v>
      </c>
      <c r="AN222" s="502">
        <f t="shared" si="76"/>
        <v>0</v>
      </c>
      <c r="AO222" s="502">
        <f t="shared" si="76"/>
        <v>-636063.40242814878</v>
      </c>
      <c r="AP222" s="502">
        <f t="shared" si="76"/>
        <v>-26199.407880335646</v>
      </c>
      <c r="AQ222" s="502">
        <f t="shared" si="68"/>
        <v>0</v>
      </c>
    </row>
    <row r="223" spans="1:43" ht="12.75" x14ac:dyDescent="0.2">
      <c r="A223" s="535" t="s">
        <v>633</v>
      </c>
      <c r="B223" s="536">
        <v>0</v>
      </c>
      <c r="C223" s="537">
        <v>90.082429774399486</v>
      </c>
      <c r="D223" s="537">
        <v>683.65467010880366</v>
      </c>
      <c r="E223" s="537">
        <v>683.65467010880366</v>
      </c>
      <c r="F223" s="537">
        <v>318.89672390115453</v>
      </c>
      <c r="G223" s="538">
        <v>322335</v>
      </c>
      <c r="H223" s="538">
        <v>660</v>
      </c>
      <c r="I223" s="538">
        <v>28</v>
      </c>
      <c r="J223" s="538">
        <v>216</v>
      </c>
      <c r="K223" s="539">
        <f t="shared" si="69"/>
        <v>29036720.001331057</v>
      </c>
      <c r="L223" s="539">
        <f t="shared" si="70"/>
        <v>451212.08227181039</v>
      </c>
      <c r="M223" s="539">
        <f t="shared" si="70"/>
        <v>19142.330763046502</v>
      </c>
      <c r="N223" s="539">
        <f t="shared" si="70"/>
        <v>68881.692362649381</v>
      </c>
      <c r="O223" s="539">
        <f t="shared" si="71"/>
        <v>29575956.106728565</v>
      </c>
      <c r="P223" s="540"/>
      <c r="Q223" s="541"/>
      <c r="R223" s="541"/>
      <c r="S223" s="541"/>
      <c r="T223" s="541"/>
      <c r="U223" s="538">
        <f t="shared" si="72"/>
        <v>0</v>
      </c>
      <c r="V223" s="538">
        <f t="shared" si="73"/>
        <v>0</v>
      </c>
      <c r="W223" s="538">
        <f t="shared" si="73"/>
        <v>0</v>
      </c>
      <c r="X223" s="538">
        <f t="shared" si="73"/>
        <v>0</v>
      </c>
      <c r="Y223" s="538">
        <f t="shared" si="74"/>
        <v>0</v>
      </c>
      <c r="Z223" s="542">
        <f t="shared" si="75"/>
        <v>0</v>
      </c>
      <c r="AA223" s="543"/>
      <c r="AB223" s="544" t="s">
        <v>2263</v>
      </c>
      <c r="AC223" s="544" t="s">
        <v>2505</v>
      </c>
      <c r="AD223" s="544" t="s">
        <v>2505</v>
      </c>
      <c r="AE223" s="544" t="s">
        <v>2263</v>
      </c>
      <c r="AF223" s="545">
        <v>120</v>
      </c>
      <c r="AG223" s="545" t="s">
        <v>2263</v>
      </c>
      <c r="AH223" s="543"/>
      <c r="AI223" s="546">
        <f t="shared" si="78"/>
        <v>-1</v>
      </c>
      <c r="AJ223" s="546">
        <f t="shared" si="78"/>
        <v>-1</v>
      </c>
      <c r="AK223" s="546">
        <f t="shared" si="78"/>
        <v>-1</v>
      </c>
      <c r="AL223" s="546">
        <f t="shared" si="77"/>
        <v>-1</v>
      </c>
      <c r="AN223" s="502">
        <f t="shared" si="76"/>
        <v>-29036720.001331057</v>
      </c>
      <c r="AO223" s="502">
        <f t="shared" si="76"/>
        <v>-451212.08227181039</v>
      </c>
      <c r="AP223" s="502">
        <f t="shared" si="76"/>
        <v>-19142.330763046502</v>
      </c>
      <c r="AQ223" s="502">
        <f t="shared" si="68"/>
        <v>-68881.692362649381</v>
      </c>
    </row>
    <row r="224" spans="1:43" ht="12.75" x14ac:dyDescent="0.2">
      <c r="A224" s="535" t="s">
        <v>634</v>
      </c>
      <c r="B224" s="536">
        <v>0</v>
      </c>
      <c r="C224" s="537">
        <v>90.580478077685214</v>
      </c>
      <c r="D224" s="537">
        <v>631.52211441526231</v>
      </c>
      <c r="E224" s="537">
        <v>631.52211441526231</v>
      </c>
      <c r="F224" s="537">
        <v>517.3044339149742</v>
      </c>
      <c r="G224" s="538">
        <v>39887</v>
      </c>
      <c r="H224" s="538">
        <v>2588</v>
      </c>
      <c r="I224" s="538">
        <v>68</v>
      </c>
      <c r="J224" s="538">
        <v>313</v>
      </c>
      <c r="K224" s="539">
        <f t="shared" si="69"/>
        <v>3612983.5290846303</v>
      </c>
      <c r="L224" s="539">
        <f t="shared" si="70"/>
        <v>1634379.2321066989</v>
      </c>
      <c r="M224" s="539">
        <f t="shared" si="70"/>
        <v>42943.503780237836</v>
      </c>
      <c r="N224" s="539">
        <f t="shared" si="70"/>
        <v>161916.28781538692</v>
      </c>
      <c r="O224" s="539">
        <f t="shared" si="71"/>
        <v>5452222.5527869537</v>
      </c>
      <c r="P224" s="540"/>
      <c r="Q224" s="541"/>
      <c r="R224" s="541"/>
      <c r="S224" s="541"/>
      <c r="T224" s="541"/>
      <c r="U224" s="538">
        <f t="shared" si="72"/>
        <v>0</v>
      </c>
      <c r="V224" s="538">
        <f t="shared" si="73"/>
        <v>0</v>
      </c>
      <c r="W224" s="538">
        <f t="shared" si="73"/>
        <v>0</v>
      </c>
      <c r="X224" s="538">
        <f t="shared" si="73"/>
        <v>0</v>
      </c>
      <c r="Y224" s="538">
        <f t="shared" si="74"/>
        <v>0</v>
      </c>
      <c r="Z224" s="542">
        <f t="shared" si="75"/>
        <v>0</v>
      </c>
      <c r="AA224" s="543"/>
      <c r="AB224" s="544" t="s">
        <v>2263</v>
      </c>
      <c r="AC224" s="544" t="s">
        <v>2505</v>
      </c>
      <c r="AD224" s="544" t="s">
        <v>2505</v>
      </c>
      <c r="AE224" s="544" t="s">
        <v>2263</v>
      </c>
      <c r="AF224" s="545">
        <v>120</v>
      </c>
      <c r="AG224" s="545" t="s">
        <v>2263</v>
      </c>
      <c r="AH224" s="543"/>
      <c r="AI224" s="546">
        <f t="shared" si="78"/>
        <v>-1</v>
      </c>
      <c r="AJ224" s="546">
        <f t="shared" si="78"/>
        <v>-1</v>
      </c>
      <c r="AK224" s="546">
        <f t="shared" si="78"/>
        <v>-1</v>
      </c>
      <c r="AL224" s="546">
        <f t="shared" si="77"/>
        <v>-1</v>
      </c>
      <c r="AN224" s="502">
        <f t="shared" si="76"/>
        <v>-3612983.5290846303</v>
      </c>
      <c r="AO224" s="502">
        <f t="shared" si="76"/>
        <v>-1634379.2321066989</v>
      </c>
      <c r="AP224" s="502">
        <f t="shared" si="76"/>
        <v>-42943.503780237836</v>
      </c>
      <c r="AQ224" s="502">
        <f t="shared" si="68"/>
        <v>-161916.28781538692</v>
      </c>
    </row>
    <row r="225" spans="1:43" ht="25.5" x14ac:dyDescent="0.2">
      <c r="A225" s="535" t="s">
        <v>288</v>
      </c>
      <c r="B225" s="536" t="s">
        <v>2305</v>
      </c>
      <c r="C225" s="537">
        <v>61.929543333529161</v>
      </c>
      <c r="D225" s="537">
        <v>47.642743905148997</v>
      </c>
      <c r="E225" s="537">
        <v>47.642743905148997</v>
      </c>
      <c r="F225" s="537">
        <v>47.642743905148997</v>
      </c>
      <c r="G225" s="538">
        <v>480160</v>
      </c>
      <c r="H225" s="538">
        <v>8</v>
      </c>
      <c r="I225" s="538">
        <v>0</v>
      </c>
      <c r="J225" s="538">
        <v>0</v>
      </c>
      <c r="K225" s="539">
        <f t="shared" si="69"/>
        <v>29736089.527027361</v>
      </c>
      <c r="L225" s="539">
        <f t="shared" si="70"/>
        <v>381.14195124119198</v>
      </c>
      <c r="M225" s="539">
        <f t="shared" si="70"/>
        <v>0</v>
      </c>
      <c r="N225" s="539">
        <f t="shared" si="70"/>
        <v>0</v>
      </c>
      <c r="O225" s="539">
        <f t="shared" si="71"/>
        <v>29736470.668978602</v>
      </c>
      <c r="P225" s="540"/>
      <c r="Q225" s="541"/>
      <c r="R225" s="541">
        <f>SUMPRODUCT($D$225:$F$227,$H$225:$J$227)/SUM($H$225:$J$227)</f>
        <v>277.02406467144328</v>
      </c>
      <c r="S225" s="541">
        <f t="shared" ref="S225:T227" si="81">SUMPRODUCT($D$225:$F$227,$H$225:$J$227)/SUM($H$225:$J$227)</f>
        <v>277.02406467144328</v>
      </c>
      <c r="T225" s="541">
        <f t="shared" si="81"/>
        <v>277.02406467144328</v>
      </c>
      <c r="U225" s="538">
        <f t="shared" si="72"/>
        <v>0</v>
      </c>
      <c r="V225" s="538">
        <f t="shared" si="73"/>
        <v>2216.1925173715463</v>
      </c>
      <c r="W225" s="538">
        <f t="shared" si="73"/>
        <v>0</v>
      </c>
      <c r="X225" s="538">
        <f t="shared" si="73"/>
        <v>0</v>
      </c>
      <c r="Y225" s="538">
        <f t="shared" si="74"/>
        <v>2216.1925173715463</v>
      </c>
      <c r="Z225" s="542">
        <f t="shared" si="75"/>
        <v>-29734254.476461232</v>
      </c>
      <c r="AA225" s="543"/>
      <c r="AB225" s="544" t="s">
        <v>2263</v>
      </c>
      <c r="AC225" s="544" t="s">
        <v>2505</v>
      </c>
      <c r="AD225" s="544" t="s">
        <v>2505</v>
      </c>
      <c r="AE225" s="544" t="s">
        <v>2263</v>
      </c>
      <c r="AF225" s="545">
        <v>840</v>
      </c>
      <c r="AG225" s="545" t="s">
        <v>2263</v>
      </c>
      <c r="AH225" s="543"/>
      <c r="AI225" s="546">
        <f t="shared" si="78"/>
        <v>-1</v>
      </c>
      <c r="AJ225" s="546">
        <f t="shared" si="78"/>
        <v>4.8146118792604611</v>
      </c>
      <c r="AK225" s="546">
        <f t="shared" si="78"/>
        <v>4.8146118792604611</v>
      </c>
      <c r="AL225" s="546">
        <f t="shared" si="77"/>
        <v>4.8146118792604611</v>
      </c>
      <c r="AN225" s="502">
        <f t="shared" si="76"/>
        <v>-29736089.527027361</v>
      </c>
      <c r="AO225" s="502">
        <f t="shared" si="76"/>
        <v>1835.0505661303544</v>
      </c>
      <c r="AP225" s="502">
        <f t="shared" si="76"/>
        <v>0</v>
      </c>
      <c r="AQ225" s="502">
        <f t="shared" si="68"/>
        <v>0</v>
      </c>
    </row>
    <row r="226" spans="1:43" ht="25.5" x14ac:dyDescent="0.2">
      <c r="A226" s="535" t="s">
        <v>289</v>
      </c>
      <c r="B226" s="536" t="s">
        <v>2305</v>
      </c>
      <c r="C226" s="537">
        <v>64.379844705730406</v>
      </c>
      <c r="D226" s="537">
        <v>42.510993567094353</v>
      </c>
      <c r="E226" s="537">
        <v>42.510993567094353</v>
      </c>
      <c r="F226" s="537">
        <v>352.58547741154581</v>
      </c>
      <c r="G226" s="538">
        <v>144964</v>
      </c>
      <c r="H226" s="538">
        <v>61</v>
      </c>
      <c r="I226" s="538">
        <v>2</v>
      </c>
      <c r="J226" s="538">
        <v>1</v>
      </c>
      <c r="K226" s="539">
        <f t="shared" si="69"/>
        <v>9332759.8079215027</v>
      </c>
      <c r="L226" s="539">
        <f t="shared" si="70"/>
        <v>2593.1706075927555</v>
      </c>
      <c r="M226" s="539">
        <f t="shared" si="70"/>
        <v>85.021987134188706</v>
      </c>
      <c r="N226" s="539">
        <f t="shared" si="70"/>
        <v>352.58547741154581</v>
      </c>
      <c r="O226" s="539">
        <f t="shared" si="71"/>
        <v>9335790.585993642</v>
      </c>
      <c r="P226" s="540"/>
      <c r="Q226" s="541"/>
      <c r="R226" s="541">
        <f t="shared" ref="R226:R227" si="82">SUMPRODUCT($D$225:$F$227,$H$225:$J$227)/SUM($H$225:$J$227)</f>
        <v>277.02406467144328</v>
      </c>
      <c r="S226" s="541">
        <f t="shared" si="81"/>
        <v>277.02406467144328</v>
      </c>
      <c r="T226" s="541">
        <f t="shared" si="81"/>
        <v>277.02406467144328</v>
      </c>
      <c r="U226" s="538">
        <f t="shared" si="72"/>
        <v>0</v>
      </c>
      <c r="V226" s="538">
        <f t="shared" si="73"/>
        <v>16898.46794495804</v>
      </c>
      <c r="W226" s="538">
        <f t="shared" si="73"/>
        <v>554.04812934288657</v>
      </c>
      <c r="X226" s="538">
        <f t="shared" si="73"/>
        <v>277.02406467144328</v>
      </c>
      <c r="Y226" s="538">
        <f t="shared" si="74"/>
        <v>17729.54013897237</v>
      </c>
      <c r="Z226" s="542">
        <f t="shared" si="75"/>
        <v>-9318061.0458546691</v>
      </c>
      <c r="AA226" s="543"/>
      <c r="AB226" s="544" t="s">
        <v>2263</v>
      </c>
      <c r="AC226" s="544" t="s">
        <v>2505</v>
      </c>
      <c r="AD226" s="544" t="s">
        <v>2505</v>
      </c>
      <c r="AE226" s="544" t="s">
        <v>2263</v>
      </c>
      <c r="AF226" s="545">
        <v>840</v>
      </c>
      <c r="AG226" s="545" t="s">
        <v>2263</v>
      </c>
      <c r="AH226" s="543"/>
      <c r="AI226" s="546">
        <f t="shared" si="78"/>
        <v>-1</v>
      </c>
      <c r="AJ226" s="546">
        <f t="shared" si="78"/>
        <v>5.516527642060896</v>
      </c>
      <c r="AK226" s="546">
        <f t="shared" si="78"/>
        <v>5.516527642060896</v>
      </c>
      <c r="AL226" s="546">
        <f t="shared" si="77"/>
        <v>-0.21430665067326504</v>
      </c>
      <c r="AN226" s="502">
        <f t="shared" si="76"/>
        <v>-9332759.8079215027</v>
      </c>
      <c r="AO226" s="502">
        <f t="shared" si="76"/>
        <v>14305.297337365284</v>
      </c>
      <c r="AP226" s="502">
        <f t="shared" si="76"/>
        <v>469.02614220869788</v>
      </c>
      <c r="AQ226" s="502">
        <f t="shared" si="68"/>
        <v>-75.561412740102526</v>
      </c>
    </row>
    <row r="227" spans="1:43" ht="25.5" x14ac:dyDescent="0.2">
      <c r="A227" s="535" t="s">
        <v>290</v>
      </c>
      <c r="B227" s="536" t="s">
        <v>2305</v>
      </c>
      <c r="C227" s="537">
        <v>71.978997882622522</v>
      </c>
      <c r="D227" s="537">
        <v>410.84069180852646</v>
      </c>
      <c r="E227" s="537">
        <v>410.84069180852646</v>
      </c>
      <c r="F227" s="537">
        <v>325.88131458246806</v>
      </c>
      <c r="G227" s="538">
        <v>71117</v>
      </c>
      <c r="H227" s="538">
        <v>114</v>
      </c>
      <c r="I227" s="538">
        <v>7</v>
      </c>
      <c r="J227" s="538">
        <v>7</v>
      </c>
      <c r="K227" s="539">
        <f t="shared" si="69"/>
        <v>5118930.3924184656</v>
      </c>
      <c r="L227" s="539">
        <f t="shared" si="70"/>
        <v>46835.838866172016</v>
      </c>
      <c r="M227" s="539">
        <f t="shared" si="70"/>
        <v>2875.8848426596851</v>
      </c>
      <c r="N227" s="539">
        <f t="shared" si="70"/>
        <v>2281.1692020772766</v>
      </c>
      <c r="O227" s="539">
        <f t="shared" si="71"/>
        <v>5170923.2853293745</v>
      </c>
      <c r="P227" s="540"/>
      <c r="Q227" s="541"/>
      <c r="R227" s="541">
        <f t="shared" si="82"/>
        <v>277.02406467144328</v>
      </c>
      <c r="S227" s="541">
        <f t="shared" si="81"/>
        <v>277.02406467144328</v>
      </c>
      <c r="T227" s="541">
        <f t="shared" si="81"/>
        <v>277.02406467144328</v>
      </c>
      <c r="U227" s="538">
        <f t="shared" si="72"/>
        <v>0</v>
      </c>
      <c r="V227" s="538">
        <f t="shared" si="73"/>
        <v>31580.743372544533</v>
      </c>
      <c r="W227" s="538">
        <f t="shared" si="73"/>
        <v>1939.168452700103</v>
      </c>
      <c r="X227" s="538">
        <f t="shared" si="73"/>
        <v>1939.168452700103</v>
      </c>
      <c r="Y227" s="538">
        <f t="shared" si="74"/>
        <v>35459.08027794474</v>
      </c>
      <c r="Z227" s="542">
        <f t="shared" si="75"/>
        <v>-5135464.2050514296</v>
      </c>
      <c r="AA227" s="543"/>
      <c r="AB227" s="544" t="s">
        <v>2263</v>
      </c>
      <c r="AC227" s="544" t="s">
        <v>2505</v>
      </c>
      <c r="AD227" s="544" t="s">
        <v>2505</v>
      </c>
      <c r="AE227" s="544" t="s">
        <v>2263</v>
      </c>
      <c r="AF227" s="545">
        <v>840</v>
      </c>
      <c r="AG227" s="545" t="s">
        <v>2263</v>
      </c>
      <c r="AH227" s="543"/>
      <c r="AI227" s="546">
        <f t="shared" si="78"/>
        <v>-1</v>
      </c>
      <c r="AJ227" s="546">
        <f t="shared" si="78"/>
        <v>-0.32571415102048562</v>
      </c>
      <c r="AK227" s="546">
        <f t="shared" si="78"/>
        <v>-0.32571415102048562</v>
      </c>
      <c r="AL227" s="546">
        <f t="shared" si="77"/>
        <v>-0.14992344674202207</v>
      </c>
      <c r="AN227" s="502">
        <f t="shared" si="76"/>
        <v>-5118930.3924184656</v>
      </c>
      <c r="AO227" s="502">
        <f t="shared" si="76"/>
        <v>-15255.095493627483</v>
      </c>
      <c r="AP227" s="502">
        <f t="shared" si="76"/>
        <v>-936.7163899595821</v>
      </c>
      <c r="AQ227" s="502">
        <f t="shared" si="68"/>
        <v>-342.00074937717363</v>
      </c>
    </row>
    <row r="228" spans="1:43" ht="12.75" x14ac:dyDescent="0.2">
      <c r="A228" s="535" t="s">
        <v>635</v>
      </c>
      <c r="B228" s="536">
        <v>0</v>
      </c>
      <c r="C228" s="537">
        <v>141.65297385740541</v>
      </c>
      <c r="D228" s="537">
        <v>248.70833601336901</v>
      </c>
      <c r="E228" s="537">
        <v>248.70833601336901</v>
      </c>
      <c r="F228" s="537">
        <v>458.35548393012954</v>
      </c>
      <c r="G228" s="538">
        <v>772</v>
      </c>
      <c r="H228" s="538">
        <v>135</v>
      </c>
      <c r="I228" s="538">
        <v>8</v>
      </c>
      <c r="J228" s="538">
        <v>3</v>
      </c>
      <c r="K228" s="539">
        <f t="shared" si="69"/>
        <v>109356.09581791698</v>
      </c>
      <c r="L228" s="539">
        <f t="shared" si="70"/>
        <v>33575.625361804814</v>
      </c>
      <c r="M228" s="539">
        <f t="shared" si="70"/>
        <v>1989.6666881069521</v>
      </c>
      <c r="N228" s="539">
        <f t="shared" si="70"/>
        <v>1375.0664517903886</v>
      </c>
      <c r="O228" s="539">
        <f t="shared" si="71"/>
        <v>146296.45431961914</v>
      </c>
      <c r="P228" s="540"/>
      <c r="Q228" s="541"/>
      <c r="R228" s="541"/>
      <c r="S228" s="541"/>
      <c r="T228" s="541"/>
      <c r="U228" s="538">
        <f t="shared" si="72"/>
        <v>0</v>
      </c>
      <c r="V228" s="538">
        <f t="shared" si="73"/>
        <v>0</v>
      </c>
      <c r="W228" s="538">
        <f t="shared" si="73"/>
        <v>0</v>
      </c>
      <c r="X228" s="538">
        <f t="shared" si="73"/>
        <v>0</v>
      </c>
      <c r="Y228" s="538">
        <f t="shared" si="74"/>
        <v>0</v>
      </c>
      <c r="Z228" s="542">
        <f t="shared" si="75"/>
        <v>0</v>
      </c>
      <c r="AA228" s="543"/>
      <c r="AB228" s="544" t="s">
        <v>2263</v>
      </c>
      <c r="AC228" s="544" t="s">
        <v>2505</v>
      </c>
      <c r="AD228" s="544" t="s">
        <v>2505</v>
      </c>
      <c r="AE228" s="544" t="s">
        <v>2263</v>
      </c>
      <c r="AF228" s="545">
        <v>401</v>
      </c>
      <c r="AG228" s="545" t="s">
        <v>2263</v>
      </c>
      <c r="AH228" s="543"/>
      <c r="AI228" s="546">
        <f t="shared" si="78"/>
        <v>-1</v>
      </c>
      <c r="AJ228" s="546">
        <f t="shared" si="78"/>
        <v>-1</v>
      </c>
      <c r="AK228" s="546">
        <f t="shared" si="78"/>
        <v>-1</v>
      </c>
      <c r="AL228" s="546">
        <f t="shared" si="77"/>
        <v>-1</v>
      </c>
      <c r="AN228" s="502">
        <f t="shared" si="76"/>
        <v>-109356.09581791698</v>
      </c>
      <c r="AO228" s="502">
        <f t="shared" si="76"/>
        <v>-33575.625361804814</v>
      </c>
      <c r="AP228" s="502">
        <f t="shared" si="76"/>
        <v>-1989.6666881069521</v>
      </c>
      <c r="AQ228" s="502">
        <f t="shared" si="68"/>
        <v>-1375.0664517903886</v>
      </c>
    </row>
    <row r="229" spans="1:43" ht="25.5" x14ac:dyDescent="0.2">
      <c r="A229" s="535" t="s">
        <v>636</v>
      </c>
      <c r="B229" s="536" t="s">
        <v>2306</v>
      </c>
      <c r="C229" s="537">
        <v>104.50697682952716</v>
      </c>
      <c r="D229" s="537">
        <v>881.13091328500013</v>
      </c>
      <c r="E229" s="537">
        <v>881.13091328500013</v>
      </c>
      <c r="F229" s="537">
        <v>389.07927655588196</v>
      </c>
      <c r="G229" s="538">
        <v>2134</v>
      </c>
      <c r="H229" s="538">
        <v>536</v>
      </c>
      <c r="I229" s="538">
        <v>65</v>
      </c>
      <c r="J229" s="538">
        <v>141</v>
      </c>
      <c r="K229" s="539">
        <f t="shared" si="69"/>
        <v>223017.88855421095</v>
      </c>
      <c r="L229" s="539">
        <f t="shared" si="70"/>
        <v>472286.16952076007</v>
      </c>
      <c r="M229" s="539">
        <f t="shared" si="70"/>
        <v>57273.509363525009</v>
      </c>
      <c r="N229" s="539">
        <f t="shared" si="70"/>
        <v>54860.177994379359</v>
      </c>
      <c r="O229" s="539">
        <f t="shared" si="71"/>
        <v>807437.74543287524</v>
      </c>
      <c r="P229" s="540"/>
      <c r="Q229" s="541"/>
      <c r="R229" s="541">
        <f>SUMPRODUCT($D$229:$F$229,$H$229:$J$229)/SUM($H$229:$J$229)</f>
        <v>787.62783945911633</v>
      </c>
      <c r="S229" s="541">
        <f t="shared" ref="S229:T229" si="83">SUMPRODUCT($D$229:$F$229,$H$229:$J$229)/SUM($H$229:$J$229)</f>
        <v>787.62783945911633</v>
      </c>
      <c r="T229" s="541">
        <f t="shared" si="83"/>
        <v>787.62783945911633</v>
      </c>
      <c r="U229" s="538">
        <f t="shared" si="72"/>
        <v>0</v>
      </c>
      <c r="V229" s="538">
        <f t="shared" si="73"/>
        <v>422168.52195008635</v>
      </c>
      <c r="W229" s="538">
        <f t="shared" si="73"/>
        <v>51195.809564842559</v>
      </c>
      <c r="X229" s="538">
        <f t="shared" si="73"/>
        <v>111055.5253637354</v>
      </c>
      <c r="Y229" s="538">
        <f t="shared" si="74"/>
        <v>584419.85687866434</v>
      </c>
      <c r="Z229" s="542">
        <f t="shared" si="75"/>
        <v>-223017.88855421089</v>
      </c>
      <c r="AA229" s="543"/>
      <c r="AB229" s="544" t="s">
        <v>2263</v>
      </c>
      <c r="AC229" s="544" t="s">
        <v>2505</v>
      </c>
      <c r="AD229" s="544" t="s">
        <v>2505</v>
      </c>
      <c r="AE229" s="544" t="s">
        <v>2263</v>
      </c>
      <c r="AF229" s="545">
        <v>310</v>
      </c>
      <c r="AG229" s="545" t="s">
        <v>2263</v>
      </c>
      <c r="AH229" s="543"/>
      <c r="AI229" s="546">
        <f t="shared" si="78"/>
        <v>-1</v>
      </c>
      <c r="AJ229" s="546">
        <f t="shared" si="78"/>
        <v>-0.1061171188254979</v>
      </c>
      <c r="AK229" s="546">
        <f t="shared" si="78"/>
        <v>-0.1061171188254979</v>
      </c>
      <c r="AL229" s="546">
        <f t="shared" si="77"/>
        <v>1.0243376785090543</v>
      </c>
      <c r="AN229" s="502">
        <f t="shared" si="76"/>
        <v>-223017.88855421095</v>
      </c>
      <c r="AO229" s="502">
        <f t="shared" si="76"/>
        <v>-50117.647570673726</v>
      </c>
      <c r="AP229" s="502">
        <f t="shared" si="76"/>
        <v>-6077.6997986824499</v>
      </c>
      <c r="AQ229" s="502">
        <f t="shared" si="68"/>
        <v>56195.347369356045</v>
      </c>
    </row>
    <row r="230" spans="1:43" ht="12.75" x14ac:dyDescent="0.2">
      <c r="A230" s="535" t="s">
        <v>637</v>
      </c>
      <c r="B230" s="536" t="s">
        <v>2307</v>
      </c>
      <c r="C230" s="537">
        <v>102.14969947600203</v>
      </c>
      <c r="D230" s="537">
        <v>2095.5778012515802</v>
      </c>
      <c r="E230" s="537">
        <v>2095.5778012515802</v>
      </c>
      <c r="F230" s="537">
        <v>1308.8774755362113</v>
      </c>
      <c r="G230" s="538">
        <v>3992</v>
      </c>
      <c r="H230" s="538">
        <v>1006</v>
      </c>
      <c r="I230" s="538">
        <v>197</v>
      </c>
      <c r="J230" s="538">
        <v>2</v>
      </c>
      <c r="K230" s="539">
        <f t="shared" si="69"/>
        <v>407781.60030820011</v>
      </c>
      <c r="L230" s="539">
        <f t="shared" si="70"/>
        <v>2108151.2680590898</v>
      </c>
      <c r="M230" s="539">
        <f t="shared" si="70"/>
        <v>412828.82684656128</v>
      </c>
      <c r="N230" s="539">
        <f t="shared" si="70"/>
        <v>2617.7549510724225</v>
      </c>
      <c r="O230" s="539">
        <f t="shared" si="71"/>
        <v>2931379.4501649239</v>
      </c>
      <c r="P230" s="540"/>
      <c r="Q230" s="541"/>
      <c r="R230" s="541">
        <f>SUMPRODUCT($D$230:$F$230,$H$230:$J$230)/SUM($H$230:$J$230)</f>
        <v>2094.2720745698953</v>
      </c>
      <c r="S230" s="541">
        <f t="shared" ref="S230:T230" si="84">SUMPRODUCT($D$230:$F$230,$H$230:$J$230)/SUM($H$230:$J$230)</f>
        <v>2094.2720745698953</v>
      </c>
      <c r="T230" s="541">
        <f t="shared" si="84"/>
        <v>2094.2720745698953</v>
      </c>
      <c r="U230" s="538">
        <f t="shared" si="72"/>
        <v>0</v>
      </c>
      <c r="V230" s="538">
        <f t="shared" si="73"/>
        <v>2106837.7070173146</v>
      </c>
      <c r="W230" s="538">
        <f t="shared" si="73"/>
        <v>412571.59869026934</v>
      </c>
      <c r="X230" s="538">
        <f t="shared" si="73"/>
        <v>4188.5441491397905</v>
      </c>
      <c r="Y230" s="538">
        <f t="shared" si="74"/>
        <v>2523597.849856724</v>
      </c>
      <c r="Z230" s="542">
        <f t="shared" si="75"/>
        <v>-407781.60030819988</v>
      </c>
      <c r="AA230" s="543"/>
      <c r="AB230" s="544" t="s">
        <v>2263</v>
      </c>
      <c r="AC230" s="544" t="s">
        <v>2505</v>
      </c>
      <c r="AD230" s="544" t="s">
        <v>2505</v>
      </c>
      <c r="AE230" s="544" t="s">
        <v>2263</v>
      </c>
      <c r="AF230" s="545">
        <v>310</v>
      </c>
      <c r="AG230" s="545" t="s">
        <v>2263</v>
      </c>
      <c r="AH230" s="543"/>
      <c r="AI230" s="546">
        <f t="shared" si="78"/>
        <v>-1</v>
      </c>
      <c r="AJ230" s="546">
        <f t="shared" si="78"/>
        <v>-6.2308671188682219E-4</v>
      </c>
      <c r="AK230" s="546">
        <f t="shared" si="78"/>
        <v>-6.2308671188682219E-4</v>
      </c>
      <c r="AL230" s="546">
        <f t="shared" si="77"/>
        <v>0.60005203979228794</v>
      </c>
      <c r="AN230" s="502">
        <f t="shared" si="76"/>
        <v>-407781.60030820011</v>
      </c>
      <c r="AO230" s="502">
        <f t="shared" si="76"/>
        <v>-1313.5610417751595</v>
      </c>
      <c r="AP230" s="502">
        <f t="shared" si="76"/>
        <v>-257.22815629193792</v>
      </c>
      <c r="AQ230" s="502">
        <f t="shared" si="68"/>
        <v>1570.789198067368</v>
      </c>
    </row>
    <row r="231" spans="1:43" ht="12.75" x14ac:dyDescent="0.2">
      <c r="A231" s="535" t="s">
        <v>638</v>
      </c>
      <c r="B231" s="536" t="s">
        <v>2307</v>
      </c>
      <c r="C231" s="537" t="s">
        <v>2263</v>
      </c>
      <c r="D231" s="537">
        <v>13496.410079005169</v>
      </c>
      <c r="E231" s="537">
        <v>13496.410079005169</v>
      </c>
      <c r="F231" s="537">
        <v>6216.6663919707962</v>
      </c>
      <c r="G231" s="538">
        <v>0</v>
      </c>
      <c r="H231" s="538">
        <v>17</v>
      </c>
      <c r="I231" s="538">
        <v>183</v>
      </c>
      <c r="J231" s="538">
        <v>2</v>
      </c>
      <c r="K231" s="539">
        <f t="shared" si="69"/>
        <v>0</v>
      </c>
      <c r="L231" s="539">
        <f t="shared" si="70"/>
        <v>229438.97134308788</v>
      </c>
      <c r="M231" s="539">
        <f t="shared" si="70"/>
        <v>2469843.044457946</v>
      </c>
      <c r="N231" s="539">
        <f t="shared" si="70"/>
        <v>12433.332783941592</v>
      </c>
      <c r="O231" s="539">
        <f t="shared" si="71"/>
        <v>2711715.3485849756</v>
      </c>
      <c r="P231" s="540"/>
      <c r="Q231" s="541"/>
      <c r="R231" s="541">
        <f>SUMPRODUCT($D$231:$F$231,$H$231:$J$231)/SUM($H$231:$J$231)</f>
        <v>13424.333408836514</v>
      </c>
      <c r="S231" s="541">
        <f t="shared" ref="S231:T231" si="85">SUMPRODUCT($D$231:$F$231,$H$231:$J$231)/SUM($H$231:$J$231)</f>
        <v>13424.333408836514</v>
      </c>
      <c r="T231" s="541">
        <f t="shared" si="85"/>
        <v>13424.333408836514</v>
      </c>
      <c r="U231" s="538">
        <f t="shared" si="72"/>
        <v>0</v>
      </c>
      <c r="V231" s="538">
        <f t="shared" si="73"/>
        <v>228213.66795022073</v>
      </c>
      <c r="W231" s="538">
        <f t="shared" si="73"/>
        <v>2456653.0138170822</v>
      </c>
      <c r="X231" s="538">
        <f t="shared" si="73"/>
        <v>26848.666817673027</v>
      </c>
      <c r="Y231" s="538">
        <f t="shared" si="74"/>
        <v>2711715.348584976</v>
      </c>
      <c r="Z231" s="542">
        <f t="shared" si="75"/>
        <v>4.6566128730773926E-10</v>
      </c>
      <c r="AA231" s="543"/>
      <c r="AB231" s="544" t="s">
        <v>2263</v>
      </c>
      <c r="AC231" s="544" t="s">
        <v>2505</v>
      </c>
      <c r="AD231" s="544" t="s">
        <v>2505</v>
      </c>
      <c r="AE231" s="544" t="s">
        <v>2263</v>
      </c>
      <c r="AF231" s="545" t="s">
        <v>2263</v>
      </c>
      <c r="AG231" s="545" t="s">
        <v>2263</v>
      </c>
      <c r="AH231" s="543"/>
      <c r="AI231" s="546" t="e">
        <f t="shared" si="78"/>
        <v>#VALUE!</v>
      </c>
      <c r="AJ231" s="546">
        <f t="shared" si="78"/>
        <v>-5.3404327333516077E-3</v>
      </c>
      <c r="AK231" s="546">
        <f t="shared" si="78"/>
        <v>-5.3404327333516077E-3</v>
      </c>
      <c r="AL231" s="546">
        <f t="shared" si="77"/>
        <v>1.1594102952307139</v>
      </c>
      <c r="AN231" s="502">
        <f t="shared" si="76"/>
        <v>0</v>
      </c>
      <c r="AO231" s="502">
        <f t="shared" si="76"/>
        <v>-1225.3033928671503</v>
      </c>
      <c r="AP231" s="502">
        <f t="shared" si="76"/>
        <v>-13190.030640863813</v>
      </c>
      <c r="AQ231" s="502">
        <f t="shared" si="68"/>
        <v>14415.334033731435</v>
      </c>
    </row>
    <row r="232" spans="1:43" ht="12.75" x14ac:dyDescent="0.2">
      <c r="A232" s="535" t="s">
        <v>639</v>
      </c>
      <c r="B232" s="536" t="s">
        <v>2307</v>
      </c>
      <c r="C232" s="537" t="s">
        <v>2263</v>
      </c>
      <c r="D232" s="537">
        <v>8595.0159178224385</v>
      </c>
      <c r="E232" s="537">
        <v>8595.0159178224385</v>
      </c>
      <c r="F232" s="537">
        <v>9863.3350900363203</v>
      </c>
      <c r="G232" s="538">
        <v>4</v>
      </c>
      <c r="H232" s="538">
        <v>97</v>
      </c>
      <c r="I232" s="538">
        <v>480</v>
      </c>
      <c r="J232" s="538">
        <v>3</v>
      </c>
      <c r="K232" s="539">
        <f t="shared" si="69"/>
        <v>0</v>
      </c>
      <c r="L232" s="539">
        <f t="shared" si="70"/>
        <v>833716.54402877658</v>
      </c>
      <c r="M232" s="539">
        <f t="shared" si="70"/>
        <v>4125607.6405547704</v>
      </c>
      <c r="N232" s="539">
        <f t="shared" si="70"/>
        <v>29590.005270108959</v>
      </c>
      <c r="O232" s="539">
        <f t="shared" si="71"/>
        <v>4988914.1898536552</v>
      </c>
      <c r="P232" s="540"/>
      <c r="Q232" s="541"/>
      <c r="R232" s="541">
        <f>SUMPRODUCT($D$232:$F$232,$H$232:$J$232)/SUM($H$232:$J$232)</f>
        <v>8601.5761894028547</v>
      </c>
      <c r="S232" s="541">
        <f t="shared" ref="S232:T232" si="86">SUMPRODUCT($D$232:$F$232,$H$232:$J$232)/SUM($H$232:$J$232)</f>
        <v>8601.5761894028547</v>
      </c>
      <c r="T232" s="541">
        <f t="shared" si="86"/>
        <v>8601.5761894028547</v>
      </c>
      <c r="U232" s="538">
        <f t="shared" si="72"/>
        <v>0</v>
      </c>
      <c r="V232" s="538">
        <f t="shared" si="73"/>
        <v>834352.89037207689</v>
      </c>
      <c r="W232" s="538">
        <f t="shared" si="73"/>
        <v>4128756.5709133702</v>
      </c>
      <c r="X232" s="538">
        <f t="shared" si="73"/>
        <v>25804.728568208564</v>
      </c>
      <c r="Y232" s="538">
        <f t="shared" si="74"/>
        <v>4988914.1898536552</v>
      </c>
      <c r="Z232" s="542">
        <f t="shared" si="75"/>
        <v>0</v>
      </c>
      <c r="AA232" s="543"/>
      <c r="AB232" s="544" t="s">
        <v>2263</v>
      </c>
      <c r="AC232" s="544" t="s">
        <v>2505</v>
      </c>
      <c r="AD232" s="544" t="s">
        <v>2505</v>
      </c>
      <c r="AE232" s="544" t="s">
        <v>2263</v>
      </c>
      <c r="AF232" s="545">
        <v>120</v>
      </c>
      <c r="AG232" s="545" t="s">
        <v>2263</v>
      </c>
      <c r="AH232" s="543"/>
      <c r="AI232" s="546" t="e">
        <f t="shared" si="78"/>
        <v>#VALUE!</v>
      </c>
      <c r="AJ232" s="546">
        <f t="shared" si="78"/>
        <v>7.6326462256015581E-4</v>
      </c>
      <c r="AK232" s="546">
        <f t="shared" si="78"/>
        <v>7.6326462256015581E-4</v>
      </c>
      <c r="AL232" s="546">
        <f t="shared" si="77"/>
        <v>-0.1279241645057827</v>
      </c>
      <c r="AN232" s="502">
        <f t="shared" si="76"/>
        <v>0</v>
      </c>
      <c r="AO232" s="502">
        <f t="shared" si="76"/>
        <v>636.34634330030531</v>
      </c>
      <c r="AP232" s="502">
        <f t="shared" si="76"/>
        <v>3148.9303585998714</v>
      </c>
      <c r="AQ232" s="502">
        <f t="shared" si="68"/>
        <v>-3785.276701900395</v>
      </c>
    </row>
    <row r="233" spans="1:43" ht="12.75" x14ac:dyDescent="0.2">
      <c r="A233" s="535" t="s">
        <v>291</v>
      </c>
      <c r="B233" s="536">
        <v>0</v>
      </c>
      <c r="C233" s="537">
        <v>95.077348947821591</v>
      </c>
      <c r="D233" s="537">
        <v>73.937793908931624</v>
      </c>
      <c r="E233" s="537">
        <v>73.937793908931624</v>
      </c>
      <c r="F233" s="537">
        <v>163.14237019147834</v>
      </c>
      <c r="G233" s="538">
        <v>12534</v>
      </c>
      <c r="H233" s="538">
        <v>14</v>
      </c>
      <c r="I233" s="538">
        <v>0</v>
      </c>
      <c r="J233" s="538">
        <v>1</v>
      </c>
      <c r="K233" s="539">
        <f t="shared" si="69"/>
        <v>1191699.4917119958</v>
      </c>
      <c r="L233" s="539">
        <f t="shared" si="70"/>
        <v>1035.1291147250427</v>
      </c>
      <c r="M233" s="539">
        <f t="shared" si="70"/>
        <v>0</v>
      </c>
      <c r="N233" s="539">
        <f t="shared" si="70"/>
        <v>163.14237019147834</v>
      </c>
      <c r="O233" s="539">
        <f t="shared" si="71"/>
        <v>1192897.7631969121</v>
      </c>
      <c r="P233" s="540"/>
      <c r="Q233" s="541"/>
      <c r="R233" s="541"/>
      <c r="S233" s="541"/>
      <c r="T233" s="541"/>
      <c r="U233" s="538">
        <f t="shared" si="72"/>
        <v>0</v>
      </c>
      <c r="V233" s="538">
        <f t="shared" si="73"/>
        <v>0</v>
      </c>
      <c r="W233" s="538">
        <f t="shared" si="73"/>
        <v>0</v>
      </c>
      <c r="X233" s="538">
        <f t="shared" si="73"/>
        <v>0</v>
      </c>
      <c r="Y233" s="538">
        <f t="shared" si="74"/>
        <v>0</v>
      </c>
      <c r="Z233" s="542">
        <f t="shared" si="75"/>
        <v>0</v>
      </c>
      <c r="AA233" s="543"/>
      <c r="AB233" s="544" t="s">
        <v>2263</v>
      </c>
      <c r="AC233" s="544" t="s">
        <v>2505</v>
      </c>
      <c r="AD233" s="544" t="s">
        <v>2505</v>
      </c>
      <c r="AE233" s="544" t="s">
        <v>2263</v>
      </c>
      <c r="AF233" s="545">
        <v>120</v>
      </c>
      <c r="AG233" s="545" t="s">
        <v>2263</v>
      </c>
      <c r="AH233" s="543"/>
      <c r="AI233" s="546">
        <f t="shared" si="78"/>
        <v>-1</v>
      </c>
      <c r="AJ233" s="546">
        <f t="shared" si="78"/>
        <v>-1</v>
      </c>
      <c r="AK233" s="546">
        <f t="shared" si="78"/>
        <v>-1</v>
      </c>
      <c r="AL233" s="546">
        <f t="shared" si="77"/>
        <v>-1</v>
      </c>
      <c r="AN233" s="502">
        <f t="shared" si="76"/>
        <v>-1191699.4917119958</v>
      </c>
      <c r="AO233" s="502">
        <f t="shared" si="76"/>
        <v>-1035.1291147250427</v>
      </c>
      <c r="AP233" s="502">
        <f t="shared" si="76"/>
        <v>0</v>
      </c>
      <c r="AQ233" s="502">
        <f t="shared" si="68"/>
        <v>-163.14237019147834</v>
      </c>
    </row>
    <row r="234" spans="1:43" ht="12.75" x14ac:dyDescent="0.2">
      <c r="A234" s="535" t="s">
        <v>640</v>
      </c>
      <c r="B234" s="536">
        <v>0</v>
      </c>
      <c r="C234" s="537" t="s">
        <v>2263</v>
      </c>
      <c r="D234" s="537">
        <v>2792.2261583556365</v>
      </c>
      <c r="E234" s="537">
        <v>2792.2261583556365</v>
      </c>
      <c r="F234" s="537">
        <v>4623.9009282629095</v>
      </c>
      <c r="G234" s="538">
        <v>25</v>
      </c>
      <c r="H234" s="538">
        <v>401</v>
      </c>
      <c r="I234" s="538">
        <v>682</v>
      </c>
      <c r="J234" s="538">
        <v>9</v>
      </c>
      <c r="K234" s="539">
        <f t="shared" si="69"/>
        <v>0</v>
      </c>
      <c r="L234" s="539">
        <f t="shared" si="70"/>
        <v>1119682.6895006101</v>
      </c>
      <c r="M234" s="539">
        <f t="shared" si="70"/>
        <v>1904298.2399985441</v>
      </c>
      <c r="N234" s="539">
        <f t="shared" si="70"/>
        <v>41615.108354366188</v>
      </c>
      <c r="O234" s="539">
        <f t="shared" si="71"/>
        <v>3065596.0378535204</v>
      </c>
      <c r="P234" s="540"/>
      <c r="Q234" s="541"/>
      <c r="R234" s="541"/>
      <c r="S234" s="541"/>
      <c r="T234" s="541"/>
      <c r="U234" s="538">
        <f t="shared" si="72"/>
        <v>0</v>
      </c>
      <c r="V234" s="538">
        <f t="shared" si="73"/>
        <v>0</v>
      </c>
      <c r="W234" s="538">
        <f t="shared" si="73"/>
        <v>0</v>
      </c>
      <c r="X234" s="538">
        <f t="shared" si="73"/>
        <v>0</v>
      </c>
      <c r="Y234" s="538">
        <f t="shared" si="74"/>
        <v>0</v>
      </c>
      <c r="Z234" s="542">
        <f t="shared" si="75"/>
        <v>0</v>
      </c>
      <c r="AA234" s="543"/>
      <c r="AB234" s="544" t="s">
        <v>2263</v>
      </c>
      <c r="AC234" s="544" t="s">
        <v>2505</v>
      </c>
      <c r="AD234" s="544" t="s">
        <v>2505</v>
      </c>
      <c r="AE234" s="544" t="s">
        <v>2263</v>
      </c>
      <c r="AF234" s="545">
        <v>120</v>
      </c>
      <c r="AG234" s="545" t="s">
        <v>2263</v>
      </c>
      <c r="AH234" s="543"/>
      <c r="AI234" s="546" t="e">
        <f t="shared" si="78"/>
        <v>#VALUE!</v>
      </c>
      <c r="AJ234" s="546">
        <f t="shared" si="78"/>
        <v>-1</v>
      </c>
      <c r="AK234" s="546">
        <f t="shared" si="78"/>
        <v>-1</v>
      </c>
      <c r="AL234" s="546">
        <f t="shared" si="77"/>
        <v>-1</v>
      </c>
      <c r="AN234" s="502">
        <f t="shared" si="76"/>
        <v>0</v>
      </c>
      <c r="AO234" s="502">
        <f t="shared" si="76"/>
        <v>-1119682.6895006101</v>
      </c>
      <c r="AP234" s="502">
        <f t="shared" si="76"/>
        <v>-1904298.2399985441</v>
      </c>
      <c r="AQ234" s="502">
        <f t="shared" si="68"/>
        <v>-41615.108354366188</v>
      </c>
    </row>
    <row r="235" spans="1:43" ht="12.75" x14ac:dyDescent="0.2">
      <c r="A235" s="535" t="s">
        <v>641</v>
      </c>
      <c r="B235" s="536" t="s">
        <v>2308</v>
      </c>
      <c r="C235" s="537" t="s">
        <v>2263</v>
      </c>
      <c r="D235" s="537">
        <v>2109.3715925849342</v>
      </c>
      <c r="E235" s="537">
        <v>2109.3715925849342</v>
      </c>
      <c r="F235" s="537">
        <v>1136.7994714909096</v>
      </c>
      <c r="G235" s="538">
        <v>202</v>
      </c>
      <c r="H235" s="538">
        <v>1322</v>
      </c>
      <c r="I235" s="538">
        <v>1246</v>
      </c>
      <c r="J235" s="538">
        <v>32</v>
      </c>
      <c r="K235" s="539">
        <f t="shared" si="69"/>
        <v>0</v>
      </c>
      <c r="L235" s="539">
        <f t="shared" si="70"/>
        <v>2788589.2453972832</v>
      </c>
      <c r="M235" s="539">
        <f t="shared" si="70"/>
        <v>2628277.0043608281</v>
      </c>
      <c r="N235" s="539">
        <f t="shared" si="70"/>
        <v>36377.583087709107</v>
      </c>
      <c r="O235" s="539">
        <f t="shared" si="71"/>
        <v>5453243.8328458201</v>
      </c>
      <c r="P235" s="540"/>
      <c r="Q235" s="541"/>
      <c r="R235" s="541">
        <f>SUMPRODUCT($D$235:$F$236,$H$235:$J$236)/SUM($H$235:$J$236)</f>
        <v>2210.3474839574537</v>
      </c>
      <c r="S235" s="541">
        <f t="shared" ref="S235:T236" si="87">SUMPRODUCT($D$235:$F$236,$H$235:$J$236)/SUM($H$235:$J$236)</f>
        <v>2210.3474839574537</v>
      </c>
      <c r="T235" s="541">
        <f t="shared" si="87"/>
        <v>2210.3474839574537</v>
      </c>
      <c r="U235" s="538">
        <f t="shared" si="72"/>
        <v>0</v>
      </c>
      <c r="V235" s="538">
        <f t="shared" si="73"/>
        <v>2922079.3737917538</v>
      </c>
      <c r="W235" s="538">
        <f t="shared" si="73"/>
        <v>2754092.9650109871</v>
      </c>
      <c r="X235" s="538">
        <f t="shared" si="73"/>
        <v>70731.119486638519</v>
      </c>
      <c r="Y235" s="538">
        <f t="shared" si="74"/>
        <v>5746903.4582893793</v>
      </c>
      <c r="Z235" s="542">
        <f t="shared" si="75"/>
        <v>293659.62544355914</v>
      </c>
      <c r="AA235" s="543"/>
      <c r="AB235" s="544" t="s">
        <v>2263</v>
      </c>
      <c r="AC235" s="544" t="s">
        <v>2505</v>
      </c>
      <c r="AD235" s="544" t="s">
        <v>2505</v>
      </c>
      <c r="AE235" s="544" t="s">
        <v>2263</v>
      </c>
      <c r="AF235" s="545">
        <v>120</v>
      </c>
      <c r="AG235" s="545" t="s">
        <v>2263</v>
      </c>
      <c r="AH235" s="543"/>
      <c r="AI235" s="546" t="e">
        <f t="shared" si="78"/>
        <v>#VALUE!</v>
      </c>
      <c r="AJ235" s="546">
        <f t="shared" si="78"/>
        <v>4.7870129534065775E-2</v>
      </c>
      <c r="AK235" s="546">
        <f t="shared" si="78"/>
        <v>4.7870129534065775E-2</v>
      </c>
      <c r="AL235" s="546">
        <f t="shared" si="77"/>
        <v>0.94436005591961503</v>
      </c>
      <c r="AN235" s="502">
        <f t="shared" si="76"/>
        <v>0</v>
      </c>
      <c r="AO235" s="502">
        <f t="shared" si="76"/>
        <v>133490.12839447055</v>
      </c>
      <c r="AP235" s="502">
        <f t="shared" si="76"/>
        <v>125815.96065015905</v>
      </c>
      <c r="AQ235" s="502">
        <f t="shared" si="68"/>
        <v>34353.536398929413</v>
      </c>
    </row>
    <row r="236" spans="1:43" ht="12.75" x14ac:dyDescent="0.2">
      <c r="A236" s="535" t="s">
        <v>642</v>
      </c>
      <c r="B236" s="536" t="s">
        <v>2308</v>
      </c>
      <c r="C236" s="537" t="s">
        <v>2263</v>
      </c>
      <c r="D236" s="537">
        <v>2538.1112462470496</v>
      </c>
      <c r="E236" s="537">
        <v>2538.1112462470496</v>
      </c>
      <c r="F236" s="537">
        <v>3893.6031803155706</v>
      </c>
      <c r="G236" s="538">
        <v>11</v>
      </c>
      <c r="H236" s="538">
        <v>346</v>
      </c>
      <c r="I236" s="538">
        <v>514</v>
      </c>
      <c r="J236" s="538">
        <v>7</v>
      </c>
      <c r="K236" s="539">
        <f t="shared" si="69"/>
        <v>0</v>
      </c>
      <c r="L236" s="539">
        <f t="shared" si="70"/>
        <v>878186.49120147922</v>
      </c>
      <c r="M236" s="539">
        <f t="shared" si="70"/>
        <v>1304589.1805709836</v>
      </c>
      <c r="N236" s="539">
        <f t="shared" si="70"/>
        <v>27255.222262208994</v>
      </c>
      <c r="O236" s="539">
        <f t="shared" si="71"/>
        <v>2210030.8940346716</v>
      </c>
      <c r="P236" s="540"/>
      <c r="Q236" s="541"/>
      <c r="R236" s="541">
        <f t="shared" ref="R236" si="88">SUMPRODUCT($D$235:$F$236,$H$235:$J$236)/SUM($H$235:$J$236)</f>
        <v>2210.3474839574537</v>
      </c>
      <c r="S236" s="541">
        <f t="shared" si="87"/>
        <v>2210.3474839574537</v>
      </c>
      <c r="T236" s="541">
        <f t="shared" si="87"/>
        <v>2210.3474839574537</v>
      </c>
      <c r="U236" s="538">
        <f t="shared" si="72"/>
        <v>0</v>
      </c>
      <c r="V236" s="538">
        <f t="shared" si="73"/>
        <v>764780.22944927902</v>
      </c>
      <c r="W236" s="538">
        <f t="shared" si="73"/>
        <v>1136118.6067541311</v>
      </c>
      <c r="X236" s="538">
        <f t="shared" si="73"/>
        <v>15472.432387702176</v>
      </c>
      <c r="Y236" s="538">
        <f t="shared" si="74"/>
        <v>1916371.2685911125</v>
      </c>
      <c r="Z236" s="542">
        <f t="shared" si="75"/>
        <v>-293659.62544355914</v>
      </c>
      <c r="AA236" s="543"/>
      <c r="AB236" s="544" t="s">
        <v>2263</v>
      </c>
      <c r="AC236" s="544" t="s">
        <v>2505</v>
      </c>
      <c r="AD236" s="544" t="s">
        <v>2505</v>
      </c>
      <c r="AE236" s="544" t="s">
        <v>2263</v>
      </c>
      <c r="AF236" s="545">
        <v>140</v>
      </c>
      <c r="AG236" s="545" t="s">
        <v>2263</v>
      </c>
      <c r="AH236" s="543"/>
      <c r="AI236" s="546" t="e">
        <f t="shared" si="78"/>
        <v>#VALUE!</v>
      </c>
      <c r="AJ236" s="546">
        <f t="shared" si="78"/>
        <v>-0.1291368779734301</v>
      </c>
      <c r="AK236" s="546">
        <f t="shared" si="78"/>
        <v>-0.1291368779734301</v>
      </c>
      <c r="AL236" s="546">
        <f t="shared" si="77"/>
        <v>-0.43231310906770204</v>
      </c>
      <c r="AN236" s="502">
        <f t="shared" si="76"/>
        <v>0</v>
      </c>
      <c r="AO236" s="502">
        <f t="shared" si="76"/>
        <v>-113406.2617522002</v>
      </c>
      <c r="AP236" s="502">
        <f t="shared" si="76"/>
        <v>-168470.57381685241</v>
      </c>
      <c r="AQ236" s="502">
        <f t="shared" si="68"/>
        <v>-11782.789874506818</v>
      </c>
    </row>
    <row r="237" spans="1:43" ht="12.75" x14ac:dyDescent="0.2">
      <c r="A237" s="535" t="s">
        <v>643</v>
      </c>
      <c r="B237" s="536" t="s">
        <v>2309</v>
      </c>
      <c r="C237" s="537" t="s">
        <v>2263</v>
      </c>
      <c r="D237" s="537">
        <v>1533.7338199111318</v>
      </c>
      <c r="E237" s="537">
        <v>1533.7338199111318</v>
      </c>
      <c r="F237" s="537">
        <v>2538.9786992809995</v>
      </c>
      <c r="G237" s="538">
        <v>298</v>
      </c>
      <c r="H237" s="538">
        <v>1276</v>
      </c>
      <c r="I237" s="538">
        <v>810</v>
      </c>
      <c r="J237" s="538">
        <v>35</v>
      </c>
      <c r="K237" s="539">
        <f t="shared" si="69"/>
        <v>0</v>
      </c>
      <c r="L237" s="539">
        <f t="shared" si="70"/>
        <v>1957044.3542066042</v>
      </c>
      <c r="M237" s="539">
        <f t="shared" si="70"/>
        <v>1242324.3941280169</v>
      </c>
      <c r="N237" s="539">
        <f t="shared" si="70"/>
        <v>88864.25447483499</v>
      </c>
      <c r="O237" s="539">
        <f t="shared" si="71"/>
        <v>3288233.0028094561</v>
      </c>
      <c r="P237" s="540"/>
      <c r="Q237" s="541"/>
      <c r="R237" s="541">
        <f>SUMPRODUCT($D$237:$F$237,$H$237:$J$237)/SUM($H$237:$J$237)</f>
        <v>1550.3220192406677</v>
      </c>
      <c r="S237" s="541">
        <f t="shared" ref="S237:T237" si="89">SUMPRODUCT($D$237:$F$237,$H$237:$J$237)/SUM($H$237:$J$237)</f>
        <v>1550.3220192406677</v>
      </c>
      <c r="T237" s="541">
        <f t="shared" si="89"/>
        <v>1550.3220192406677</v>
      </c>
      <c r="U237" s="538">
        <f t="shared" si="72"/>
        <v>0</v>
      </c>
      <c r="V237" s="538">
        <f t="shared" si="73"/>
        <v>1978210.8965510919</v>
      </c>
      <c r="W237" s="538">
        <f t="shared" si="73"/>
        <v>1255760.8355849409</v>
      </c>
      <c r="X237" s="538">
        <f t="shared" si="73"/>
        <v>54261.270673423373</v>
      </c>
      <c r="Y237" s="538">
        <f t="shared" si="74"/>
        <v>3288233.0028094561</v>
      </c>
      <c r="Z237" s="542">
        <f t="shared" si="75"/>
        <v>0</v>
      </c>
      <c r="AA237" s="543"/>
      <c r="AB237" s="544" t="s">
        <v>2263</v>
      </c>
      <c r="AC237" s="544" t="s">
        <v>2505</v>
      </c>
      <c r="AD237" s="544" t="s">
        <v>2505</v>
      </c>
      <c r="AE237" s="544" t="s">
        <v>2263</v>
      </c>
      <c r="AF237" s="545">
        <v>120</v>
      </c>
      <c r="AG237" s="545" t="s">
        <v>2263</v>
      </c>
      <c r="AH237" s="543"/>
      <c r="AI237" s="546" t="e">
        <f t="shared" si="78"/>
        <v>#VALUE!</v>
      </c>
      <c r="AJ237" s="546">
        <f t="shared" si="78"/>
        <v>1.0815565982953412E-2</v>
      </c>
      <c r="AK237" s="546">
        <f t="shared" si="78"/>
        <v>1.0815565982953412E-2</v>
      </c>
      <c r="AL237" s="546">
        <f t="shared" si="77"/>
        <v>-0.38939148261476331</v>
      </c>
      <c r="AN237" s="502">
        <f t="shared" si="76"/>
        <v>0</v>
      </c>
      <c r="AO237" s="502">
        <f t="shared" si="76"/>
        <v>21166.542344487738</v>
      </c>
      <c r="AP237" s="502">
        <f t="shared" si="76"/>
        <v>13436.44145692396</v>
      </c>
      <c r="AQ237" s="502">
        <f t="shared" si="68"/>
        <v>-34602.983801411618</v>
      </c>
    </row>
    <row r="238" spans="1:43" ht="12.75" x14ac:dyDescent="0.2">
      <c r="A238" s="535" t="s">
        <v>644</v>
      </c>
      <c r="B238" s="536">
        <v>0</v>
      </c>
      <c r="C238" s="537" t="s">
        <v>2263</v>
      </c>
      <c r="D238" s="537">
        <v>1347.8436823727891</v>
      </c>
      <c r="E238" s="537">
        <v>1347.8436823727891</v>
      </c>
      <c r="F238" s="537">
        <v>1348.8325041230964</v>
      </c>
      <c r="G238" s="538">
        <v>20</v>
      </c>
      <c r="H238" s="538">
        <v>436</v>
      </c>
      <c r="I238" s="538">
        <v>145</v>
      </c>
      <c r="J238" s="538">
        <v>5</v>
      </c>
      <c r="K238" s="539">
        <f t="shared" si="69"/>
        <v>0</v>
      </c>
      <c r="L238" s="539">
        <f t="shared" si="70"/>
        <v>587659.84551453602</v>
      </c>
      <c r="M238" s="539">
        <f t="shared" si="70"/>
        <v>195437.33394405441</v>
      </c>
      <c r="N238" s="539">
        <f t="shared" si="70"/>
        <v>6744.1625206154822</v>
      </c>
      <c r="O238" s="539">
        <f t="shared" si="71"/>
        <v>789841.34197920596</v>
      </c>
      <c r="P238" s="540"/>
      <c r="Q238" s="541"/>
      <c r="R238" s="541"/>
      <c r="S238" s="541"/>
      <c r="T238" s="541"/>
      <c r="U238" s="538">
        <f t="shared" si="72"/>
        <v>0</v>
      </c>
      <c r="V238" s="538">
        <f t="shared" si="73"/>
        <v>0</v>
      </c>
      <c r="W238" s="538">
        <f t="shared" si="73"/>
        <v>0</v>
      </c>
      <c r="X238" s="538">
        <f t="shared" si="73"/>
        <v>0</v>
      </c>
      <c r="Y238" s="538">
        <f t="shared" si="74"/>
        <v>0</v>
      </c>
      <c r="Z238" s="542">
        <f t="shared" si="75"/>
        <v>0</v>
      </c>
      <c r="AA238" s="543"/>
      <c r="AB238" s="544" t="s">
        <v>2263</v>
      </c>
      <c r="AC238" s="544" t="s">
        <v>2505</v>
      </c>
      <c r="AD238" s="544" t="s">
        <v>2505</v>
      </c>
      <c r="AE238" s="544" t="s">
        <v>2263</v>
      </c>
      <c r="AF238" s="545">
        <v>120</v>
      </c>
      <c r="AG238" s="545" t="s">
        <v>2263</v>
      </c>
      <c r="AH238" s="543"/>
      <c r="AI238" s="546" t="e">
        <f t="shared" si="78"/>
        <v>#VALUE!</v>
      </c>
      <c r="AJ238" s="546">
        <f t="shared" si="78"/>
        <v>-1</v>
      </c>
      <c r="AK238" s="546">
        <f t="shared" si="78"/>
        <v>-1</v>
      </c>
      <c r="AL238" s="546">
        <f t="shared" si="77"/>
        <v>-1</v>
      </c>
      <c r="AN238" s="502">
        <f t="shared" si="76"/>
        <v>0</v>
      </c>
      <c r="AO238" s="502">
        <f t="shared" si="76"/>
        <v>-587659.84551453602</v>
      </c>
      <c r="AP238" s="502">
        <f t="shared" si="76"/>
        <v>-195437.33394405441</v>
      </c>
      <c r="AQ238" s="502">
        <f t="shared" si="68"/>
        <v>-6744.1625206154822</v>
      </c>
    </row>
    <row r="239" spans="1:43" ht="12.75" x14ac:dyDescent="0.2">
      <c r="A239" s="535" t="s">
        <v>645</v>
      </c>
      <c r="B239" s="536">
        <v>0</v>
      </c>
      <c r="C239" s="537">
        <v>41.287632483974356</v>
      </c>
      <c r="D239" s="537">
        <v>887.89580926122164</v>
      </c>
      <c r="E239" s="537">
        <v>887.89580926122164</v>
      </c>
      <c r="F239" s="537">
        <v>3017.0521347538711</v>
      </c>
      <c r="G239" s="538">
        <v>12664</v>
      </c>
      <c r="H239" s="538">
        <v>1523</v>
      </c>
      <c r="I239" s="538">
        <v>199</v>
      </c>
      <c r="J239" s="538">
        <v>98</v>
      </c>
      <c r="K239" s="539">
        <f t="shared" si="69"/>
        <v>522866.57777705125</v>
      </c>
      <c r="L239" s="539">
        <f t="shared" si="70"/>
        <v>1352265.3175048407</v>
      </c>
      <c r="M239" s="539">
        <f t="shared" si="70"/>
        <v>176691.2660429831</v>
      </c>
      <c r="N239" s="539">
        <f t="shared" si="70"/>
        <v>295671.10920587939</v>
      </c>
      <c r="O239" s="539">
        <f t="shared" si="71"/>
        <v>2347494.2705307542</v>
      </c>
      <c r="P239" s="540"/>
      <c r="Q239" s="541"/>
      <c r="R239" s="541"/>
      <c r="S239" s="541"/>
      <c r="T239" s="541"/>
      <c r="U239" s="538">
        <f t="shared" si="72"/>
        <v>0</v>
      </c>
      <c r="V239" s="538">
        <f t="shared" si="73"/>
        <v>0</v>
      </c>
      <c r="W239" s="538">
        <f t="shared" si="73"/>
        <v>0</v>
      </c>
      <c r="X239" s="538">
        <f t="shared" si="73"/>
        <v>0</v>
      </c>
      <c r="Y239" s="538">
        <f t="shared" si="74"/>
        <v>0</v>
      </c>
      <c r="Z239" s="542">
        <f t="shared" si="75"/>
        <v>0</v>
      </c>
      <c r="AA239" s="543"/>
      <c r="AB239" s="544" t="s">
        <v>2263</v>
      </c>
      <c r="AC239" s="544" t="s">
        <v>2505</v>
      </c>
      <c r="AD239" s="544" t="s">
        <v>2505</v>
      </c>
      <c r="AE239" s="544" t="s">
        <v>2263</v>
      </c>
      <c r="AF239" s="545">
        <v>310</v>
      </c>
      <c r="AG239" s="545" t="s">
        <v>2263</v>
      </c>
      <c r="AH239" s="543"/>
      <c r="AI239" s="546">
        <f t="shared" si="78"/>
        <v>-1</v>
      </c>
      <c r="AJ239" s="546">
        <f t="shared" si="78"/>
        <v>-1</v>
      </c>
      <c r="AK239" s="546">
        <f t="shared" si="78"/>
        <v>-1</v>
      </c>
      <c r="AL239" s="546">
        <f t="shared" si="77"/>
        <v>-1</v>
      </c>
      <c r="AN239" s="502">
        <f t="shared" si="76"/>
        <v>-522866.57777705125</v>
      </c>
      <c r="AO239" s="502">
        <f t="shared" si="76"/>
        <v>-1352265.3175048407</v>
      </c>
      <c r="AP239" s="502">
        <f t="shared" si="76"/>
        <v>-176691.2660429831</v>
      </c>
      <c r="AQ239" s="502">
        <f t="shared" si="68"/>
        <v>-295671.10920587939</v>
      </c>
    </row>
    <row r="240" spans="1:43" ht="12.75" x14ac:dyDescent="0.2">
      <c r="A240" s="535" t="s">
        <v>646</v>
      </c>
      <c r="B240" s="536">
        <v>0</v>
      </c>
      <c r="C240" s="537" t="s">
        <v>2263</v>
      </c>
      <c r="D240" s="537">
        <v>942.12356709779374</v>
      </c>
      <c r="E240" s="537">
        <v>942.12356709779374</v>
      </c>
      <c r="F240" s="537">
        <v>2146.3793736569519</v>
      </c>
      <c r="G240" s="538">
        <v>271</v>
      </c>
      <c r="H240" s="538">
        <v>1121</v>
      </c>
      <c r="I240" s="538">
        <v>134</v>
      </c>
      <c r="J240" s="538">
        <v>65</v>
      </c>
      <c r="K240" s="539">
        <f t="shared" si="69"/>
        <v>0</v>
      </c>
      <c r="L240" s="539">
        <f t="shared" si="70"/>
        <v>1056120.5187166268</v>
      </c>
      <c r="M240" s="539">
        <f t="shared" si="70"/>
        <v>126244.55799110436</v>
      </c>
      <c r="N240" s="539">
        <f t="shared" si="70"/>
        <v>139514.65928770188</v>
      </c>
      <c r="O240" s="539">
        <f t="shared" si="71"/>
        <v>1321879.7359954331</v>
      </c>
      <c r="P240" s="540"/>
      <c r="Q240" s="541"/>
      <c r="R240" s="541"/>
      <c r="S240" s="541"/>
      <c r="T240" s="541"/>
      <c r="U240" s="538">
        <f t="shared" si="72"/>
        <v>0</v>
      </c>
      <c r="V240" s="538">
        <f t="shared" si="73"/>
        <v>0</v>
      </c>
      <c r="W240" s="538">
        <f t="shared" si="73"/>
        <v>0</v>
      </c>
      <c r="X240" s="538">
        <f t="shared" si="73"/>
        <v>0</v>
      </c>
      <c r="Y240" s="538">
        <f t="shared" si="74"/>
        <v>0</v>
      </c>
      <c r="Z240" s="542">
        <f t="shared" si="75"/>
        <v>0</v>
      </c>
      <c r="AA240" s="543"/>
      <c r="AB240" s="544" t="s">
        <v>2263</v>
      </c>
      <c r="AC240" s="544" t="s">
        <v>2505</v>
      </c>
      <c r="AD240" s="544" t="s">
        <v>2505</v>
      </c>
      <c r="AE240" s="544" t="s">
        <v>2263</v>
      </c>
      <c r="AF240" s="545">
        <v>840</v>
      </c>
      <c r="AG240" s="545" t="s">
        <v>2263</v>
      </c>
      <c r="AH240" s="543"/>
      <c r="AI240" s="546" t="e">
        <f t="shared" si="78"/>
        <v>#VALUE!</v>
      </c>
      <c r="AJ240" s="546">
        <f t="shared" si="78"/>
        <v>-1</v>
      </c>
      <c r="AK240" s="546">
        <f t="shared" si="78"/>
        <v>-1</v>
      </c>
      <c r="AL240" s="546">
        <f t="shared" si="77"/>
        <v>-1</v>
      </c>
      <c r="AN240" s="502">
        <f t="shared" si="76"/>
        <v>0</v>
      </c>
      <c r="AO240" s="502">
        <f t="shared" si="76"/>
        <v>-1056120.5187166268</v>
      </c>
      <c r="AP240" s="502">
        <f t="shared" si="76"/>
        <v>-126244.55799110436</v>
      </c>
      <c r="AQ240" s="502">
        <f t="shared" si="68"/>
        <v>-139514.65928770188</v>
      </c>
    </row>
    <row r="241" spans="1:43" ht="25.5" x14ac:dyDescent="0.2">
      <c r="A241" s="535" t="s">
        <v>647</v>
      </c>
      <c r="B241" s="536" t="s">
        <v>2297</v>
      </c>
      <c r="C241" s="537">
        <v>92.076643599519315</v>
      </c>
      <c r="D241" s="537">
        <v>776.30194601283586</v>
      </c>
      <c r="E241" s="537">
        <v>776.30194601283586</v>
      </c>
      <c r="F241" s="537">
        <v>563.06940613559868</v>
      </c>
      <c r="G241" s="538">
        <v>40979</v>
      </c>
      <c r="H241" s="538">
        <v>1710</v>
      </c>
      <c r="I241" s="538">
        <v>204</v>
      </c>
      <c r="J241" s="538">
        <v>726</v>
      </c>
      <c r="K241" s="539">
        <f t="shared" si="69"/>
        <v>3773208.7780647022</v>
      </c>
      <c r="L241" s="539">
        <f t="shared" si="70"/>
        <v>1327476.3276819494</v>
      </c>
      <c r="M241" s="539">
        <f t="shared" si="70"/>
        <v>158365.5969866185</v>
      </c>
      <c r="N241" s="539">
        <f t="shared" si="70"/>
        <v>408788.38885444467</v>
      </c>
      <c r="O241" s="539">
        <f t="shared" si="71"/>
        <v>5667839.0915877149</v>
      </c>
      <c r="P241" s="540"/>
      <c r="Q241" s="541"/>
      <c r="R241" s="541">
        <f>SUMPRODUCT(D241:F241,H241:J241)/SUM(H241:J241)</f>
        <v>717.66299754659576</v>
      </c>
      <c r="S241" s="541">
        <f>R241</f>
        <v>717.66299754659576</v>
      </c>
      <c r="T241" s="541">
        <f>R241</f>
        <v>717.66299754659576</v>
      </c>
      <c r="U241" s="538">
        <f t="shared" si="72"/>
        <v>0</v>
      </c>
      <c r="V241" s="538">
        <f t="shared" si="73"/>
        <v>1227203.7258046789</v>
      </c>
      <c r="W241" s="538">
        <f t="shared" si="73"/>
        <v>146403.25149950554</v>
      </c>
      <c r="X241" s="538">
        <f t="shared" si="73"/>
        <v>521023.33621882851</v>
      </c>
      <c r="Y241" s="538">
        <f t="shared" si="74"/>
        <v>1894630.3135230129</v>
      </c>
      <c r="Z241" s="542">
        <f t="shared" si="75"/>
        <v>-3773208.7780647017</v>
      </c>
      <c r="AA241" s="543"/>
      <c r="AB241" s="544" t="s">
        <v>2263</v>
      </c>
      <c r="AC241" s="544" t="s">
        <v>2505</v>
      </c>
      <c r="AD241" s="544" t="s">
        <v>2505</v>
      </c>
      <c r="AE241" s="544" t="s">
        <v>2263</v>
      </c>
      <c r="AF241" s="545">
        <v>120</v>
      </c>
      <c r="AG241" s="545" t="s">
        <v>2263</v>
      </c>
      <c r="AH241" s="543"/>
      <c r="AI241" s="546">
        <f t="shared" si="78"/>
        <v>-1</v>
      </c>
      <c r="AJ241" s="546">
        <f t="shared" si="78"/>
        <v>-7.5536263650266E-2</v>
      </c>
      <c r="AK241" s="546">
        <f t="shared" si="78"/>
        <v>-7.5536263650266E-2</v>
      </c>
      <c r="AL241" s="546">
        <f t="shared" si="77"/>
        <v>0.27455512540094884</v>
      </c>
      <c r="AN241" s="502">
        <f t="shared" si="76"/>
        <v>-3773208.7780647022</v>
      </c>
      <c r="AO241" s="502">
        <f t="shared" si="76"/>
        <v>-100272.6018772705</v>
      </c>
      <c r="AP241" s="502">
        <f t="shared" si="76"/>
        <v>-11962.345487112965</v>
      </c>
      <c r="AQ241" s="502">
        <f t="shared" si="68"/>
        <v>112234.94736438384</v>
      </c>
    </row>
    <row r="242" spans="1:43" ht="12.75" x14ac:dyDescent="0.2">
      <c r="A242" s="535" t="s">
        <v>648</v>
      </c>
      <c r="B242" s="536">
        <v>0</v>
      </c>
      <c r="C242" s="537">
        <v>89.813942771307367</v>
      </c>
      <c r="D242" s="537">
        <v>722.22233789274833</v>
      </c>
      <c r="E242" s="537">
        <v>722.22233789274833</v>
      </c>
      <c r="F242" s="537">
        <v>755.57137383606505</v>
      </c>
      <c r="G242" s="538">
        <v>8116</v>
      </c>
      <c r="H242" s="538">
        <v>1990</v>
      </c>
      <c r="I242" s="538">
        <v>121</v>
      </c>
      <c r="J242" s="538">
        <v>477</v>
      </c>
      <c r="K242" s="539">
        <f t="shared" si="69"/>
        <v>728929.95953193062</v>
      </c>
      <c r="L242" s="539">
        <f t="shared" si="70"/>
        <v>1437222.4524065692</v>
      </c>
      <c r="M242" s="539">
        <f t="shared" si="70"/>
        <v>87388.902885022544</v>
      </c>
      <c r="N242" s="539">
        <f t="shared" si="70"/>
        <v>360407.545319803</v>
      </c>
      <c r="O242" s="539">
        <f t="shared" si="71"/>
        <v>2613948.8601433253</v>
      </c>
      <c r="P242" s="540"/>
      <c r="Q242" s="541"/>
      <c r="R242" s="541"/>
      <c r="S242" s="541"/>
      <c r="T242" s="541"/>
      <c r="U242" s="538">
        <f t="shared" si="72"/>
        <v>0</v>
      </c>
      <c r="V242" s="538">
        <f t="shared" si="73"/>
        <v>0</v>
      </c>
      <c r="W242" s="538">
        <f t="shared" si="73"/>
        <v>0</v>
      </c>
      <c r="X242" s="538">
        <f t="shared" si="73"/>
        <v>0</v>
      </c>
      <c r="Y242" s="538">
        <f t="shared" si="74"/>
        <v>0</v>
      </c>
      <c r="Z242" s="542">
        <f t="shared" si="75"/>
        <v>0</v>
      </c>
      <c r="AA242" s="543"/>
      <c r="AB242" s="544" t="s">
        <v>2263</v>
      </c>
      <c r="AC242" s="544" t="s">
        <v>2505</v>
      </c>
      <c r="AD242" s="544" t="s">
        <v>2505</v>
      </c>
      <c r="AE242" s="544" t="s">
        <v>2263</v>
      </c>
      <c r="AF242" s="545">
        <v>120</v>
      </c>
      <c r="AG242" s="545" t="s">
        <v>2263</v>
      </c>
      <c r="AH242" s="543"/>
      <c r="AI242" s="546">
        <f t="shared" si="78"/>
        <v>-1</v>
      </c>
      <c r="AJ242" s="546">
        <f t="shared" si="78"/>
        <v>-1</v>
      </c>
      <c r="AK242" s="546">
        <f t="shared" si="78"/>
        <v>-1</v>
      </c>
      <c r="AL242" s="546">
        <f t="shared" si="77"/>
        <v>-1</v>
      </c>
      <c r="AN242" s="502">
        <f t="shared" si="76"/>
        <v>-728929.95953193062</v>
      </c>
      <c r="AO242" s="502">
        <f t="shared" si="76"/>
        <v>-1437222.4524065692</v>
      </c>
      <c r="AP242" s="502">
        <f t="shared" si="76"/>
        <v>-87388.902885022544</v>
      </c>
      <c r="AQ242" s="502">
        <f t="shared" si="68"/>
        <v>-360407.545319803</v>
      </c>
    </row>
    <row r="243" spans="1:43" ht="25.5" x14ac:dyDescent="0.2">
      <c r="A243" s="535" t="s">
        <v>649</v>
      </c>
      <c r="B243" s="536" t="s">
        <v>2297</v>
      </c>
      <c r="C243" s="537">
        <v>85.8468377678861</v>
      </c>
      <c r="D243" s="537">
        <v>712.67069396499085</v>
      </c>
      <c r="E243" s="537">
        <v>712.67069396499085</v>
      </c>
      <c r="F243" s="537">
        <v>399.01174469359256</v>
      </c>
      <c r="G243" s="538">
        <v>8867</v>
      </c>
      <c r="H243" s="538">
        <v>1094</v>
      </c>
      <c r="I243" s="538">
        <v>104</v>
      </c>
      <c r="J243" s="538">
        <v>13</v>
      </c>
      <c r="K243" s="539">
        <f t="shared" si="69"/>
        <v>761203.91048784601</v>
      </c>
      <c r="L243" s="539">
        <f t="shared" si="70"/>
        <v>779661.73919769994</v>
      </c>
      <c r="M243" s="539">
        <f t="shared" si="70"/>
        <v>74117.752172359047</v>
      </c>
      <c r="N243" s="539">
        <f t="shared" si="70"/>
        <v>5187.1526810167034</v>
      </c>
      <c r="O243" s="539">
        <f t="shared" si="71"/>
        <v>1620170.5545389215</v>
      </c>
      <c r="P243" s="540"/>
      <c r="Q243" s="541"/>
      <c r="R243" s="541">
        <f>SUMPRODUCT(D243:F243,H243:J243)/SUM(H243:J243)</f>
        <v>709.30358716026069</v>
      </c>
      <c r="S243" s="541">
        <f>R243</f>
        <v>709.30358716026069</v>
      </c>
      <c r="T243" s="541">
        <f>R243</f>
        <v>709.30358716026069</v>
      </c>
      <c r="U243" s="538">
        <f t="shared" si="72"/>
        <v>0</v>
      </c>
      <c r="V243" s="538">
        <f t="shared" si="73"/>
        <v>775978.12435332523</v>
      </c>
      <c r="W243" s="538">
        <f t="shared" si="73"/>
        <v>73767.573064667115</v>
      </c>
      <c r="X243" s="538">
        <f t="shared" si="73"/>
        <v>9220.9466330833893</v>
      </c>
      <c r="Y243" s="538">
        <f t="shared" si="74"/>
        <v>858966.6440510758</v>
      </c>
      <c r="Z243" s="542">
        <f t="shared" si="75"/>
        <v>-761203.91048784566</v>
      </c>
      <c r="AA243" s="543"/>
      <c r="AB243" s="544" t="s">
        <v>2263</v>
      </c>
      <c r="AC243" s="544" t="s">
        <v>2505</v>
      </c>
      <c r="AD243" s="544" t="s">
        <v>2505</v>
      </c>
      <c r="AE243" s="544" t="s">
        <v>2263</v>
      </c>
      <c r="AF243" s="545">
        <v>120</v>
      </c>
      <c r="AG243" s="545" t="s">
        <v>2263</v>
      </c>
      <c r="AH243" s="543"/>
      <c r="AI243" s="546">
        <f t="shared" si="78"/>
        <v>-1</v>
      </c>
      <c r="AJ243" s="546">
        <f t="shared" si="78"/>
        <v>-4.7246320541076692E-3</v>
      </c>
      <c r="AK243" s="546">
        <f t="shared" si="78"/>
        <v>-4.7246320541076692E-3</v>
      </c>
      <c r="AL243" s="546">
        <f t="shared" si="77"/>
        <v>0.77765090023840311</v>
      </c>
      <c r="AN243" s="502">
        <f t="shared" si="76"/>
        <v>-761203.91048784601</v>
      </c>
      <c r="AO243" s="502">
        <f t="shared" si="76"/>
        <v>-3683.6148443747079</v>
      </c>
      <c r="AP243" s="502">
        <f t="shared" si="76"/>
        <v>-350.17910769193259</v>
      </c>
      <c r="AQ243" s="502">
        <f t="shared" si="68"/>
        <v>4033.793952066686</v>
      </c>
    </row>
    <row r="244" spans="1:43" ht="25.5" x14ac:dyDescent="0.2">
      <c r="A244" s="535" t="s">
        <v>650</v>
      </c>
      <c r="B244" s="536" t="s">
        <v>2297</v>
      </c>
      <c r="C244" s="537">
        <v>93.822619727392308</v>
      </c>
      <c r="D244" s="537">
        <v>659.11417844364792</v>
      </c>
      <c r="E244" s="537">
        <v>659.11417844364792</v>
      </c>
      <c r="F244" s="537">
        <v>373.33092385364745</v>
      </c>
      <c r="G244" s="538">
        <v>2874</v>
      </c>
      <c r="H244" s="538">
        <v>1277</v>
      </c>
      <c r="I244" s="538">
        <v>48</v>
      </c>
      <c r="J244" s="538">
        <v>12</v>
      </c>
      <c r="K244" s="539">
        <f t="shared" si="69"/>
        <v>269646.2090965255</v>
      </c>
      <c r="L244" s="539">
        <f t="shared" si="70"/>
        <v>841688.80587253836</v>
      </c>
      <c r="M244" s="539">
        <f t="shared" si="70"/>
        <v>31637.4805652951</v>
      </c>
      <c r="N244" s="539">
        <f t="shared" si="70"/>
        <v>4479.9710862437696</v>
      </c>
      <c r="O244" s="539">
        <f t="shared" si="71"/>
        <v>1147452.4666206029</v>
      </c>
      <c r="P244" s="540"/>
      <c r="Q244" s="541"/>
      <c r="R244" s="541">
        <f>SUMPRODUCT(D244:F244,H244:J244)/SUM(H244:J244)</f>
        <v>656.54918289011005</v>
      </c>
      <c r="S244" s="541">
        <f>R244</f>
        <v>656.54918289011005</v>
      </c>
      <c r="T244" s="541">
        <f>R244</f>
        <v>656.54918289011005</v>
      </c>
      <c r="U244" s="538">
        <f t="shared" si="72"/>
        <v>0</v>
      </c>
      <c r="V244" s="538">
        <f t="shared" si="73"/>
        <v>838413.30655067053</v>
      </c>
      <c r="W244" s="538">
        <f t="shared" si="73"/>
        <v>31514.360778725284</v>
      </c>
      <c r="X244" s="538">
        <f t="shared" si="73"/>
        <v>7878.590194681321</v>
      </c>
      <c r="Y244" s="538">
        <f t="shared" si="74"/>
        <v>877806.25752407708</v>
      </c>
      <c r="Z244" s="542">
        <f t="shared" si="75"/>
        <v>-269646.2090965258</v>
      </c>
      <c r="AA244" s="543"/>
      <c r="AB244" s="544" t="s">
        <v>2263</v>
      </c>
      <c r="AC244" s="544" t="s">
        <v>2505</v>
      </c>
      <c r="AD244" s="544" t="s">
        <v>2505</v>
      </c>
      <c r="AE244" s="544" t="s">
        <v>2263</v>
      </c>
      <c r="AF244" s="545">
        <v>120</v>
      </c>
      <c r="AG244" s="545" t="s">
        <v>2263</v>
      </c>
      <c r="AH244" s="543"/>
      <c r="AI244" s="546">
        <f t="shared" si="78"/>
        <v>-1</v>
      </c>
      <c r="AJ244" s="546">
        <f t="shared" si="78"/>
        <v>-3.8915799984678978E-3</v>
      </c>
      <c r="AK244" s="546">
        <f t="shared" si="78"/>
        <v>-3.8915799984678978E-3</v>
      </c>
      <c r="AL244" s="546">
        <f t="shared" si="77"/>
        <v>0.75862523284433125</v>
      </c>
      <c r="AN244" s="502">
        <f t="shared" si="76"/>
        <v>-269646.2090965255</v>
      </c>
      <c r="AO244" s="502">
        <f t="shared" si="76"/>
        <v>-3275.4993218678283</v>
      </c>
      <c r="AP244" s="502">
        <f t="shared" si="76"/>
        <v>-123.11978656981591</v>
      </c>
      <c r="AQ244" s="502">
        <f t="shared" si="68"/>
        <v>3398.6191084375514</v>
      </c>
    </row>
    <row r="245" spans="1:43" ht="12.75" x14ac:dyDescent="0.2">
      <c r="A245" s="535" t="s">
        <v>651</v>
      </c>
      <c r="B245" s="536">
        <v>0</v>
      </c>
      <c r="C245" s="537" t="s">
        <v>2263</v>
      </c>
      <c r="D245" s="537">
        <v>1120.0704827444865</v>
      </c>
      <c r="E245" s="537">
        <v>1120.0704827444865</v>
      </c>
      <c r="F245" s="537">
        <v>1962.1549117713876</v>
      </c>
      <c r="G245" s="538">
        <v>18</v>
      </c>
      <c r="H245" s="538">
        <v>7642</v>
      </c>
      <c r="I245" s="538">
        <v>6761</v>
      </c>
      <c r="J245" s="538">
        <v>107</v>
      </c>
      <c r="K245" s="539">
        <f t="shared" si="69"/>
        <v>0</v>
      </c>
      <c r="L245" s="539">
        <f t="shared" si="70"/>
        <v>8559578.629133366</v>
      </c>
      <c r="M245" s="539">
        <f t="shared" si="70"/>
        <v>7572796.5338354735</v>
      </c>
      <c r="N245" s="539">
        <f t="shared" si="70"/>
        <v>209950.57555953847</v>
      </c>
      <c r="O245" s="539">
        <f t="shared" si="71"/>
        <v>16342325.738528378</v>
      </c>
      <c r="P245" s="540"/>
      <c r="Q245" s="541"/>
      <c r="R245" s="541"/>
      <c r="S245" s="541"/>
      <c r="T245" s="541"/>
      <c r="U245" s="538">
        <f t="shared" si="72"/>
        <v>0</v>
      </c>
      <c r="V245" s="538">
        <f t="shared" si="73"/>
        <v>0</v>
      </c>
      <c r="W245" s="538">
        <f t="shared" si="73"/>
        <v>0</v>
      </c>
      <c r="X245" s="538">
        <f t="shared" si="73"/>
        <v>0</v>
      </c>
      <c r="Y245" s="538">
        <f t="shared" si="74"/>
        <v>0</v>
      </c>
      <c r="Z245" s="542">
        <f t="shared" si="75"/>
        <v>0</v>
      </c>
      <c r="AA245" s="543"/>
      <c r="AB245" s="544" t="s">
        <v>2263</v>
      </c>
      <c r="AC245" s="544" t="s">
        <v>2505</v>
      </c>
      <c r="AD245" s="544" t="s">
        <v>2505</v>
      </c>
      <c r="AE245" s="544" t="s">
        <v>2263</v>
      </c>
      <c r="AF245" s="545">
        <v>120</v>
      </c>
      <c r="AG245" s="545" t="s">
        <v>2263</v>
      </c>
      <c r="AH245" s="543"/>
      <c r="AI245" s="546" t="e">
        <f t="shared" si="78"/>
        <v>#VALUE!</v>
      </c>
      <c r="AJ245" s="546">
        <f t="shared" si="78"/>
        <v>-1</v>
      </c>
      <c r="AK245" s="546">
        <f t="shared" si="78"/>
        <v>-1</v>
      </c>
      <c r="AL245" s="546">
        <f t="shared" si="77"/>
        <v>-1</v>
      </c>
      <c r="AN245" s="502">
        <f t="shared" si="76"/>
        <v>0</v>
      </c>
      <c r="AO245" s="502">
        <f t="shared" si="76"/>
        <v>-8559578.629133366</v>
      </c>
      <c r="AP245" s="502">
        <f t="shared" si="76"/>
        <v>-7572796.5338354735</v>
      </c>
      <c r="AQ245" s="502">
        <f t="shared" si="68"/>
        <v>-209950.57555953847</v>
      </c>
    </row>
    <row r="246" spans="1:43" ht="12.75" x14ac:dyDescent="0.2">
      <c r="A246" s="535" t="s">
        <v>652</v>
      </c>
      <c r="B246" s="536">
        <v>0</v>
      </c>
      <c r="C246" s="537" t="s">
        <v>2263</v>
      </c>
      <c r="D246" s="537">
        <v>1055.5752331768904</v>
      </c>
      <c r="E246" s="537">
        <v>1055.5752331768904</v>
      </c>
      <c r="F246" s="537">
        <v>1693.38953550016</v>
      </c>
      <c r="G246" s="538">
        <v>5</v>
      </c>
      <c r="H246" s="538">
        <v>8746</v>
      </c>
      <c r="I246" s="538">
        <v>7864</v>
      </c>
      <c r="J246" s="538">
        <v>99</v>
      </c>
      <c r="K246" s="539">
        <f t="shared" si="69"/>
        <v>0</v>
      </c>
      <c r="L246" s="539">
        <f t="shared" si="70"/>
        <v>9232060.9893650841</v>
      </c>
      <c r="M246" s="539">
        <f t="shared" si="70"/>
        <v>8301043.633703066</v>
      </c>
      <c r="N246" s="539">
        <f t="shared" si="70"/>
        <v>167645.56401451584</v>
      </c>
      <c r="O246" s="539">
        <f t="shared" si="71"/>
        <v>17700750.187082667</v>
      </c>
      <c r="P246" s="540"/>
      <c r="Q246" s="541"/>
      <c r="R246" s="541"/>
      <c r="S246" s="541"/>
      <c r="T246" s="541"/>
      <c r="U246" s="538">
        <f t="shared" si="72"/>
        <v>0</v>
      </c>
      <c r="V246" s="538">
        <f t="shared" si="73"/>
        <v>0</v>
      </c>
      <c r="W246" s="538">
        <f t="shared" si="73"/>
        <v>0</v>
      </c>
      <c r="X246" s="538">
        <f t="shared" si="73"/>
        <v>0</v>
      </c>
      <c r="Y246" s="538">
        <f t="shared" si="74"/>
        <v>0</v>
      </c>
      <c r="Z246" s="542">
        <f t="shared" si="75"/>
        <v>0</v>
      </c>
      <c r="AA246" s="543"/>
      <c r="AB246" s="544" t="s">
        <v>2263</v>
      </c>
      <c r="AC246" s="544" t="s">
        <v>2505</v>
      </c>
      <c r="AD246" s="544" t="s">
        <v>2505</v>
      </c>
      <c r="AE246" s="544" t="s">
        <v>2263</v>
      </c>
      <c r="AF246" s="545">
        <v>143</v>
      </c>
      <c r="AG246" s="545" t="s">
        <v>2263</v>
      </c>
      <c r="AH246" s="543"/>
      <c r="AI246" s="546" t="e">
        <f t="shared" si="78"/>
        <v>#VALUE!</v>
      </c>
      <c r="AJ246" s="546">
        <f t="shared" si="78"/>
        <v>-1</v>
      </c>
      <c r="AK246" s="546">
        <f t="shared" si="78"/>
        <v>-1</v>
      </c>
      <c r="AL246" s="546">
        <f t="shared" si="77"/>
        <v>-1</v>
      </c>
      <c r="AN246" s="502">
        <f t="shared" si="76"/>
        <v>0</v>
      </c>
      <c r="AO246" s="502">
        <f t="shared" si="76"/>
        <v>-9232060.9893650841</v>
      </c>
      <c r="AP246" s="502">
        <f t="shared" si="76"/>
        <v>-8301043.633703066</v>
      </c>
      <c r="AQ246" s="502">
        <f t="shared" si="68"/>
        <v>-167645.56401451584</v>
      </c>
    </row>
    <row r="247" spans="1:43" ht="12.75" x14ac:dyDescent="0.2">
      <c r="A247" s="535" t="s">
        <v>653</v>
      </c>
      <c r="B247" s="536">
        <v>0</v>
      </c>
      <c r="C247" s="537" t="s">
        <v>2263</v>
      </c>
      <c r="D247" s="537">
        <v>1183.1629497395309</v>
      </c>
      <c r="E247" s="537">
        <v>1183.1629497395309</v>
      </c>
      <c r="F247" s="537">
        <v>2119.374894582591</v>
      </c>
      <c r="G247" s="538">
        <v>2</v>
      </c>
      <c r="H247" s="538">
        <v>6089</v>
      </c>
      <c r="I247" s="538">
        <v>10973</v>
      </c>
      <c r="J247" s="538">
        <v>121</v>
      </c>
      <c r="K247" s="539">
        <f t="shared" si="69"/>
        <v>0</v>
      </c>
      <c r="L247" s="539">
        <f t="shared" si="70"/>
        <v>7204279.2009640038</v>
      </c>
      <c r="M247" s="539">
        <f t="shared" si="70"/>
        <v>12982847.047491873</v>
      </c>
      <c r="N247" s="539">
        <f t="shared" si="70"/>
        <v>256444.3622444935</v>
      </c>
      <c r="O247" s="539">
        <f t="shared" si="71"/>
        <v>20443570.610700369</v>
      </c>
      <c r="P247" s="540"/>
      <c r="Q247" s="541"/>
      <c r="R247" s="541"/>
      <c r="S247" s="541"/>
      <c r="T247" s="541"/>
      <c r="U247" s="538">
        <f t="shared" si="72"/>
        <v>0</v>
      </c>
      <c r="V247" s="538">
        <f t="shared" si="73"/>
        <v>0</v>
      </c>
      <c r="W247" s="538">
        <f t="shared" si="73"/>
        <v>0</v>
      </c>
      <c r="X247" s="538">
        <f t="shared" si="73"/>
        <v>0</v>
      </c>
      <c r="Y247" s="538">
        <f t="shared" si="74"/>
        <v>0</v>
      </c>
      <c r="Z247" s="542">
        <f t="shared" si="75"/>
        <v>0</v>
      </c>
      <c r="AA247" s="543"/>
      <c r="AB247" s="544" t="s">
        <v>2263</v>
      </c>
      <c r="AC247" s="544" t="s">
        <v>2505</v>
      </c>
      <c r="AD247" s="544" t="s">
        <v>2505</v>
      </c>
      <c r="AE247" s="544" t="s">
        <v>2263</v>
      </c>
      <c r="AF247" s="545">
        <v>120</v>
      </c>
      <c r="AG247" s="545" t="s">
        <v>2263</v>
      </c>
      <c r="AH247" s="543"/>
      <c r="AI247" s="546" t="e">
        <f t="shared" si="78"/>
        <v>#VALUE!</v>
      </c>
      <c r="AJ247" s="546">
        <f t="shared" si="78"/>
        <v>-1</v>
      </c>
      <c r="AK247" s="546">
        <f t="shared" si="78"/>
        <v>-1</v>
      </c>
      <c r="AL247" s="546">
        <f t="shared" si="77"/>
        <v>-1</v>
      </c>
      <c r="AN247" s="502">
        <f t="shared" si="76"/>
        <v>0</v>
      </c>
      <c r="AO247" s="502">
        <f t="shared" si="76"/>
        <v>-7204279.2009640038</v>
      </c>
      <c r="AP247" s="502">
        <f t="shared" si="76"/>
        <v>-12982847.047491873</v>
      </c>
      <c r="AQ247" s="502">
        <f t="shared" si="68"/>
        <v>-256444.3622444935</v>
      </c>
    </row>
    <row r="248" spans="1:43" ht="25.5" x14ac:dyDescent="0.2">
      <c r="A248" s="535" t="s">
        <v>654</v>
      </c>
      <c r="B248" s="536" t="s">
        <v>2297</v>
      </c>
      <c r="C248" s="537" t="s">
        <v>2263</v>
      </c>
      <c r="D248" s="537">
        <v>922.50060978092438</v>
      </c>
      <c r="E248" s="537">
        <v>922.50060978092438</v>
      </c>
      <c r="F248" s="537">
        <v>509.92088327254811</v>
      </c>
      <c r="G248" s="538">
        <v>2</v>
      </c>
      <c r="H248" s="538">
        <v>6966</v>
      </c>
      <c r="I248" s="538">
        <v>1852</v>
      </c>
      <c r="J248" s="538">
        <v>11</v>
      </c>
      <c r="K248" s="539">
        <f t="shared" si="69"/>
        <v>0</v>
      </c>
      <c r="L248" s="539">
        <f t="shared" si="70"/>
        <v>6426139.2477339189</v>
      </c>
      <c r="M248" s="539">
        <f t="shared" si="70"/>
        <v>1708471.129314272</v>
      </c>
      <c r="N248" s="539">
        <f t="shared" si="70"/>
        <v>5609.1297159980295</v>
      </c>
      <c r="O248" s="539">
        <f t="shared" si="71"/>
        <v>8140219.5067641884</v>
      </c>
      <c r="P248" s="540"/>
      <c r="Q248" s="541"/>
      <c r="R248" s="541">
        <f>SUMPRODUCT(D248:F248,H248:J248)/SUM(H248:J248)</f>
        <v>921.98657908757377</v>
      </c>
      <c r="S248" s="541">
        <f>R248</f>
        <v>921.98657908757377</v>
      </c>
      <c r="T248" s="541">
        <f>R248</f>
        <v>921.98657908757377</v>
      </c>
      <c r="U248" s="538">
        <f t="shared" si="72"/>
        <v>0</v>
      </c>
      <c r="V248" s="538">
        <f t="shared" si="73"/>
        <v>6422558.5099240392</v>
      </c>
      <c r="W248" s="538">
        <f t="shared" si="73"/>
        <v>1707519.1444701867</v>
      </c>
      <c r="X248" s="538">
        <f t="shared" si="73"/>
        <v>10141.852369963312</v>
      </c>
      <c r="Y248" s="538">
        <f t="shared" si="74"/>
        <v>8140219.5067641893</v>
      </c>
      <c r="Z248" s="542">
        <f t="shared" si="75"/>
        <v>9.3132257461547852E-10</v>
      </c>
      <c r="AA248" s="543"/>
      <c r="AB248" s="544" t="s">
        <v>2263</v>
      </c>
      <c r="AC248" s="544" t="s">
        <v>2505</v>
      </c>
      <c r="AD248" s="544" t="s">
        <v>2505</v>
      </c>
      <c r="AE248" s="544" t="s">
        <v>2263</v>
      </c>
      <c r="AF248" s="545">
        <v>215</v>
      </c>
      <c r="AG248" s="545" t="s">
        <v>2263</v>
      </c>
      <c r="AH248" s="543"/>
      <c r="AI248" s="546" t="e">
        <f t="shared" si="78"/>
        <v>#VALUE!</v>
      </c>
      <c r="AJ248" s="546">
        <f t="shared" si="78"/>
        <v>-5.5721447541667857E-4</v>
      </c>
      <c r="AK248" s="546">
        <f t="shared" si="78"/>
        <v>-5.5721447541667857E-4</v>
      </c>
      <c r="AL248" s="546">
        <f t="shared" si="77"/>
        <v>0.80809731339200774</v>
      </c>
      <c r="AN248" s="502">
        <f t="shared" si="76"/>
        <v>0</v>
      </c>
      <c r="AO248" s="502">
        <f t="shared" si="76"/>
        <v>-3580.7378098797053</v>
      </c>
      <c r="AP248" s="502">
        <f t="shared" si="76"/>
        <v>-951.98484408529475</v>
      </c>
      <c r="AQ248" s="502">
        <f t="shared" si="68"/>
        <v>4532.722653965282</v>
      </c>
    </row>
    <row r="249" spans="1:43" ht="12.75" x14ac:dyDescent="0.2">
      <c r="A249" s="535" t="s">
        <v>655</v>
      </c>
      <c r="B249" s="536">
        <v>0</v>
      </c>
      <c r="C249" s="537" t="s">
        <v>2263</v>
      </c>
      <c r="D249" s="537">
        <v>2269.4749878834073</v>
      </c>
      <c r="E249" s="537">
        <v>2269.4749878834073</v>
      </c>
      <c r="F249" s="537">
        <v>3389.8534274942081</v>
      </c>
      <c r="G249" s="538">
        <v>251</v>
      </c>
      <c r="H249" s="538">
        <v>37</v>
      </c>
      <c r="I249" s="538">
        <v>110</v>
      </c>
      <c r="J249" s="538">
        <v>1315</v>
      </c>
      <c r="K249" s="539">
        <f t="shared" si="69"/>
        <v>0</v>
      </c>
      <c r="L249" s="539">
        <f t="shared" si="70"/>
        <v>83970.574551686062</v>
      </c>
      <c r="M249" s="539">
        <f t="shared" si="70"/>
        <v>249642.2486671748</v>
      </c>
      <c r="N249" s="539">
        <f t="shared" si="70"/>
        <v>4457657.2571548838</v>
      </c>
      <c r="O249" s="539">
        <f t="shared" si="71"/>
        <v>4791270.0803737445</v>
      </c>
      <c r="P249" s="540"/>
      <c r="Q249" s="541"/>
      <c r="R249" s="541"/>
      <c r="S249" s="541"/>
      <c r="T249" s="541"/>
      <c r="U249" s="538">
        <f t="shared" si="72"/>
        <v>0</v>
      </c>
      <c r="V249" s="538">
        <f t="shared" si="73"/>
        <v>0</v>
      </c>
      <c r="W249" s="538">
        <f t="shared" si="73"/>
        <v>0</v>
      </c>
      <c r="X249" s="538">
        <f t="shared" si="73"/>
        <v>0</v>
      </c>
      <c r="Y249" s="538">
        <f t="shared" si="74"/>
        <v>0</v>
      </c>
      <c r="Z249" s="542">
        <f t="shared" si="75"/>
        <v>0</v>
      </c>
      <c r="AA249" s="543"/>
      <c r="AB249" s="544" t="s">
        <v>2263</v>
      </c>
      <c r="AC249" s="544" t="s">
        <v>2505</v>
      </c>
      <c r="AD249" s="544" t="s">
        <v>2505</v>
      </c>
      <c r="AE249" s="544" t="s">
        <v>2263</v>
      </c>
      <c r="AF249" s="545">
        <v>120</v>
      </c>
      <c r="AG249" s="545" t="s">
        <v>2263</v>
      </c>
      <c r="AH249" s="543"/>
      <c r="AI249" s="546" t="e">
        <f t="shared" si="78"/>
        <v>#VALUE!</v>
      </c>
      <c r="AJ249" s="546">
        <f t="shared" si="78"/>
        <v>-1</v>
      </c>
      <c r="AK249" s="546">
        <f t="shared" si="78"/>
        <v>-1</v>
      </c>
      <c r="AL249" s="546">
        <f t="shared" si="77"/>
        <v>-1</v>
      </c>
      <c r="AN249" s="502">
        <f t="shared" si="76"/>
        <v>0</v>
      </c>
      <c r="AO249" s="502">
        <f t="shared" si="76"/>
        <v>-83970.574551686062</v>
      </c>
      <c r="AP249" s="502">
        <f t="shared" si="76"/>
        <v>-249642.2486671748</v>
      </c>
      <c r="AQ249" s="502">
        <f t="shared" si="68"/>
        <v>-4457657.2571548838</v>
      </c>
    </row>
    <row r="250" spans="1:43" ht="12.75" x14ac:dyDescent="0.2">
      <c r="A250" s="535" t="s">
        <v>656</v>
      </c>
      <c r="B250" s="536">
        <v>0</v>
      </c>
      <c r="C250" s="537" t="s">
        <v>2263</v>
      </c>
      <c r="D250" s="537">
        <v>1134.4807261971498</v>
      </c>
      <c r="E250" s="537">
        <v>1134.4807261971498</v>
      </c>
      <c r="F250" s="537">
        <v>1134.4807261971498</v>
      </c>
      <c r="G250" s="538">
        <v>2</v>
      </c>
      <c r="H250" s="538">
        <v>605</v>
      </c>
      <c r="I250" s="538">
        <v>458</v>
      </c>
      <c r="J250" s="538">
        <v>0</v>
      </c>
      <c r="K250" s="539">
        <f t="shared" si="69"/>
        <v>0</v>
      </c>
      <c r="L250" s="539">
        <f t="shared" si="70"/>
        <v>686360.83934927569</v>
      </c>
      <c r="M250" s="539">
        <f t="shared" si="70"/>
        <v>519592.17259829462</v>
      </c>
      <c r="N250" s="539">
        <f t="shared" si="70"/>
        <v>0</v>
      </c>
      <c r="O250" s="539">
        <f t="shared" si="71"/>
        <v>1205953.0119475704</v>
      </c>
      <c r="P250" s="540"/>
      <c r="Q250" s="541"/>
      <c r="R250" s="541"/>
      <c r="S250" s="541"/>
      <c r="T250" s="541"/>
      <c r="U250" s="538">
        <f t="shared" si="72"/>
        <v>0</v>
      </c>
      <c r="V250" s="538">
        <f t="shared" si="73"/>
        <v>0</v>
      </c>
      <c r="W250" s="538">
        <f t="shared" si="73"/>
        <v>0</v>
      </c>
      <c r="X250" s="538">
        <f t="shared" si="73"/>
        <v>0</v>
      </c>
      <c r="Y250" s="538">
        <f t="shared" si="74"/>
        <v>0</v>
      </c>
      <c r="Z250" s="542">
        <f t="shared" si="75"/>
        <v>0</v>
      </c>
      <c r="AA250" s="543"/>
      <c r="AB250" s="544" t="s">
        <v>2263</v>
      </c>
      <c r="AC250" s="544" t="s">
        <v>2505</v>
      </c>
      <c r="AD250" s="544" t="s">
        <v>2505</v>
      </c>
      <c r="AE250" s="544" t="s">
        <v>2263</v>
      </c>
      <c r="AF250" s="545">
        <v>140</v>
      </c>
      <c r="AG250" s="545" t="s">
        <v>2263</v>
      </c>
      <c r="AH250" s="543"/>
      <c r="AI250" s="546" t="e">
        <f t="shared" si="78"/>
        <v>#VALUE!</v>
      </c>
      <c r="AJ250" s="546">
        <f t="shared" si="78"/>
        <v>-1</v>
      </c>
      <c r="AK250" s="546">
        <f t="shared" si="78"/>
        <v>-1</v>
      </c>
      <c r="AL250" s="546">
        <f t="shared" si="77"/>
        <v>-1</v>
      </c>
      <c r="AN250" s="502">
        <f t="shared" si="76"/>
        <v>0</v>
      </c>
      <c r="AO250" s="502">
        <f t="shared" si="76"/>
        <v>-686360.83934927569</v>
      </c>
      <c r="AP250" s="502">
        <f t="shared" si="76"/>
        <v>-519592.17259829462</v>
      </c>
      <c r="AQ250" s="502">
        <f t="shared" si="68"/>
        <v>0</v>
      </c>
    </row>
    <row r="251" spans="1:43" ht="25.5" x14ac:dyDescent="0.2">
      <c r="A251" s="535" t="s">
        <v>657</v>
      </c>
      <c r="B251" s="536" t="s">
        <v>2297</v>
      </c>
      <c r="C251" s="537">
        <v>125.4984150646435</v>
      </c>
      <c r="D251" s="537">
        <v>550.129887028383</v>
      </c>
      <c r="E251" s="537">
        <v>550.129887028383</v>
      </c>
      <c r="F251" s="537">
        <v>514.9555199875083</v>
      </c>
      <c r="G251" s="538">
        <v>9833</v>
      </c>
      <c r="H251" s="538">
        <v>4782</v>
      </c>
      <c r="I251" s="538">
        <v>117</v>
      </c>
      <c r="J251" s="538">
        <v>418</v>
      </c>
      <c r="K251" s="539">
        <f t="shared" si="69"/>
        <v>1234025.9153306396</v>
      </c>
      <c r="L251" s="539">
        <f t="shared" si="70"/>
        <v>2630721.1197697273</v>
      </c>
      <c r="M251" s="539">
        <f t="shared" si="70"/>
        <v>64365.196782320811</v>
      </c>
      <c r="N251" s="539">
        <f t="shared" si="70"/>
        <v>215251.40735477846</v>
      </c>
      <c r="O251" s="539">
        <f t="shared" si="71"/>
        <v>4144363.6392374663</v>
      </c>
      <c r="P251" s="540"/>
      <c r="Q251" s="541"/>
      <c r="R251" s="541">
        <f>SUMPRODUCT(D251:F251,H251:J251)/SUM(H251:J251)</f>
        <v>547.36462740395461</v>
      </c>
      <c r="S251" s="541">
        <f>R251</f>
        <v>547.36462740395461</v>
      </c>
      <c r="T251" s="541">
        <f>R251</f>
        <v>547.36462740395461</v>
      </c>
      <c r="U251" s="538">
        <f t="shared" si="72"/>
        <v>0</v>
      </c>
      <c r="V251" s="538">
        <f t="shared" si="73"/>
        <v>2617497.6482457109</v>
      </c>
      <c r="W251" s="538">
        <f t="shared" si="73"/>
        <v>64041.66140626269</v>
      </c>
      <c r="X251" s="538">
        <f t="shared" si="73"/>
        <v>228798.41425485304</v>
      </c>
      <c r="Y251" s="538">
        <f t="shared" si="74"/>
        <v>2910337.7239068267</v>
      </c>
      <c r="Z251" s="542">
        <f t="shared" si="75"/>
        <v>-1234025.9153306396</v>
      </c>
      <c r="AA251" s="543"/>
      <c r="AB251" s="544" t="s">
        <v>2263</v>
      </c>
      <c r="AC251" s="544" t="s">
        <v>2505</v>
      </c>
      <c r="AD251" s="544" t="s">
        <v>2505</v>
      </c>
      <c r="AE251" s="544" t="s">
        <v>2263</v>
      </c>
      <c r="AF251" s="545">
        <v>420</v>
      </c>
      <c r="AG251" s="545" t="s">
        <v>2263</v>
      </c>
      <c r="AH251" s="543"/>
      <c r="AI251" s="546">
        <f t="shared" si="78"/>
        <v>-1</v>
      </c>
      <c r="AJ251" s="546">
        <f t="shared" si="78"/>
        <v>-5.0265577086993085E-3</v>
      </c>
      <c r="AK251" s="546">
        <f t="shared" si="78"/>
        <v>-5.0265577086993085E-3</v>
      </c>
      <c r="AL251" s="546">
        <f t="shared" si="77"/>
        <v>6.2935741357297292E-2</v>
      </c>
      <c r="AN251" s="502">
        <f t="shared" si="76"/>
        <v>-1234025.9153306396</v>
      </c>
      <c r="AO251" s="502">
        <f t="shared" si="76"/>
        <v>-13223.471524016466</v>
      </c>
      <c r="AP251" s="502">
        <f t="shared" si="76"/>
        <v>-323.53537605812016</v>
      </c>
      <c r="AQ251" s="502">
        <f t="shared" si="68"/>
        <v>13547.006900074572</v>
      </c>
    </row>
    <row r="252" spans="1:43" ht="12.75" x14ac:dyDescent="0.2">
      <c r="A252" s="535" t="s">
        <v>658</v>
      </c>
      <c r="B252" s="536">
        <v>0</v>
      </c>
      <c r="C252" s="537">
        <v>145.42056201917009</v>
      </c>
      <c r="D252" s="537">
        <v>469.22692011190969</v>
      </c>
      <c r="E252" s="537">
        <v>469.22692011190969</v>
      </c>
      <c r="F252" s="537">
        <v>726.75904329571676</v>
      </c>
      <c r="G252" s="538">
        <v>29110</v>
      </c>
      <c r="H252" s="538">
        <v>27073</v>
      </c>
      <c r="I252" s="538">
        <v>1871</v>
      </c>
      <c r="J252" s="538">
        <v>160</v>
      </c>
      <c r="K252" s="539">
        <f t="shared" si="69"/>
        <v>4233192.5603780411</v>
      </c>
      <c r="L252" s="539">
        <f t="shared" si="70"/>
        <v>12703380.408189731</v>
      </c>
      <c r="M252" s="539">
        <f t="shared" si="70"/>
        <v>877923.567529383</v>
      </c>
      <c r="N252" s="539">
        <f t="shared" si="70"/>
        <v>116281.44692731468</v>
      </c>
      <c r="O252" s="539">
        <f t="shared" si="71"/>
        <v>17930777.983024474</v>
      </c>
      <c r="P252" s="540"/>
      <c r="Q252" s="541"/>
      <c r="R252" s="541"/>
      <c r="S252" s="541"/>
      <c r="T252" s="541"/>
      <c r="U252" s="538">
        <f t="shared" si="72"/>
        <v>0</v>
      </c>
      <c r="V252" s="538">
        <f t="shared" si="73"/>
        <v>0</v>
      </c>
      <c r="W252" s="538">
        <f t="shared" si="73"/>
        <v>0</v>
      </c>
      <c r="X252" s="538">
        <f t="shared" si="73"/>
        <v>0</v>
      </c>
      <c r="Y252" s="538">
        <f t="shared" si="74"/>
        <v>0</v>
      </c>
      <c r="Z252" s="542">
        <f t="shared" si="75"/>
        <v>0</v>
      </c>
      <c r="AA252" s="543"/>
      <c r="AB252" s="544" t="s">
        <v>2263</v>
      </c>
      <c r="AC252" s="544" t="s">
        <v>2505</v>
      </c>
      <c r="AD252" s="544" t="s">
        <v>2505</v>
      </c>
      <c r="AE252" s="544" t="s">
        <v>2263</v>
      </c>
      <c r="AF252" s="545">
        <v>140</v>
      </c>
      <c r="AG252" s="545" t="s">
        <v>2263</v>
      </c>
      <c r="AH252" s="543"/>
      <c r="AI252" s="546">
        <f t="shared" si="78"/>
        <v>-1</v>
      </c>
      <c r="AJ252" s="546">
        <f t="shared" si="78"/>
        <v>-1</v>
      </c>
      <c r="AK252" s="546">
        <f t="shared" si="78"/>
        <v>-1</v>
      </c>
      <c r="AL252" s="546">
        <f t="shared" si="77"/>
        <v>-1</v>
      </c>
      <c r="AN252" s="502">
        <f t="shared" si="76"/>
        <v>-4233192.5603780411</v>
      </c>
      <c r="AO252" s="502">
        <f t="shared" si="76"/>
        <v>-12703380.408189731</v>
      </c>
      <c r="AP252" s="502">
        <f t="shared" si="76"/>
        <v>-877923.567529383</v>
      </c>
      <c r="AQ252" s="502">
        <f t="shared" si="68"/>
        <v>-116281.44692731468</v>
      </c>
    </row>
    <row r="253" spans="1:43" ht="12.75" x14ac:dyDescent="0.2">
      <c r="A253" s="535" t="s">
        <v>659</v>
      </c>
      <c r="B253" s="536">
        <v>0</v>
      </c>
      <c r="C253" s="537">
        <v>134.17056656346131</v>
      </c>
      <c r="D253" s="537">
        <v>637.20671557450294</v>
      </c>
      <c r="E253" s="537">
        <v>637.20671557450294</v>
      </c>
      <c r="F253" s="537">
        <v>833.74275788298155</v>
      </c>
      <c r="G253" s="538">
        <v>1133</v>
      </c>
      <c r="H253" s="538">
        <v>1969</v>
      </c>
      <c r="I253" s="538">
        <v>133</v>
      </c>
      <c r="J253" s="538">
        <v>30</v>
      </c>
      <c r="K253" s="539">
        <f t="shared" si="69"/>
        <v>152015.25191640167</v>
      </c>
      <c r="L253" s="539">
        <f t="shared" si="70"/>
        <v>1254660.0229661963</v>
      </c>
      <c r="M253" s="539">
        <f t="shared" si="70"/>
        <v>84748.493171408889</v>
      </c>
      <c r="N253" s="539">
        <f t="shared" si="70"/>
        <v>25012.282736489447</v>
      </c>
      <c r="O253" s="539">
        <f t="shared" si="71"/>
        <v>1516436.0507904962</v>
      </c>
      <c r="P253" s="540"/>
      <c r="Q253" s="541"/>
      <c r="R253" s="541"/>
      <c r="S253" s="541"/>
      <c r="T253" s="541"/>
      <c r="U253" s="538">
        <f t="shared" si="72"/>
        <v>0</v>
      </c>
      <c r="V253" s="538">
        <f t="shared" si="73"/>
        <v>0</v>
      </c>
      <c r="W253" s="538">
        <f t="shared" si="73"/>
        <v>0</v>
      </c>
      <c r="X253" s="538">
        <f t="shared" si="73"/>
        <v>0</v>
      </c>
      <c r="Y253" s="538">
        <f t="shared" si="74"/>
        <v>0</v>
      </c>
      <c r="Z253" s="542">
        <f t="shared" si="75"/>
        <v>0</v>
      </c>
      <c r="AA253" s="543"/>
      <c r="AB253" s="544" t="s">
        <v>2263</v>
      </c>
      <c r="AC253" s="544" t="s">
        <v>2505</v>
      </c>
      <c r="AD253" s="544" t="s">
        <v>2505</v>
      </c>
      <c r="AE253" s="544" t="s">
        <v>2263</v>
      </c>
      <c r="AF253" s="545">
        <v>140</v>
      </c>
      <c r="AG253" s="545" t="s">
        <v>2263</v>
      </c>
      <c r="AH253" s="543"/>
      <c r="AI253" s="546">
        <f t="shared" si="78"/>
        <v>-1</v>
      </c>
      <c r="AJ253" s="546">
        <f t="shared" si="78"/>
        <v>-1</v>
      </c>
      <c r="AK253" s="546">
        <f t="shared" si="78"/>
        <v>-1</v>
      </c>
      <c r="AL253" s="546">
        <f t="shared" si="77"/>
        <v>-1</v>
      </c>
      <c r="AN253" s="502">
        <f t="shared" si="76"/>
        <v>-152015.25191640167</v>
      </c>
      <c r="AO253" s="502">
        <f t="shared" si="76"/>
        <v>-1254660.0229661963</v>
      </c>
      <c r="AP253" s="502">
        <f t="shared" si="76"/>
        <v>-84748.493171408889</v>
      </c>
      <c r="AQ253" s="502">
        <f t="shared" si="68"/>
        <v>-25012.282736489447</v>
      </c>
    </row>
    <row r="254" spans="1:43" ht="12.75" x14ac:dyDescent="0.2">
      <c r="A254" s="535" t="s">
        <v>660</v>
      </c>
      <c r="B254" s="536">
        <v>0</v>
      </c>
      <c r="C254" s="537" t="s">
        <v>2263</v>
      </c>
      <c r="D254" s="537">
        <v>1405.2673871693933</v>
      </c>
      <c r="E254" s="537">
        <v>1405.2673871693933</v>
      </c>
      <c r="F254" s="537">
        <v>6089.4137136820436</v>
      </c>
      <c r="G254" s="538">
        <v>0</v>
      </c>
      <c r="H254" s="538">
        <v>430</v>
      </c>
      <c r="I254" s="538">
        <v>911</v>
      </c>
      <c r="J254" s="538">
        <v>150</v>
      </c>
      <c r="K254" s="539">
        <f t="shared" si="69"/>
        <v>0</v>
      </c>
      <c r="L254" s="539">
        <f t="shared" si="70"/>
        <v>604264.97648283909</v>
      </c>
      <c r="M254" s="539">
        <f t="shared" si="70"/>
        <v>1280198.5897113173</v>
      </c>
      <c r="N254" s="539">
        <f t="shared" si="70"/>
        <v>913412.0570523066</v>
      </c>
      <c r="O254" s="539">
        <f t="shared" si="71"/>
        <v>2797875.623246463</v>
      </c>
      <c r="P254" s="540"/>
      <c r="Q254" s="541"/>
      <c r="R254" s="541"/>
      <c r="S254" s="541"/>
      <c r="T254" s="541"/>
      <c r="U254" s="538">
        <f t="shared" si="72"/>
        <v>0</v>
      </c>
      <c r="V254" s="538">
        <f t="shared" si="73"/>
        <v>0</v>
      </c>
      <c r="W254" s="538">
        <f t="shared" si="73"/>
        <v>0</v>
      </c>
      <c r="X254" s="538">
        <f t="shared" si="73"/>
        <v>0</v>
      </c>
      <c r="Y254" s="538">
        <f t="shared" si="74"/>
        <v>0</v>
      </c>
      <c r="Z254" s="542">
        <f t="shared" si="75"/>
        <v>0</v>
      </c>
      <c r="AA254" s="543"/>
      <c r="AB254" s="544" t="s">
        <v>2263</v>
      </c>
      <c r="AC254" s="544" t="s">
        <v>2505</v>
      </c>
      <c r="AD254" s="544" t="s">
        <v>2505</v>
      </c>
      <c r="AE254" s="544" t="s">
        <v>2263</v>
      </c>
      <c r="AF254" s="545" t="s">
        <v>2263</v>
      </c>
      <c r="AG254" s="545" t="s">
        <v>2263</v>
      </c>
      <c r="AH254" s="543"/>
      <c r="AI254" s="546" t="e">
        <f t="shared" si="78"/>
        <v>#VALUE!</v>
      </c>
      <c r="AJ254" s="546">
        <f t="shared" si="78"/>
        <v>-1</v>
      </c>
      <c r="AK254" s="546">
        <f t="shared" si="78"/>
        <v>-1</v>
      </c>
      <c r="AL254" s="546">
        <f t="shared" si="77"/>
        <v>-1</v>
      </c>
      <c r="AN254" s="502">
        <f t="shared" si="76"/>
        <v>0</v>
      </c>
      <c r="AO254" s="502">
        <f t="shared" si="76"/>
        <v>-604264.97648283909</v>
      </c>
      <c r="AP254" s="502">
        <f t="shared" si="76"/>
        <v>-1280198.5897113173</v>
      </c>
      <c r="AQ254" s="502">
        <f t="shared" si="68"/>
        <v>-913412.0570523066</v>
      </c>
    </row>
    <row r="255" spans="1:43" ht="12.75" x14ac:dyDescent="0.2">
      <c r="A255" s="535" t="s">
        <v>661</v>
      </c>
      <c r="B255" s="536">
        <v>0</v>
      </c>
      <c r="C255" s="537" t="s">
        <v>2263</v>
      </c>
      <c r="D255" s="537">
        <v>1219.9556214615145</v>
      </c>
      <c r="E255" s="537">
        <v>1219.9556214615145</v>
      </c>
      <c r="F255" s="537">
        <v>2352.9897727145012</v>
      </c>
      <c r="G255" s="538">
        <v>363</v>
      </c>
      <c r="H255" s="538">
        <v>901</v>
      </c>
      <c r="I255" s="538">
        <v>899</v>
      </c>
      <c r="J255" s="538">
        <v>83</v>
      </c>
      <c r="K255" s="539">
        <f t="shared" si="69"/>
        <v>0</v>
      </c>
      <c r="L255" s="539">
        <f t="shared" si="70"/>
        <v>1099180.0149368246</v>
      </c>
      <c r="M255" s="539">
        <f t="shared" si="70"/>
        <v>1096740.1036939016</v>
      </c>
      <c r="N255" s="539">
        <f t="shared" si="70"/>
        <v>195298.1511353036</v>
      </c>
      <c r="O255" s="539">
        <f t="shared" si="71"/>
        <v>2391218.2697660294</v>
      </c>
      <c r="P255" s="540"/>
      <c r="Q255" s="541"/>
      <c r="R255" s="541"/>
      <c r="S255" s="541"/>
      <c r="T255" s="541"/>
      <c r="U255" s="538">
        <f t="shared" si="72"/>
        <v>0</v>
      </c>
      <c r="V255" s="538">
        <f t="shared" si="73"/>
        <v>0</v>
      </c>
      <c r="W255" s="538">
        <f t="shared" si="73"/>
        <v>0</v>
      </c>
      <c r="X255" s="538">
        <f t="shared" si="73"/>
        <v>0</v>
      </c>
      <c r="Y255" s="538">
        <f t="shared" si="74"/>
        <v>0</v>
      </c>
      <c r="Z255" s="542">
        <f t="shared" si="75"/>
        <v>0</v>
      </c>
      <c r="AA255" s="543"/>
      <c r="AB255" s="544" t="s">
        <v>2263</v>
      </c>
      <c r="AC255" s="544" t="s">
        <v>2505</v>
      </c>
      <c r="AD255" s="544" t="s">
        <v>2505</v>
      </c>
      <c r="AE255" s="544" t="s">
        <v>2263</v>
      </c>
      <c r="AF255" s="545">
        <v>120</v>
      </c>
      <c r="AG255" s="545" t="s">
        <v>2263</v>
      </c>
      <c r="AH255" s="543"/>
      <c r="AI255" s="546" t="e">
        <f t="shared" si="78"/>
        <v>#VALUE!</v>
      </c>
      <c r="AJ255" s="546">
        <f t="shared" si="78"/>
        <v>-1</v>
      </c>
      <c r="AK255" s="546">
        <f t="shared" si="78"/>
        <v>-1</v>
      </c>
      <c r="AL255" s="546">
        <f t="shared" si="77"/>
        <v>-1</v>
      </c>
      <c r="AN255" s="502">
        <f t="shared" si="76"/>
        <v>0</v>
      </c>
      <c r="AO255" s="502">
        <f t="shared" si="76"/>
        <v>-1099180.0149368246</v>
      </c>
      <c r="AP255" s="502">
        <f t="shared" si="76"/>
        <v>-1096740.1036939016</v>
      </c>
      <c r="AQ255" s="502">
        <f t="shared" si="68"/>
        <v>-195298.1511353036</v>
      </c>
    </row>
    <row r="256" spans="1:43" ht="12.75" x14ac:dyDescent="0.2">
      <c r="A256" s="535" t="s">
        <v>662</v>
      </c>
      <c r="B256" s="536">
        <v>0</v>
      </c>
      <c r="C256" s="537" t="s">
        <v>2263</v>
      </c>
      <c r="D256" s="537">
        <v>1078.8450341661337</v>
      </c>
      <c r="E256" s="537">
        <v>1078.8450341661337</v>
      </c>
      <c r="F256" s="537">
        <v>2510.1890785059536</v>
      </c>
      <c r="G256" s="538">
        <v>1157</v>
      </c>
      <c r="H256" s="538">
        <v>2196</v>
      </c>
      <c r="I256" s="538">
        <v>1023</v>
      </c>
      <c r="J256" s="538">
        <v>190</v>
      </c>
      <c r="K256" s="539">
        <f t="shared" si="69"/>
        <v>0</v>
      </c>
      <c r="L256" s="539">
        <f t="shared" si="70"/>
        <v>2369143.6950288294</v>
      </c>
      <c r="M256" s="539">
        <f t="shared" si="70"/>
        <v>1103658.4699519547</v>
      </c>
      <c r="N256" s="539">
        <f t="shared" si="70"/>
        <v>476935.92491613119</v>
      </c>
      <c r="O256" s="539">
        <f t="shared" si="71"/>
        <v>3949738.0898969155</v>
      </c>
      <c r="P256" s="540"/>
      <c r="Q256" s="541"/>
      <c r="R256" s="541"/>
      <c r="S256" s="541"/>
      <c r="T256" s="541"/>
      <c r="U256" s="538">
        <f t="shared" si="72"/>
        <v>0</v>
      </c>
      <c r="V256" s="538">
        <f t="shared" si="73"/>
        <v>0</v>
      </c>
      <c r="W256" s="538">
        <f t="shared" si="73"/>
        <v>0</v>
      </c>
      <c r="X256" s="538">
        <f t="shared" si="73"/>
        <v>0</v>
      </c>
      <c r="Y256" s="538">
        <f t="shared" si="74"/>
        <v>0</v>
      </c>
      <c r="Z256" s="542">
        <f t="shared" si="75"/>
        <v>0</v>
      </c>
      <c r="AA256" s="543"/>
      <c r="AB256" s="544" t="s">
        <v>2263</v>
      </c>
      <c r="AC256" s="544" t="s">
        <v>2505</v>
      </c>
      <c r="AD256" s="544" t="s">
        <v>2505</v>
      </c>
      <c r="AE256" s="544" t="s">
        <v>2263</v>
      </c>
      <c r="AF256" s="545">
        <v>120</v>
      </c>
      <c r="AG256" s="545" t="s">
        <v>2263</v>
      </c>
      <c r="AH256" s="543"/>
      <c r="AI256" s="546" t="e">
        <f t="shared" si="78"/>
        <v>#VALUE!</v>
      </c>
      <c r="AJ256" s="546">
        <f t="shared" si="78"/>
        <v>-1</v>
      </c>
      <c r="AK256" s="546">
        <f t="shared" si="78"/>
        <v>-1</v>
      </c>
      <c r="AL256" s="546">
        <f t="shared" si="77"/>
        <v>-1</v>
      </c>
      <c r="AN256" s="502">
        <f t="shared" si="76"/>
        <v>0</v>
      </c>
      <c r="AO256" s="502">
        <f t="shared" si="76"/>
        <v>-2369143.6950288294</v>
      </c>
      <c r="AP256" s="502">
        <f t="shared" si="76"/>
        <v>-1103658.4699519547</v>
      </c>
      <c r="AQ256" s="502">
        <f t="shared" si="68"/>
        <v>-476935.92491613119</v>
      </c>
    </row>
    <row r="257" spans="1:43" ht="12.75" x14ac:dyDescent="0.2">
      <c r="A257" s="535" t="s">
        <v>663</v>
      </c>
      <c r="B257" s="536">
        <v>0</v>
      </c>
      <c r="C257" s="537" t="s">
        <v>2263</v>
      </c>
      <c r="D257" s="537">
        <v>1302.7451315235996</v>
      </c>
      <c r="E257" s="537">
        <v>1302.7451315235996</v>
      </c>
      <c r="F257" s="537">
        <v>3955.9934789340368</v>
      </c>
      <c r="G257" s="538">
        <v>35</v>
      </c>
      <c r="H257" s="538">
        <v>228</v>
      </c>
      <c r="I257" s="538">
        <v>388</v>
      </c>
      <c r="J257" s="538">
        <v>147</v>
      </c>
      <c r="K257" s="539">
        <f t="shared" si="69"/>
        <v>0</v>
      </c>
      <c r="L257" s="539">
        <f t="shared" si="70"/>
        <v>297025.88998738071</v>
      </c>
      <c r="M257" s="539">
        <f t="shared" si="70"/>
        <v>505465.11103115667</v>
      </c>
      <c r="N257" s="539">
        <f t="shared" si="70"/>
        <v>581531.04140330339</v>
      </c>
      <c r="O257" s="539">
        <f t="shared" si="71"/>
        <v>1384022.0424218408</v>
      </c>
      <c r="P257" s="540"/>
      <c r="Q257" s="541"/>
      <c r="R257" s="541"/>
      <c r="S257" s="541"/>
      <c r="T257" s="541"/>
      <c r="U257" s="538">
        <f t="shared" si="72"/>
        <v>0</v>
      </c>
      <c r="V257" s="538">
        <f t="shared" si="73"/>
        <v>0</v>
      </c>
      <c r="W257" s="538">
        <f t="shared" si="73"/>
        <v>0</v>
      </c>
      <c r="X257" s="538">
        <f t="shared" si="73"/>
        <v>0</v>
      </c>
      <c r="Y257" s="538">
        <f t="shared" si="74"/>
        <v>0</v>
      </c>
      <c r="Z257" s="542">
        <f t="shared" si="75"/>
        <v>0</v>
      </c>
      <c r="AA257" s="543"/>
      <c r="AB257" s="544" t="s">
        <v>2263</v>
      </c>
      <c r="AC257" s="544" t="s">
        <v>2505</v>
      </c>
      <c r="AD257" s="544" t="s">
        <v>2505</v>
      </c>
      <c r="AE257" s="544" t="s">
        <v>2263</v>
      </c>
      <c r="AF257" s="545">
        <v>120</v>
      </c>
      <c r="AG257" s="545" t="s">
        <v>2263</v>
      </c>
      <c r="AH257" s="543"/>
      <c r="AI257" s="546" t="e">
        <f t="shared" si="78"/>
        <v>#VALUE!</v>
      </c>
      <c r="AJ257" s="546">
        <f t="shared" si="78"/>
        <v>-1</v>
      </c>
      <c r="AK257" s="546">
        <f t="shared" si="78"/>
        <v>-1</v>
      </c>
      <c r="AL257" s="546">
        <f t="shared" si="77"/>
        <v>-1</v>
      </c>
      <c r="AN257" s="502">
        <f t="shared" si="76"/>
        <v>0</v>
      </c>
      <c r="AO257" s="502">
        <f t="shared" si="76"/>
        <v>-297025.88998738071</v>
      </c>
      <c r="AP257" s="502">
        <f t="shared" si="76"/>
        <v>-505465.11103115667</v>
      </c>
      <c r="AQ257" s="502">
        <f t="shared" si="68"/>
        <v>-581531.04140330339</v>
      </c>
    </row>
    <row r="258" spans="1:43" ht="25.5" x14ac:dyDescent="0.2">
      <c r="A258" s="535" t="s">
        <v>664</v>
      </c>
      <c r="B258" s="536" t="s">
        <v>2297</v>
      </c>
      <c r="C258" s="537">
        <v>101.4971063361952</v>
      </c>
      <c r="D258" s="537">
        <v>840.60910197352848</v>
      </c>
      <c r="E258" s="537">
        <v>840.60910197352848</v>
      </c>
      <c r="F258" s="537">
        <v>620.57621176463715</v>
      </c>
      <c r="G258" s="538">
        <v>199939</v>
      </c>
      <c r="H258" s="538">
        <v>8672</v>
      </c>
      <c r="I258" s="538">
        <v>2469</v>
      </c>
      <c r="J258" s="538">
        <v>776</v>
      </c>
      <c r="K258" s="539">
        <f t="shared" si="69"/>
        <v>20293229.943752531</v>
      </c>
      <c r="L258" s="539">
        <f t="shared" si="70"/>
        <v>7289762.1323144389</v>
      </c>
      <c r="M258" s="539">
        <f t="shared" si="70"/>
        <v>2075463.8727726417</v>
      </c>
      <c r="N258" s="539">
        <f t="shared" si="70"/>
        <v>481567.1403293584</v>
      </c>
      <c r="O258" s="539">
        <f t="shared" si="71"/>
        <v>30140023.08916897</v>
      </c>
      <c r="P258" s="540"/>
      <c r="Q258" s="541"/>
      <c r="R258" s="541">
        <f>SUMPRODUCT(D258:F258,H258:J258)/SUM(H258:J258)</f>
        <v>826.28120713404724</v>
      </c>
      <c r="S258" s="541">
        <f>R258</f>
        <v>826.28120713404724</v>
      </c>
      <c r="T258" s="541">
        <f>R258</f>
        <v>826.28120713404724</v>
      </c>
      <c r="U258" s="538">
        <f t="shared" si="72"/>
        <v>0</v>
      </c>
      <c r="V258" s="538">
        <f t="shared" si="73"/>
        <v>7165510.6282664575</v>
      </c>
      <c r="W258" s="538">
        <f t="shared" si="73"/>
        <v>2040088.3004139627</v>
      </c>
      <c r="X258" s="538">
        <f t="shared" si="73"/>
        <v>641194.21673602064</v>
      </c>
      <c r="Y258" s="538">
        <f t="shared" si="74"/>
        <v>9846793.1454164404</v>
      </c>
      <c r="Z258" s="542">
        <f t="shared" si="75"/>
        <v>-20293229.943752527</v>
      </c>
      <c r="AA258" s="543"/>
      <c r="AB258" s="544" t="s">
        <v>2263</v>
      </c>
      <c r="AC258" s="544" t="s">
        <v>2505</v>
      </c>
      <c r="AD258" s="544" t="s">
        <v>2505</v>
      </c>
      <c r="AE258" s="544" t="s">
        <v>2263</v>
      </c>
      <c r="AF258" s="545">
        <v>120</v>
      </c>
      <c r="AG258" s="545" t="s">
        <v>2263</v>
      </c>
      <c r="AH258" s="543"/>
      <c r="AI258" s="546">
        <f t="shared" si="78"/>
        <v>-1</v>
      </c>
      <c r="AJ258" s="546">
        <f t="shared" si="78"/>
        <v>-1.7044658219668496E-2</v>
      </c>
      <c r="AK258" s="546">
        <f t="shared" si="78"/>
        <v>-1.7044658219668496E-2</v>
      </c>
      <c r="AL258" s="546">
        <f t="shared" si="77"/>
        <v>0.3314741871662763</v>
      </c>
      <c r="AN258" s="502">
        <f t="shared" si="76"/>
        <v>-20293229.943752531</v>
      </c>
      <c r="AO258" s="502">
        <f t="shared" si="76"/>
        <v>-124251.50404798146</v>
      </c>
      <c r="AP258" s="502">
        <f t="shared" si="76"/>
        <v>-35375.572358679026</v>
      </c>
      <c r="AQ258" s="502">
        <f t="shared" si="68"/>
        <v>159627.07640666224</v>
      </c>
    </row>
    <row r="259" spans="1:43" ht="12.75" x14ac:dyDescent="0.2">
      <c r="A259" s="535" t="s">
        <v>665</v>
      </c>
      <c r="B259" s="536">
        <v>0</v>
      </c>
      <c r="C259" s="537">
        <v>98.25045202751572</v>
      </c>
      <c r="D259" s="537">
        <v>851.78369897482196</v>
      </c>
      <c r="E259" s="537">
        <v>851.78369897482196</v>
      </c>
      <c r="F259" s="537">
        <v>886.05389512783506</v>
      </c>
      <c r="G259" s="538">
        <v>5571</v>
      </c>
      <c r="H259" s="538">
        <v>560</v>
      </c>
      <c r="I259" s="538">
        <v>213</v>
      </c>
      <c r="J259" s="538">
        <v>83</v>
      </c>
      <c r="K259" s="539">
        <f t="shared" si="69"/>
        <v>547353.26824529003</v>
      </c>
      <c r="L259" s="539">
        <f t="shared" si="70"/>
        <v>476998.87142590032</v>
      </c>
      <c r="M259" s="539">
        <f t="shared" si="70"/>
        <v>181429.92788163706</v>
      </c>
      <c r="N259" s="539">
        <f t="shared" si="70"/>
        <v>73542.473295610311</v>
      </c>
      <c r="O259" s="539">
        <f t="shared" si="71"/>
        <v>1279324.5408484379</v>
      </c>
      <c r="P259" s="540"/>
      <c r="Q259" s="541"/>
      <c r="R259" s="541"/>
      <c r="S259" s="541"/>
      <c r="T259" s="541"/>
      <c r="U259" s="538">
        <f t="shared" si="72"/>
        <v>0</v>
      </c>
      <c r="V259" s="538">
        <f t="shared" si="73"/>
        <v>0</v>
      </c>
      <c r="W259" s="538">
        <f t="shared" si="73"/>
        <v>0</v>
      </c>
      <c r="X259" s="538">
        <f t="shared" si="73"/>
        <v>0</v>
      </c>
      <c r="Y259" s="538">
        <f t="shared" si="74"/>
        <v>0</v>
      </c>
      <c r="Z259" s="542">
        <f t="shared" si="75"/>
        <v>0</v>
      </c>
      <c r="AA259" s="543"/>
      <c r="AB259" s="544" t="s">
        <v>2263</v>
      </c>
      <c r="AC259" s="544" t="s">
        <v>2505</v>
      </c>
      <c r="AD259" s="544" t="s">
        <v>2505</v>
      </c>
      <c r="AE259" s="544" t="s">
        <v>2263</v>
      </c>
      <c r="AF259" s="545">
        <v>120</v>
      </c>
      <c r="AG259" s="545" t="s">
        <v>2263</v>
      </c>
      <c r="AH259" s="543"/>
      <c r="AI259" s="546">
        <f t="shared" si="78"/>
        <v>-1</v>
      </c>
      <c r="AJ259" s="546">
        <f t="shared" si="78"/>
        <v>-1</v>
      </c>
      <c r="AK259" s="546">
        <f t="shared" si="78"/>
        <v>-1</v>
      </c>
      <c r="AL259" s="546">
        <f t="shared" si="77"/>
        <v>-1</v>
      </c>
      <c r="AN259" s="502">
        <f t="shared" si="76"/>
        <v>-547353.26824529003</v>
      </c>
      <c r="AO259" s="502">
        <f t="shared" si="76"/>
        <v>-476998.87142590032</v>
      </c>
      <c r="AP259" s="502">
        <f t="shared" si="76"/>
        <v>-181429.92788163706</v>
      </c>
      <c r="AQ259" s="502">
        <f t="shared" si="68"/>
        <v>-73542.473295610311</v>
      </c>
    </row>
    <row r="260" spans="1:43" ht="12.75" x14ac:dyDescent="0.2">
      <c r="A260" s="535" t="s">
        <v>666</v>
      </c>
      <c r="B260" s="536">
        <v>0</v>
      </c>
      <c r="C260" s="537" t="s">
        <v>2263</v>
      </c>
      <c r="D260" s="537">
        <v>894.34269473944244</v>
      </c>
      <c r="E260" s="537">
        <v>894.34269473944244</v>
      </c>
      <c r="F260" s="537">
        <v>1702.8837280394132</v>
      </c>
      <c r="G260" s="538">
        <v>362</v>
      </c>
      <c r="H260" s="538">
        <v>155</v>
      </c>
      <c r="I260" s="538">
        <v>175</v>
      </c>
      <c r="J260" s="538">
        <v>62</v>
      </c>
      <c r="K260" s="539">
        <f t="shared" si="69"/>
        <v>0</v>
      </c>
      <c r="L260" s="539">
        <f t="shared" si="70"/>
        <v>138623.11768461356</v>
      </c>
      <c r="M260" s="539">
        <f t="shared" si="70"/>
        <v>156509.97157940242</v>
      </c>
      <c r="N260" s="539">
        <f t="shared" si="70"/>
        <v>105578.79113844362</v>
      </c>
      <c r="O260" s="539">
        <f t="shared" si="71"/>
        <v>400711.88040245965</v>
      </c>
      <c r="P260" s="540"/>
      <c r="Q260" s="541"/>
      <c r="R260" s="541"/>
      <c r="S260" s="541"/>
      <c r="T260" s="541"/>
      <c r="U260" s="538">
        <f t="shared" si="72"/>
        <v>0</v>
      </c>
      <c r="V260" s="538">
        <f t="shared" si="73"/>
        <v>0</v>
      </c>
      <c r="W260" s="538">
        <f t="shared" si="73"/>
        <v>0</v>
      </c>
      <c r="X260" s="538">
        <f t="shared" si="73"/>
        <v>0</v>
      </c>
      <c r="Y260" s="538">
        <f t="shared" si="74"/>
        <v>0</v>
      </c>
      <c r="Z260" s="542">
        <f t="shared" si="75"/>
        <v>0</v>
      </c>
      <c r="AA260" s="543"/>
      <c r="AB260" s="544" t="s">
        <v>2263</v>
      </c>
      <c r="AC260" s="544" t="s">
        <v>2505</v>
      </c>
      <c r="AD260" s="544" t="s">
        <v>2505</v>
      </c>
      <c r="AE260" s="544" t="s">
        <v>2263</v>
      </c>
      <c r="AF260" s="545">
        <v>120</v>
      </c>
      <c r="AG260" s="545" t="s">
        <v>2263</v>
      </c>
      <c r="AH260" s="543"/>
      <c r="AI260" s="546" t="e">
        <f t="shared" si="78"/>
        <v>#VALUE!</v>
      </c>
      <c r="AJ260" s="546">
        <f t="shared" si="78"/>
        <v>-1</v>
      </c>
      <c r="AK260" s="546">
        <f t="shared" si="78"/>
        <v>-1</v>
      </c>
      <c r="AL260" s="546">
        <f t="shared" si="77"/>
        <v>-1</v>
      </c>
      <c r="AN260" s="502">
        <f t="shared" si="76"/>
        <v>0</v>
      </c>
      <c r="AO260" s="502">
        <f t="shared" si="76"/>
        <v>-138623.11768461356</v>
      </c>
      <c r="AP260" s="502">
        <f t="shared" si="76"/>
        <v>-156509.97157940242</v>
      </c>
      <c r="AQ260" s="502">
        <f t="shared" si="68"/>
        <v>-105578.79113844362</v>
      </c>
    </row>
    <row r="261" spans="1:43" ht="12.75" x14ac:dyDescent="0.2">
      <c r="A261" s="535" t="s">
        <v>667</v>
      </c>
      <c r="B261" s="536">
        <v>0</v>
      </c>
      <c r="C261" s="537" t="s">
        <v>2263</v>
      </c>
      <c r="D261" s="537">
        <v>887.78763752192128</v>
      </c>
      <c r="E261" s="537">
        <v>887.78763752192128</v>
      </c>
      <c r="F261" s="537">
        <v>1535.6254030974656</v>
      </c>
      <c r="G261" s="538">
        <v>17</v>
      </c>
      <c r="H261" s="538">
        <v>3533</v>
      </c>
      <c r="I261" s="538">
        <v>1092</v>
      </c>
      <c r="J261" s="538">
        <v>162</v>
      </c>
      <c r="K261" s="539">
        <f t="shared" si="69"/>
        <v>0</v>
      </c>
      <c r="L261" s="539">
        <f t="shared" si="70"/>
        <v>3136553.7233649478</v>
      </c>
      <c r="M261" s="539">
        <f t="shared" si="70"/>
        <v>969464.10017393809</v>
      </c>
      <c r="N261" s="539">
        <f t="shared" si="70"/>
        <v>248771.31530178941</v>
      </c>
      <c r="O261" s="539">
        <f t="shared" si="71"/>
        <v>4354789.1388406754</v>
      </c>
      <c r="P261" s="540"/>
      <c r="Q261" s="541"/>
      <c r="R261" s="541"/>
      <c r="S261" s="541"/>
      <c r="T261" s="541"/>
      <c r="U261" s="538">
        <f t="shared" si="72"/>
        <v>0</v>
      </c>
      <c r="V261" s="538">
        <f t="shared" si="73"/>
        <v>0</v>
      </c>
      <c r="W261" s="538">
        <f t="shared" si="73"/>
        <v>0</v>
      </c>
      <c r="X261" s="538">
        <f t="shared" si="73"/>
        <v>0</v>
      </c>
      <c r="Y261" s="538">
        <f t="shared" si="74"/>
        <v>0</v>
      </c>
      <c r="Z261" s="542">
        <f t="shared" si="75"/>
        <v>0</v>
      </c>
      <c r="AA261" s="543"/>
      <c r="AB261" s="544" t="s">
        <v>2263</v>
      </c>
      <c r="AC261" s="544" t="s">
        <v>2505</v>
      </c>
      <c r="AD261" s="544" t="s">
        <v>2505</v>
      </c>
      <c r="AE261" s="544" t="s">
        <v>2263</v>
      </c>
      <c r="AF261" s="545">
        <v>120</v>
      </c>
      <c r="AG261" s="545" t="s">
        <v>2263</v>
      </c>
      <c r="AH261" s="543"/>
      <c r="AI261" s="546" t="e">
        <f t="shared" si="78"/>
        <v>#VALUE!</v>
      </c>
      <c r="AJ261" s="546">
        <f t="shared" si="78"/>
        <v>-1</v>
      </c>
      <c r="AK261" s="546">
        <f t="shared" si="78"/>
        <v>-1</v>
      </c>
      <c r="AL261" s="546">
        <f t="shared" si="77"/>
        <v>-1</v>
      </c>
      <c r="AN261" s="502">
        <f t="shared" si="76"/>
        <v>0</v>
      </c>
      <c r="AO261" s="502">
        <f t="shared" si="76"/>
        <v>-3136553.7233649478</v>
      </c>
      <c r="AP261" s="502">
        <f t="shared" si="76"/>
        <v>-969464.10017393809</v>
      </c>
      <c r="AQ261" s="502">
        <f t="shared" si="68"/>
        <v>-248771.31530178941</v>
      </c>
    </row>
    <row r="262" spans="1:43" ht="25.5" x14ac:dyDescent="0.2">
      <c r="A262" s="535" t="s">
        <v>668</v>
      </c>
      <c r="B262" s="536" t="s">
        <v>2297</v>
      </c>
      <c r="C262" s="537">
        <v>107.35070532141883</v>
      </c>
      <c r="D262" s="537">
        <v>691.33307255158616</v>
      </c>
      <c r="E262" s="537">
        <v>691.33307255158616</v>
      </c>
      <c r="F262" s="537">
        <v>504.71413905860322</v>
      </c>
      <c r="G262" s="538">
        <v>111841</v>
      </c>
      <c r="H262" s="538">
        <v>3009</v>
      </c>
      <c r="I262" s="538">
        <v>372</v>
      </c>
      <c r="J262" s="538">
        <v>1397</v>
      </c>
      <c r="K262" s="539">
        <f t="shared" si="69"/>
        <v>12006210.233852804</v>
      </c>
      <c r="L262" s="539">
        <f t="shared" si="70"/>
        <v>2080221.2153077228</v>
      </c>
      <c r="M262" s="539">
        <f t="shared" si="70"/>
        <v>257175.90298919004</v>
      </c>
      <c r="N262" s="539">
        <f t="shared" si="70"/>
        <v>705085.65226486872</v>
      </c>
      <c r="O262" s="539">
        <f t="shared" si="71"/>
        <v>15048693.004414586</v>
      </c>
      <c r="P262" s="540"/>
      <c r="Q262" s="541"/>
      <c r="R262" s="541">
        <f>SUMPRODUCT(D262:F262,H262:J262)/SUM(H262:J262)</f>
        <v>636.76910225236122</v>
      </c>
      <c r="S262" s="541">
        <f>R262</f>
        <v>636.76910225236122</v>
      </c>
      <c r="T262" s="541">
        <f>R262</f>
        <v>636.76910225236122</v>
      </c>
      <c r="U262" s="538">
        <f t="shared" si="72"/>
        <v>0</v>
      </c>
      <c r="V262" s="538">
        <f t="shared" si="73"/>
        <v>1916038.228677355</v>
      </c>
      <c r="W262" s="538">
        <f t="shared" si="73"/>
        <v>236878.10603787837</v>
      </c>
      <c r="X262" s="538">
        <f t="shared" si="73"/>
        <v>889566.43584654864</v>
      </c>
      <c r="Y262" s="538">
        <f t="shared" si="74"/>
        <v>3042482.7705617817</v>
      </c>
      <c r="Z262" s="542">
        <f t="shared" si="75"/>
        <v>-12006210.233852804</v>
      </c>
      <c r="AA262" s="543"/>
      <c r="AB262" s="544" t="s">
        <v>2263</v>
      </c>
      <c r="AC262" s="544" t="s">
        <v>2505</v>
      </c>
      <c r="AD262" s="544" t="s">
        <v>2505</v>
      </c>
      <c r="AE262" s="544" t="s">
        <v>2263</v>
      </c>
      <c r="AF262" s="545">
        <v>120</v>
      </c>
      <c r="AG262" s="545" t="s">
        <v>2263</v>
      </c>
      <c r="AH262" s="543"/>
      <c r="AI262" s="546">
        <f t="shared" si="78"/>
        <v>-1</v>
      </c>
      <c r="AJ262" s="546">
        <f t="shared" si="78"/>
        <v>-7.8925734158557082E-2</v>
      </c>
      <c r="AK262" s="546">
        <f t="shared" si="78"/>
        <v>-7.8925734158557082E-2</v>
      </c>
      <c r="AL262" s="546">
        <f t="shared" si="77"/>
        <v>0.26164308263697134</v>
      </c>
      <c r="AN262" s="502">
        <f t="shared" si="76"/>
        <v>-12006210.233852804</v>
      </c>
      <c r="AO262" s="502">
        <f t="shared" si="76"/>
        <v>-164182.98663036781</v>
      </c>
      <c r="AP262" s="502">
        <f t="shared" si="76"/>
        <v>-20297.79695131167</v>
      </c>
      <c r="AQ262" s="502">
        <f t="shared" si="68"/>
        <v>184480.78358167992</v>
      </c>
    </row>
    <row r="263" spans="1:43" ht="25.5" x14ac:dyDescent="0.2">
      <c r="A263" s="535" t="s">
        <v>669</v>
      </c>
      <c r="B263" s="536" t="s">
        <v>2297</v>
      </c>
      <c r="C263" s="537">
        <v>101.02268477236824</v>
      </c>
      <c r="D263" s="537">
        <v>752.6103466902083</v>
      </c>
      <c r="E263" s="537">
        <v>752.6103466902083</v>
      </c>
      <c r="F263" s="537">
        <v>657.38365851123126</v>
      </c>
      <c r="G263" s="538">
        <v>5582</v>
      </c>
      <c r="H263" s="538">
        <v>391</v>
      </c>
      <c r="I263" s="538">
        <v>60</v>
      </c>
      <c r="J263" s="538">
        <v>163</v>
      </c>
      <c r="K263" s="539">
        <f t="shared" si="69"/>
        <v>563908.62639935955</v>
      </c>
      <c r="L263" s="539">
        <f t="shared" si="70"/>
        <v>294270.64555587142</v>
      </c>
      <c r="M263" s="539">
        <f t="shared" si="70"/>
        <v>45156.6208014125</v>
      </c>
      <c r="N263" s="539">
        <f t="shared" si="70"/>
        <v>107153.53633733069</v>
      </c>
      <c r="O263" s="539">
        <f t="shared" si="71"/>
        <v>1010489.4290939742</v>
      </c>
      <c r="P263" s="540"/>
      <c r="Q263" s="541"/>
      <c r="R263" s="541">
        <f>SUMPRODUCT(D263:F263,H263:J263)/SUM(H263:J263)</f>
        <v>727.33029754823224</v>
      </c>
      <c r="S263" s="541">
        <f>R263</f>
        <v>727.33029754823224</v>
      </c>
      <c r="T263" s="541">
        <f>R263</f>
        <v>727.33029754823224</v>
      </c>
      <c r="U263" s="538">
        <f t="shared" si="72"/>
        <v>0</v>
      </c>
      <c r="V263" s="538">
        <f t="shared" si="73"/>
        <v>284386.14634135878</v>
      </c>
      <c r="W263" s="538">
        <f t="shared" si="73"/>
        <v>43639.817852893932</v>
      </c>
      <c r="X263" s="538">
        <f t="shared" si="73"/>
        <v>118554.83850036186</v>
      </c>
      <c r="Y263" s="538">
        <f t="shared" si="74"/>
        <v>446580.80269461463</v>
      </c>
      <c r="Z263" s="542">
        <f t="shared" si="75"/>
        <v>-563908.62639935955</v>
      </c>
      <c r="AA263" s="543"/>
      <c r="AB263" s="544" t="s">
        <v>2263</v>
      </c>
      <c r="AC263" s="544" t="s">
        <v>2505</v>
      </c>
      <c r="AD263" s="544" t="s">
        <v>2505</v>
      </c>
      <c r="AE263" s="544" t="s">
        <v>2263</v>
      </c>
      <c r="AF263" s="545">
        <v>120</v>
      </c>
      <c r="AG263" s="545" t="s">
        <v>2263</v>
      </c>
      <c r="AH263" s="543"/>
      <c r="AI263" s="546">
        <f t="shared" si="78"/>
        <v>-1</v>
      </c>
      <c r="AJ263" s="546">
        <f t="shared" si="78"/>
        <v>-3.3589824074504615E-2</v>
      </c>
      <c r="AK263" s="546">
        <f t="shared" si="78"/>
        <v>-3.3589824074504615E-2</v>
      </c>
      <c r="AL263" s="546">
        <f t="shared" si="77"/>
        <v>0.10640154821525116</v>
      </c>
      <c r="AN263" s="502">
        <f t="shared" si="76"/>
        <v>-563908.62639935955</v>
      </c>
      <c r="AO263" s="502">
        <f t="shared" si="76"/>
        <v>-9884.4992145126453</v>
      </c>
      <c r="AP263" s="502">
        <f t="shared" si="76"/>
        <v>-1516.8029485185689</v>
      </c>
      <c r="AQ263" s="502">
        <f t="shared" si="76"/>
        <v>11401.30216303117</v>
      </c>
    </row>
    <row r="264" spans="1:43" ht="12.75" x14ac:dyDescent="0.2">
      <c r="A264" s="535" t="s">
        <v>670</v>
      </c>
      <c r="B264" s="536">
        <v>0</v>
      </c>
      <c r="C264" s="537" t="s">
        <v>2263</v>
      </c>
      <c r="D264" s="537">
        <v>16640.969712699218</v>
      </c>
      <c r="E264" s="537">
        <v>16640.969712699218</v>
      </c>
      <c r="F264" s="537">
        <v>24826.183527465957</v>
      </c>
      <c r="G264" s="538">
        <v>0</v>
      </c>
      <c r="H264" s="538">
        <v>3</v>
      </c>
      <c r="I264" s="538">
        <v>434</v>
      </c>
      <c r="J264" s="538">
        <v>90</v>
      </c>
      <c r="K264" s="539">
        <f t="shared" ref="K264:K327" si="90">IF(ISERROR(C264*G264),0,G264*C264)</f>
        <v>0</v>
      </c>
      <c r="L264" s="539">
        <f t="shared" ref="L264:N327" si="91">IFERROR(D264*H264,"")</f>
        <v>49922.909138097653</v>
      </c>
      <c r="M264" s="539">
        <f t="shared" si="91"/>
        <v>7222180.8553114608</v>
      </c>
      <c r="N264" s="539">
        <f t="shared" si="91"/>
        <v>2234356.5174719361</v>
      </c>
      <c r="O264" s="539">
        <f t="shared" ref="O264:O327" si="92">IFERROR(SUM(K264:N264),"")</f>
        <v>9506460.2819214948</v>
      </c>
      <c r="P264" s="540"/>
      <c r="Q264" s="541"/>
      <c r="R264" s="541"/>
      <c r="S264" s="541"/>
      <c r="T264" s="541"/>
      <c r="U264" s="538">
        <f t="shared" ref="U264:U327" si="93">IF(ISERROR(G264*Q264),0,G264*Q264)</f>
        <v>0</v>
      </c>
      <c r="V264" s="538">
        <f t="shared" ref="V264:X327" si="94">IFERROR(H264*R264,"")</f>
        <v>0</v>
      </c>
      <c r="W264" s="538">
        <f t="shared" si="94"/>
        <v>0</v>
      </c>
      <c r="X264" s="538">
        <f t="shared" si="94"/>
        <v>0</v>
      </c>
      <c r="Y264" s="538">
        <f t="shared" ref="Y264:Y327" si="95">IFERROR(SUM(U264:X264),"")</f>
        <v>0</v>
      </c>
      <c r="Z264" s="542">
        <f t="shared" ref="Z264:Z327" si="96">IF(Y264=0,0,(Y264-O264))</f>
        <v>0</v>
      </c>
      <c r="AA264" s="543"/>
      <c r="AB264" s="544" t="s">
        <v>2263</v>
      </c>
      <c r="AC264" s="544" t="s">
        <v>2505</v>
      </c>
      <c r="AD264" s="544" t="s">
        <v>2505</v>
      </c>
      <c r="AE264" s="544" t="s">
        <v>2263</v>
      </c>
      <c r="AF264" s="545" t="s">
        <v>2263</v>
      </c>
      <c r="AG264" s="545" t="s">
        <v>2263</v>
      </c>
      <c r="AH264" s="543"/>
      <c r="AI264" s="546" t="e">
        <f t="shared" si="78"/>
        <v>#VALUE!</v>
      </c>
      <c r="AJ264" s="546">
        <f t="shared" si="78"/>
        <v>-1</v>
      </c>
      <c r="AK264" s="546">
        <f t="shared" si="78"/>
        <v>-1</v>
      </c>
      <c r="AL264" s="546">
        <f t="shared" si="77"/>
        <v>-1</v>
      </c>
      <c r="AN264" s="502">
        <f t="shared" ref="AN264:AQ327" si="97">U264-K264</f>
        <v>0</v>
      </c>
      <c r="AO264" s="502">
        <f t="shared" si="97"/>
        <v>-49922.909138097653</v>
      </c>
      <c r="AP264" s="502">
        <f t="shared" si="97"/>
        <v>-7222180.8553114608</v>
      </c>
      <c r="AQ264" s="502">
        <f t="shared" si="97"/>
        <v>-2234356.5174719361</v>
      </c>
    </row>
    <row r="265" spans="1:43" ht="12.75" x14ac:dyDescent="0.2">
      <c r="A265" s="535" t="s">
        <v>671</v>
      </c>
      <c r="B265" s="536">
        <v>0</v>
      </c>
      <c r="C265" s="537" t="s">
        <v>2263</v>
      </c>
      <c r="D265" s="537">
        <v>11109.720726410504</v>
      </c>
      <c r="E265" s="537">
        <v>11109.720726410504</v>
      </c>
      <c r="F265" s="537">
        <v>12657.331410295077</v>
      </c>
      <c r="G265" s="538">
        <v>0</v>
      </c>
      <c r="H265" s="538">
        <v>8</v>
      </c>
      <c r="I265" s="538">
        <v>367</v>
      </c>
      <c r="J265" s="538">
        <v>42</v>
      </c>
      <c r="K265" s="539">
        <f t="shared" si="90"/>
        <v>0</v>
      </c>
      <c r="L265" s="539">
        <f t="shared" si="91"/>
        <v>88877.765811284029</v>
      </c>
      <c r="M265" s="539">
        <f t="shared" si="91"/>
        <v>4077267.5065926546</v>
      </c>
      <c r="N265" s="539">
        <f t="shared" si="91"/>
        <v>531607.91923239327</v>
      </c>
      <c r="O265" s="539">
        <f t="shared" si="92"/>
        <v>4697753.1916363323</v>
      </c>
      <c r="P265" s="540"/>
      <c r="Q265" s="541"/>
      <c r="R265" s="541"/>
      <c r="S265" s="541"/>
      <c r="T265" s="541"/>
      <c r="U265" s="538">
        <f t="shared" si="93"/>
        <v>0</v>
      </c>
      <c r="V265" s="538">
        <f t="shared" si="94"/>
        <v>0</v>
      </c>
      <c r="W265" s="538">
        <f t="shared" si="94"/>
        <v>0</v>
      </c>
      <c r="X265" s="538">
        <f t="shared" si="94"/>
        <v>0</v>
      </c>
      <c r="Y265" s="538">
        <f t="shared" si="95"/>
        <v>0</v>
      </c>
      <c r="Z265" s="542">
        <f t="shared" si="96"/>
        <v>0</v>
      </c>
      <c r="AA265" s="543"/>
      <c r="AB265" s="544" t="s">
        <v>2263</v>
      </c>
      <c r="AC265" s="544" t="s">
        <v>2505</v>
      </c>
      <c r="AD265" s="544" t="s">
        <v>2505</v>
      </c>
      <c r="AE265" s="544" t="s">
        <v>2263</v>
      </c>
      <c r="AF265" s="545" t="s">
        <v>2263</v>
      </c>
      <c r="AG265" s="545" t="s">
        <v>2263</v>
      </c>
      <c r="AH265" s="543"/>
      <c r="AI265" s="546" t="e">
        <f t="shared" si="78"/>
        <v>#VALUE!</v>
      </c>
      <c r="AJ265" s="546">
        <f t="shared" si="78"/>
        <v>-1</v>
      </c>
      <c r="AK265" s="546">
        <f t="shared" si="78"/>
        <v>-1</v>
      </c>
      <c r="AL265" s="546">
        <f t="shared" si="77"/>
        <v>-1</v>
      </c>
      <c r="AN265" s="502">
        <f t="shared" si="97"/>
        <v>0</v>
      </c>
      <c r="AO265" s="502">
        <f t="shared" si="97"/>
        <v>-88877.765811284029</v>
      </c>
      <c r="AP265" s="502">
        <f t="shared" si="97"/>
        <v>-4077267.5065926546</v>
      </c>
      <c r="AQ265" s="502">
        <f t="shared" si="97"/>
        <v>-531607.91923239327</v>
      </c>
    </row>
    <row r="266" spans="1:43" ht="12.75" x14ac:dyDescent="0.2">
      <c r="A266" s="535" t="s">
        <v>672</v>
      </c>
      <c r="B266" s="536">
        <v>0</v>
      </c>
      <c r="C266" s="537" t="s">
        <v>2263</v>
      </c>
      <c r="D266" s="537">
        <v>7925.8635804050973</v>
      </c>
      <c r="E266" s="537">
        <v>7925.8635804050973</v>
      </c>
      <c r="F266" s="537">
        <v>10168.003248483896</v>
      </c>
      <c r="G266" s="538">
        <v>17</v>
      </c>
      <c r="H266" s="538">
        <v>43</v>
      </c>
      <c r="I266" s="538">
        <v>300</v>
      </c>
      <c r="J266" s="538">
        <v>20</v>
      </c>
      <c r="K266" s="539">
        <f t="shared" si="90"/>
        <v>0</v>
      </c>
      <c r="L266" s="539">
        <f t="shared" si="91"/>
        <v>340812.1339574192</v>
      </c>
      <c r="M266" s="539">
        <f t="shared" si="91"/>
        <v>2377759.0741215292</v>
      </c>
      <c r="N266" s="539">
        <f t="shared" si="91"/>
        <v>203360.06496967791</v>
      </c>
      <c r="O266" s="539">
        <f t="shared" si="92"/>
        <v>2921931.2730486263</v>
      </c>
      <c r="P266" s="540"/>
      <c r="Q266" s="541"/>
      <c r="R266" s="541"/>
      <c r="S266" s="541"/>
      <c r="T266" s="541"/>
      <c r="U266" s="538">
        <f t="shared" si="93"/>
        <v>0</v>
      </c>
      <c r="V266" s="538">
        <f t="shared" si="94"/>
        <v>0</v>
      </c>
      <c r="W266" s="538">
        <f t="shared" si="94"/>
        <v>0</v>
      </c>
      <c r="X266" s="538">
        <f t="shared" si="94"/>
        <v>0</v>
      </c>
      <c r="Y266" s="538">
        <f t="shared" si="95"/>
        <v>0</v>
      </c>
      <c r="Z266" s="542">
        <f t="shared" si="96"/>
        <v>0</v>
      </c>
      <c r="AA266" s="543"/>
      <c r="AB266" s="544" t="s">
        <v>2263</v>
      </c>
      <c r="AC266" s="544" t="s">
        <v>2505</v>
      </c>
      <c r="AD266" s="544" t="s">
        <v>2505</v>
      </c>
      <c r="AE266" s="544" t="s">
        <v>2263</v>
      </c>
      <c r="AF266" s="545">
        <v>340</v>
      </c>
      <c r="AG266" s="545" t="s">
        <v>2263</v>
      </c>
      <c r="AH266" s="543"/>
      <c r="AI266" s="546" t="e">
        <f t="shared" si="78"/>
        <v>#VALUE!</v>
      </c>
      <c r="AJ266" s="546">
        <f t="shared" si="78"/>
        <v>-1</v>
      </c>
      <c r="AK266" s="546">
        <f t="shared" si="78"/>
        <v>-1</v>
      </c>
      <c r="AL266" s="546">
        <f t="shared" si="78"/>
        <v>-1</v>
      </c>
      <c r="AN266" s="502">
        <f t="shared" si="97"/>
        <v>0</v>
      </c>
      <c r="AO266" s="502">
        <f t="shared" si="97"/>
        <v>-340812.1339574192</v>
      </c>
      <c r="AP266" s="502">
        <f t="shared" si="97"/>
        <v>-2377759.0741215292</v>
      </c>
      <c r="AQ266" s="502">
        <f t="shared" si="97"/>
        <v>-203360.06496967791</v>
      </c>
    </row>
    <row r="267" spans="1:43" ht="12.75" x14ac:dyDescent="0.2">
      <c r="A267" s="535" t="s">
        <v>673</v>
      </c>
      <c r="B267" s="536">
        <v>0</v>
      </c>
      <c r="C267" s="537" t="s">
        <v>2263</v>
      </c>
      <c r="D267" s="537">
        <v>4185.1468736489633</v>
      </c>
      <c r="E267" s="537">
        <v>4185.1468736489633</v>
      </c>
      <c r="F267" s="537">
        <v>9106.4025682447809</v>
      </c>
      <c r="G267" s="538">
        <v>0</v>
      </c>
      <c r="H267" s="538">
        <v>29</v>
      </c>
      <c r="I267" s="538">
        <v>171</v>
      </c>
      <c r="J267" s="538">
        <v>57</v>
      </c>
      <c r="K267" s="539">
        <f t="shared" si="90"/>
        <v>0</v>
      </c>
      <c r="L267" s="539">
        <f t="shared" si="91"/>
        <v>121369.25933581994</v>
      </c>
      <c r="M267" s="539">
        <f t="shared" si="91"/>
        <v>715660.11539397272</v>
      </c>
      <c r="N267" s="539">
        <f t="shared" si="91"/>
        <v>519064.9463899525</v>
      </c>
      <c r="O267" s="539">
        <f t="shared" si="92"/>
        <v>1356094.3211197453</v>
      </c>
      <c r="P267" s="540"/>
      <c r="Q267" s="541"/>
      <c r="R267" s="541"/>
      <c r="S267" s="541"/>
      <c r="T267" s="541"/>
      <c r="U267" s="538">
        <f t="shared" si="93"/>
        <v>0</v>
      </c>
      <c r="V267" s="538">
        <f t="shared" si="94"/>
        <v>0</v>
      </c>
      <c r="W267" s="538">
        <f t="shared" si="94"/>
        <v>0</v>
      </c>
      <c r="X267" s="538">
        <f t="shared" si="94"/>
        <v>0</v>
      </c>
      <c r="Y267" s="538">
        <f t="shared" si="95"/>
        <v>0</v>
      </c>
      <c r="Z267" s="542">
        <f t="shared" si="96"/>
        <v>0</v>
      </c>
      <c r="AA267" s="543"/>
      <c r="AB267" s="544" t="s">
        <v>2263</v>
      </c>
      <c r="AC267" s="544" t="s">
        <v>2505</v>
      </c>
      <c r="AD267" s="544" t="s">
        <v>2505</v>
      </c>
      <c r="AE267" s="544" t="s">
        <v>2263</v>
      </c>
      <c r="AF267" s="545" t="s">
        <v>2263</v>
      </c>
      <c r="AG267" s="545" t="s">
        <v>2263</v>
      </c>
      <c r="AH267" s="543"/>
      <c r="AI267" s="546" t="e">
        <f t="shared" ref="AI267:AL330" si="98">Q267/C267-1</f>
        <v>#VALUE!</v>
      </c>
      <c r="AJ267" s="546">
        <f t="shared" si="98"/>
        <v>-1</v>
      </c>
      <c r="AK267" s="546">
        <f t="shared" si="98"/>
        <v>-1</v>
      </c>
      <c r="AL267" s="546">
        <f t="shared" si="98"/>
        <v>-1</v>
      </c>
      <c r="AN267" s="502">
        <f t="shared" si="97"/>
        <v>0</v>
      </c>
      <c r="AO267" s="502">
        <f t="shared" si="97"/>
        <v>-121369.25933581994</v>
      </c>
      <c r="AP267" s="502">
        <f t="shared" si="97"/>
        <v>-715660.11539397272</v>
      </c>
      <c r="AQ267" s="502">
        <f t="shared" si="97"/>
        <v>-519064.9463899525</v>
      </c>
    </row>
    <row r="268" spans="1:43" ht="12.75" x14ac:dyDescent="0.2">
      <c r="A268" s="535" t="s">
        <v>674</v>
      </c>
      <c r="B268" s="536">
        <v>0</v>
      </c>
      <c r="C268" s="537" t="s">
        <v>2263</v>
      </c>
      <c r="D268" s="537">
        <v>2017.7599198572345</v>
      </c>
      <c r="E268" s="537">
        <v>2017.7599198572345</v>
      </c>
      <c r="F268" s="537">
        <v>2787.0851727293307</v>
      </c>
      <c r="G268" s="538">
        <v>66</v>
      </c>
      <c r="H268" s="538">
        <v>93</v>
      </c>
      <c r="I268" s="538">
        <v>152</v>
      </c>
      <c r="J268" s="538">
        <v>23</v>
      </c>
      <c r="K268" s="539">
        <f t="shared" si="90"/>
        <v>0</v>
      </c>
      <c r="L268" s="539">
        <f t="shared" si="91"/>
        <v>187651.67254672281</v>
      </c>
      <c r="M268" s="539">
        <f t="shared" si="91"/>
        <v>306699.50781829964</v>
      </c>
      <c r="N268" s="539">
        <f t="shared" si="91"/>
        <v>64102.958972774606</v>
      </c>
      <c r="O268" s="539">
        <f t="shared" si="92"/>
        <v>558454.13933779707</v>
      </c>
      <c r="P268" s="540"/>
      <c r="Q268" s="541"/>
      <c r="R268" s="541"/>
      <c r="S268" s="541"/>
      <c r="T268" s="541"/>
      <c r="U268" s="538">
        <f t="shared" si="93"/>
        <v>0</v>
      </c>
      <c r="V268" s="538">
        <f t="shared" si="94"/>
        <v>0</v>
      </c>
      <c r="W268" s="538">
        <f t="shared" si="94"/>
        <v>0</v>
      </c>
      <c r="X268" s="538">
        <f t="shared" si="94"/>
        <v>0</v>
      </c>
      <c r="Y268" s="538">
        <f t="shared" si="95"/>
        <v>0</v>
      </c>
      <c r="Z268" s="542">
        <f t="shared" si="96"/>
        <v>0</v>
      </c>
      <c r="AA268" s="543"/>
      <c r="AB268" s="544" t="s">
        <v>2263</v>
      </c>
      <c r="AC268" s="544" t="s">
        <v>2505</v>
      </c>
      <c r="AD268" s="544" t="s">
        <v>2505</v>
      </c>
      <c r="AE268" s="544" t="s">
        <v>2263</v>
      </c>
      <c r="AF268" s="545">
        <v>120</v>
      </c>
      <c r="AG268" s="545" t="s">
        <v>2263</v>
      </c>
      <c r="AH268" s="543"/>
      <c r="AI268" s="546" t="e">
        <f t="shared" si="98"/>
        <v>#VALUE!</v>
      </c>
      <c r="AJ268" s="546">
        <f t="shared" si="98"/>
        <v>-1</v>
      </c>
      <c r="AK268" s="546">
        <f t="shared" si="98"/>
        <v>-1</v>
      </c>
      <c r="AL268" s="546">
        <f t="shared" si="98"/>
        <v>-1</v>
      </c>
      <c r="AN268" s="502">
        <f t="shared" si="97"/>
        <v>0</v>
      </c>
      <c r="AO268" s="502">
        <f t="shared" si="97"/>
        <v>-187651.67254672281</v>
      </c>
      <c r="AP268" s="502">
        <f t="shared" si="97"/>
        <v>-306699.50781829964</v>
      </c>
      <c r="AQ268" s="502">
        <f t="shared" si="97"/>
        <v>-64102.958972774606</v>
      </c>
    </row>
    <row r="269" spans="1:43" s="504" customFormat="1" ht="12.75" x14ac:dyDescent="0.2">
      <c r="A269" s="535" t="s">
        <v>675</v>
      </c>
      <c r="B269" s="536">
        <v>0</v>
      </c>
      <c r="C269" s="537" t="s">
        <v>2263</v>
      </c>
      <c r="D269" s="537">
        <v>4084.348170842306</v>
      </c>
      <c r="E269" s="537">
        <v>4084.348170842306</v>
      </c>
      <c r="F269" s="537">
        <v>3444.199373710956</v>
      </c>
      <c r="G269" s="538">
        <v>4</v>
      </c>
      <c r="H269" s="538">
        <v>8</v>
      </c>
      <c r="I269" s="538">
        <v>224</v>
      </c>
      <c r="J269" s="538">
        <v>3</v>
      </c>
      <c r="K269" s="539">
        <f t="shared" si="90"/>
        <v>0</v>
      </c>
      <c r="L269" s="539">
        <f t="shared" si="91"/>
        <v>32674.785366738448</v>
      </c>
      <c r="M269" s="539">
        <f t="shared" si="91"/>
        <v>914893.99026867654</v>
      </c>
      <c r="N269" s="539">
        <f t="shared" si="91"/>
        <v>10332.598121132869</v>
      </c>
      <c r="O269" s="539">
        <f t="shared" si="92"/>
        <v>957901.37375654781</v>
      </c>
      <c r="P269" s="540"/>
      <c r="Q269" s="541"/>
      <c r="R269" s="541"/>
      <c r="S269" s="541"/>
      <c r="T269" s="541"/>
      <c r="U269" s="538">
        <f t="shared" si="93"/>
        <v>0</v>
      </c>
      <c r="V269" s="538">
        <f t="shared" si="94"/>
        <v>0</v>
      </c>
      <c r="W269" s="538">
        <f t="shared" si="94"/>
        <v>0</v>
      </c>
      <c r="X269" s="538">
        <f t="shared" si="94"/>
        <v>0</v>
      </c>
      <c r="Y269" s="538">
        <f t="shared" si="95"/>
        <v>0</v>
      </c>
      <c r="Z269" s="542">
        <f t="shared" si="96"/>
        <v>0</v>
      </c>
      <c r="AA269" s="543"/>
      <c r="AB269" s="544" t="s">
        <v>2263</v>
      </c>
      <c r="AC269" s="544" t="s">
        <v>2505</v>
      </c>
      <c r="AD269" s="544" t="s">
        <v>2505</v>
      </c>
      <c r="AE269" s="544" t="s">
        <v>2263</v>
      </c>
      <c r="AF269" s="545">
        <v>321</v>
      </c>
      <c r="AG269" s="545" t="s">
        <v>2263</v>
      </c>
      <c r="AH269" s="556"/>
      <c r="AI269" s="546" t="e">
        <f t="shared" si="98"/>
        <v>#VALUE!</v>
      </c>
      <c r="AJ269" s="546">
        <f t="shared" si="98"/>
        <v>-1</v>
      </c>
      <c r="AK269" s="546">
        <f t="shared" si="98"/>
        <v>-1</v>
      </c>
      <c r="AL269" s="546">
        <f t="shared" si="98"/>
        <v>-1</v>
      </c>
      <c r="AN269" s="502">
        <f t="shared" si="97"/>
        <v>0</v>
      </c>
      <c r="AO269" s="502">
        <f t="shared" si="97"/>
        <v>-32674.785366738448</v>
      </c>
      <c r="AP269" s="502">
        <f t="shared" si="97"/>
        <v>-914893.99026867654</v>
      </c>
      <c r="AQ269" s="502">
        <f t="shared" si="97"/>
        <v>-10332.598121132869</v>
      </c>
    </row>
    <row r="270" spans="1:43" ht="12.75" x14ac:dyDescent="0.2">
      <c r="A270" s="535" t="s">
        <v>676</v>
      </c>
      <c r="B270" s="536">
        <v>0</v>
      </c>
      <c r="C270" s="537" t="s">
        <v>2263</v>
      </c>
      <c r="D270" s="537">
        <v>4440.9602626822125</v>
      </c>
      <c r="E270" s="537">
        <v>4440.9602626822125</v>
      </c>
      <c r="F270" s="537">
        <v>8790.538552492797</v>
      </c>
      <c r="G270" s="538">
        <v>0</v>
      </c>
      <c r="H270" s="538">
        <v>3</v>
      </c>
      <c r="I270" s="538">
        <v>184</v>
      </c>
      <c r="J270" s="538">
        <v>12</v>
      </c>
      <c r="K270" s="539">
        <f t="shared" si="90"/>
        <v>0</v>
      </c>
      <c r="L270" s="539">
        <f t="shared" si="91"/>
        <v>13322.880788046637</v>
      </c>
      <c r="M270" s="539">
        <f t="shared" si="91"/>
        <v>817136.68833352707</v>
      </c>
      <c r="N270" s="539">
        <f t="shared" si="91"/>
        <v>105486.46262991356</v>
      </c>
      <c r="O270" s="539">
        <f t="shared" si="92"/>
        <v>935946.03175148729</v>
      </c>
      <c r="P270" s="540"/>
      <c r="Q270" s="541"/>
      <c r="R270" s="541"/>
      <c r="S270" s="541"/>
      <c r="T270" s="541"/>
      <c r="U270" s="538">
        <f t="shared" si="93"/>
        <v>0</v>
      </c>
      <c r="V270" s="538">
        <f t="shared" si="94"/>
        <v>0</v>
      </c>
      <c r="W270" s="538">
        <f t="shared" si="94"/>
        <v>0</v>
      </c>
      <c r="X270" s="538">
        <f t="shared" si="94"/>
        <v>0</v>
      </c>
      <c r="Y270" s="538">
        <f t="shared" si="95"/>
        <v>0</v>
      </c>
      <c r="Z270" s="542">
        <f t="shared" si="96"/>
        <v>0</v>
      </c>
      <c r="AA270" s="543"/>
      <c r="AB270" s="544" t="s">
        <v>2263</v>
      </c>
      <c r="AC270" s="544" t="s">
        <v>2505</v>
      </c>
      <c r="AD270" s="544" t="s">
        <v>2505</v>
      </c>
      <c r="AE270" s="544" t="s">
        <v>2263</v>
      </c>
      <c r="AF270" s="545" t="s">
        <v>2263</v>
      </c>
      <c r="AG270" s="545" t="s">
        <v>2263</v>
      </c>
      <c r="AH270" s="543"/>
      <c r="AI270" s="546" t="e">
        <f t="shared" si="98"/>
        <v>#VALUE!</v>
      </c>
      <c r="AJ270" s="546">
        <f t="shared" si="98"/>
        <v>-1</v>
      </c>
      <c r="AK270" s="546">
        <f t="shared" si="98"/>
        <v>-1</v>
      </c>
      <c r="AL270" s="546">
        <f t="shared" si="98"/>
        <v>-1</v>
      </c>
      <c r="AN270" s="502">
        <f t="shared" si="97"/>
        <v>0</v>
      </c>
      <c r="AO270" s="502">
        <f t="shared" si="97"/>
        <v>-13322.880788046637</v>
      </c>
      <c r="AP270" s="502">
        <f t="shared" si="97"/>
        <v>-817136.68833352707</v>
      </c>
      <c r="AQ270" s="502">
        <f t="shared" si="97"/>
        <v>-105486.46262991356</v>
      </c>
    </row>
    <row r="271" spans="1:43" ht="12.75" x14ac:dyDescent="0.2">
      <c r="A271" s="535" t="s">
        <v>677</v>
      </c>
      <c r="B271" s="536">
        <v>0</v>
      </c>
      <c r="C271" s="537" t="s">
        <v>2263</v>
      </c>
      <c r="D271" s="537">
        <v>2065.2439451162813</v>
      </c>
      <c r="E271" s="537">
        <v>2065.2439451162813</v>
      </c>
      <c r="F271" s="537">
        <v>7682.0893507131523</v>
      </c>
      <c r="G271" s="538">
        <v>0</v>
      </c>
      <c r="H271" s="538">
        <v>138</v>
      </c>
      <c r="I271" s="538">
        <v>254</v>
      </c>
      <c r="J271" s="538">
        <v>92</v>
      </c>
      <c r="K271" s="539">
        <f t="shared" si="90"/>
        <v>0</v>
      </c>
      <c r="L271" s="539">
        <f t="shared" si="91"/>
        <v>285003.66442604683</v>
      </c>
      <c r="M271" s="539">
        <f t="shared" si="91"/>
        <v>524571.96205953544</v>
      </c>
      <c r="N271" s="539">
        <f t="shared" si="91"/>
        <v>706752.22026561003</v>
      </c>
      <c r="O271" s="539">
        <f t="shared" si="92"/>
        <v>1516327.8467511921</v>
      </c>
      <c r="P271" s="540"/>
      <c r="Q271" s="541"/>
      <c r="R271" s="541"/>
      <c r="S271" s="541"/>
      <c r="T271" s="541"/>
      <c r="U271" s="538">
        <f t="shared" si="93"/>
        <v>0</v>
      </c>
      <c r="V271" s="538">
        <f t="shared" si="94"/>
        <v>0</v>
      </c>
      <c r="W271" s="538">
        <f t="shared" si="94"/>
        <v>0</v>
      </c>
      <c r="X271" s="538">
        <f t="shared" si="94"/>
        <v>0</v>
      </c>
      <c r="Y271" s="538">
        <f t="shared" si="95"/>
        <v>0</v>
      </c>
      <c r="Z271" s="542">
        <f t="shared" si="96"/>
        <v>0</v>
      </c>
      <c r="AA271" s="543"/>
      <c r="AB271" s="544" t="s">
        <v>2263</v>
      </c>
      <c r="AC271" s="544" t="s">
        <v>2505</v>
      </c>
      <c r="AD271" s="544" t="s">
        <v>2505</v>
      </c>
      <c r="AE271" s="544" t="s">
        <v>2263</v>
      </c>
      <c r="AF271" s="545" t="s">
        <v>2263</v>
      </c>
      <c r="AG271" s="545" t="s">
        <v>2263</v>
      </c>
      <c r="AH271" s="543"/>
      <c r="AI271" s="546" t="e">
        <f t="shared" si="98"/>
        <v>#VALUE!</v>
      </c>
      <c r="AJ271" s="546">
        <f t="shared" si="98"/>
        <v>-1</v>
      </c>
      <c r="AK271" s="546">
        <f t="shared" si="98"/>
        <v>-1</v>
      </c>
      <c r="AL271" s="546">
        <f t="shared" si="98"/>
        <v>-1</v>
      </c>
      <c r="AN271" s="502">
        <f t="shared" si="97"/>
        <v>0</v>
      </c>
      <c r="AO271" s="502">
        <f t="shared" si="97"/>
        <v>-285003.66442604683</v>
      </c>
      <c r="AP271" s="502">
        <f t="shared" si="97"/>
        <v>-524571.96205953544</v>
      </c>
      <c r="AQ271" s="502">
        <f t="shared" si="97"/>
        <v>-706752.22026561003</v>
      </c>
    </row>
    <row r="272" spans="1:43" ht="12.75" x14ac:dyDescent="0.2">
      <c r="A272" s="535" t="s">
        <v>678</v>
      </c>
      <c r="B272" s="536">
        <v>0</v>
      </c>
      <c r="C272" s="537" t="s">
        <v>2263</v>
      </c>
      <c r="D272" s="537">
        <v>1686.9272059652506</v>
      </c>
      <c r="E272" s="537">
        <v>1686.9272059652506</v>
      </c>
      <c r="F272" s="537">
        <v>2720.2841763632955</v>
      </c>
      <c r="G272" s="538">
        <v>156</v>
      </c>
      <c r="H272" s="538">
        <v>335</v>
      </c>
      <c r="I272" s="538">
        <v>354</v>
      </c>
      <c r="J272" s="538">
        <v>88</v>
      </c>
      <c r="K272" s="539">
        <f t="shared" si="90"/>
        <v>0</v>
      </c>
      <c r="L272" s="539">
        <f t="shared" si="91"/>
        <v>565120.61399835895</v>
      </c>
      <c r="M272" s="539">
        <f t="shared" si="91"/>
        <v>597172.23091169866</v>
      </c>
      <c r="N272" s="539">
        <f t="shared" si="91"/>
        <v>239385.00751997001</v>
      </c>
      <c r="O272" s="539">
        <f t="shared" si="92"/>
        <v>1401677.8524300277</v>
      </c>
      <c r="P272" s="540"/>
      <c r="Q272" s="541"/>
      <c r="R272" s="541"/>
      <c r="S272" s="541"/>
      <c r="T272" s="541"/>
      <c r="U272" s="538">
        <f t="shared" si="93"/>
        <v>0</v>
      </c>
      <c r="V272" s="538">
        <f t="shared" si="94"/>
        <v>0</v>
      </c>
      <c r="W272" s="538">
        <f t="shared" si="94"/>
        <v>0</v>
      </c>
      <c r="X272" s="538">
        <f t="shared" si="94"/>
        <v>0</v>
      </c>
      <c r="Y272" s="538">
        <f t="shared" si="95"/>
        <v>0</v>
      </c>
      <c r="Z272" s="542">
        <f t="shared" si="96"/>
        <v>0</v>
      </c>
      <c r="AA272" s="543"/>
      <c r="AB272" s="544" t="s">
        <v>2263</v>
      </c>
      <c r="AC272" s="544" t="s">
        <v>2505</v>
      </c>
      <c r="AD272" s="544" t="s">
        <v>2505</v>
      </c>
      <c r="AE272" s="544" t="s">
        <v>2263</v>
      </c>
      <c r="AF272" s="545">
        <v>120</v>
      </c>
      <c r="AG272" s="545" t="s">
        <v>2263</v>
      </c>
      <c r="AH272" s="543"/>
      <c r="AI272" s="546" t="e">
        <f t="shared" si="98"/>
        <v>#VALUE!</v>
      </c>
      <c r="AJ272" s="546">
        <f t="shared" si="98"/>
        <v>-1</v>
      </c>
      <c r="AK272" s="546">
        <f t="shared" si="98"/>
        <v>-1</v>
      </c>
      <c r="AL272" s="546">
        <f t="shared" si="98"/>
        <v>-1</v>
      </c>
      <c r="AN272" s="502">
        <f t="shared" si="97"/>
        <v>0</v>
      </c>
      <c r="AO272" s="502">
        <f t="shared" si="97"/>
        <v>-565120.61399835895</v>
      </c>
      <c r="AP272" s="502">
        <f t="shared" si="97"/>
        <v>-597172.23091169866</v>
      </c>
      <c r="AQ272" s="502">
        <f t="shared" si="97"/>
        <v>-239385.00751997001</v>
      </c>
    </row>
    <row r="273" spans="1:43" ht="12.75" x14ac:dyDescent="0.2">
      <c r="A273" s="535" t="s">
        <v>679</v>
      </c>
      <c r="B273" s="536">
        <v>0</v>
      </c>
      <c r="C273" s="537" t="s">
        <v>2263</v>
      </c>
      <c r="D273" s="537">
        <v>3077.5122354768164</v>
      </c>
      <c r="E273" s="537">
        <v>3077.5122354768164</v>
      </c>
      <c r="F273" s="537">
        <v>2483.6756213078647</v>
      </c>
      <c r="G273" s="538">
        <v>24</v>
      </c>
      <c r="H273" s="538">
        <v>23</v>
      </c>
      <c r="I273" s="538">
        <v>327</v>
      </c>
      <c r="J273" s="538">
        <v>41</v>
      </c>
      <c r="K273" s="539">
        <f t="shared" si="90"/>
        <v>0</v>
      </c>
      <c r="L273" s="539">
        <f t="shared" si="91"/>
        <v>70782.781415966776</v>
      </c>
      <c r="M273" s="539">
        <f t="shared" si="91"/>
        <v>1006346.5010009189</v>
      </c>
      <c r="N273" s="539">
        <f t="shared" si="91"/>
        <v>101830.70047362245</v>
      </c>
      <c r="O273" s="539">
        <f t="shared" si="92"/>
        <v>1178959.9828905081</v>
      </c>
      <c r="P273" s="540"/>
      <c r="Q273" s="541"/>
      <c r="R273" s="541"/>
      <c r="S273" s="541"/>
      <c r="T273" s="541"/>
      <c r="U273" s="538">
        <f t="shared" si="93"/>
        <v>0</v>
      </c>
      <c r="V273" s="538">
        <f t="shared" si="94"/>
        <v>0</v>
      </c>
      <c r="W273" s="538">
        <f t="shared" si="94"/>
        <v>0</v>
      </c>
      <c r="X273" s="538">
        <f t="shared" si="94"/>
        <v>0</v>
      </c>
      <c r="Y273" s="538">
        <f t="shared" si="95"/>
        <v>0</v>
      </c>
      <c r="Z273" s="542">
        <f t="shared" si="96"/>
        <v>0</v>
      </c>
      <c r="AA273" s="543"/>
      <c r="AB273" s="544" t="s">
        <v>2263</v>
      </c>
      <c r="AC273" s="544" t="s">
        <v>2505</v>
      </c>
      <c r="AD273" s="544" t="s">
        <v>2505</v>
      </c>
      <c r="AE273" s="544" t="s">
        <v>2263</v>
      </c>
      <c r="AF273" s="545">
        <v>120</v>
      </c>
      <c r="AG273" s="545" t="s">
        <v>2263</v>
      </c>
      <c r="AH273" s="543"/>
      <c r="AI273" s="546" t="e">
        <f t="shared" si="98"/>
        <v>#VALUE!</v>
      </c>
      <c r="AJ273" s="546">
        <f t="shared" si="98"/>
        <v>-1</v>
      </c>
      <c r="AK273" s="546">
        <f t="shared" si="98"/>
        <v>-1</v>
      </c>
      <c r="AL273" s="546">
        <f t="shared" si="98"/>
        <v>-1</v>
      </c>
      <c r="AN273" s="502">
        <f t="shared" si="97"/>
        <v>0</v>
      </c>
      <c r="AO273" s="502">
        <f t="shared" si="97"/>
        <v>-70782.781415966776</v>
      </c>
      <c r="AP273" s="502">
        <f t="shared" si="97"/>
        <v>-1006346.5010009189</v>
      </c>
      <c r="AQ273" s="502">
        <f t="shared" si="97"/>
        <v>-101830.70047362245</v>
      </c>
    </row>
    <row r="274" spans="1:43" ht="12.75" x14ac:dyDescent="0.2">
      <c r="A274" s="535" t="s">
        <v>680</v>
      </c>
      <c r="B274" s="536">
        <v>0</v>
      </c>
      <c r="C274" s="537" t="s">
        <v>2263</v>
      </c>
      <c r="D274" s="537">
        <v>3712.7416878062818</v>
      </c>
      <c r="E274" s="537">
        <v>3712.7416878062818</v>
      </c>
      <c r="F274" s="537">
        <v>3297.7309570268203</v>
      </c>
      <c r="G274" s="538">
        <v>14</v>
      </c>
      <c r="H274" s="538">
        <v>8</v>
      </c>
      <c r="I274" s="538">
        <v>632</v>
      </c>
      <c r="J274" s="538">
        <v>22</v>
      </c>
      <c r="K274" s="539">
        <f t="shared" si="90"/>
        <v>0</v>
      </c>
      <c r="L274" s="539">
        <f t="shared" si="91"/>
        <v>29701.933502450254</v>
      </c>
      <c r="M274" s="539">
        <f t="shared" si="91"/>
        <v>2346452.7466935702</v>
      </c>
      <c r="N274" s="539">
        <f t="shared" si="91"/>
        <v>72550.081054590046</v>
      </c>
      <c r="O274" s="539">
        <f t="shared" si="92"/>
        <v>2448704.7612506105</v>
      </c>
      <c r="P274" s="540"/>
      <c r="Q274" s="541"/>
      <c r="R274" s="541"/>
      <c r="S274" s="541"/>
      <c r="T274" s="541"/>
      <c r="U274" s="538">
        <f t="shared" si="93"/>
        <v>0</v>
      </c>
      <c r="V274" s="538">
        <f t="shared" si="94"/>
        <v>0</v>
      </c>
      <c r="W274" s="538">
        <f t="shared" si="94"/>
        <v>0</v>
      </c>
      <c r="X274" s="538">
        <f t="shared" si="94"/>
        <v>0</v>
      </c>
      <c r="Y274" s="538">
        <f t="shared" si="95"/>
        <v>0</v>
      </c>
      <c r="Z274" s="542">
        <f t="shared" si="96"/>
        <v>0</v>
      </c>
      <c r="AA274" s="543"/>
      <c r="AB274" s="544" t="s">
        <v>2263</v>
      </c>
      <c r="AC274" s="544" t="s">
        <v>2505</v>
      </c>
      <c r="AD274" s="544" t="s">
        <v>2505</v>
      </c>
      <c r="AE274" s="544" t="s">
        <v>2263</v>
      </c>
      <c r="AF274" s="545">
        <v>120</v>
      </c>
      <c r="AG274" s="545" t="s">
        <v>2263</v>
      </c>
      <c r="AH274" s="543"/>
      <c r="AI274" s="546" t="e">
        <f t="shared" si="98"/>
        <v>#VALUE!</v>
      </c>
      <c r="AJ274" s="546">
        <f t="shared" si="98"/>
        <v>-1</v>
      </c>
      <c r="AK274" s="546">
        <f t="shared" si="98"/>
        <v>-1</v>
      </c>
      <c r="AL274" s="546">
        <f t="shared" si="98"/>
        <v>-1</v>
      </c>
      <c r="AN274" s="502">
        <f t="shared" si="97"/>
        <v>0</v>
      </c>
      <c r="AO274" s="502">
        <f t="shared" si="97"/>
        <v>-29701.933502450254</v>
      </c>
      <c r="AP274" s="502">
        <f t="shared" si="97"/>
        <v>-2346452.7466935702</v>
      </c>
      <c r="AQ274" s="502">
        <f t="shared" si="97"/>
        <v>-72550.081054590046</v>
      </c>
    </row>
    <row r="275" spans="1:43" ht="12.75" x14ac:dyDescent="0.2">
      <c r="A275" s="535" t="s">
        <v>681</v>
      </c>
      <c r="B275" s="536">
        <v>0</v>
      </c>
      <c r="C275" s="537" t="s">
        <v>2263</v>
      </c>
      <c r="D275" s="537">
        <v>1665.2293234024426</v>
      </c>
      <c r="E275" s="537">
        <v>1665.2293234024426</v>
      </c>
      <c r="F275" s="537">
        <v>2939.8458113894249</v>
      </c>
      <c r="G275" s="538">
        <v>0</v>
      </c>
      <c r="H275" s="538">
        <v>272</v>
      </c>
      <c r="I275" s="538">
        <v>731</v>
      </c>
      <c r="J275" s="538">
        <v>111</v>
      </c>
      <c r="K275" s="539">
        <f t="shared" si="90"/>
        <v>0</v>
      </c>
      <c r="L275" s="539">
        <f t="shared" si="91"/>
        <v>452942.37596546439</v>
      </c>
      <c r="M275" s="539">
        <f t="shared" si="91"/>
        <v>1217282.6354071854</v>
      </c>
      <c r="N275" s="539">
        <f t="shared" si="91"/>
        <v>326322.88506422617</v>
      </c>
      <c r="O275" s="539">
        <f t="shared" si="92"/>
        <v>1996547.8964368759</v>
      </c>
      <c r="P275" s="540"/>
      <c r="Q275" s="541"/>
      <c r="R275" s="541"/>
      <c r="S275" s="541"/>
      <c r="T275" s="541"/>
      <c r="U275" s="538">
        <f t="shared" si="93"/>
        <v>0</v>
      </c>
      <c r="V275" s="538">
        <f t="shared" si="94"/>
        <v>0</v>
      </c>
      <c r="W275" s="538">
        <f t="shared" si="94"/>
        <v>0</v>
      </c>
      <c r="X275" s="538">
        <f t="shared" si="94"/>
        <v>0</v>
      </c>
      <c r="Y275" s="538">
        <f t="shared" si="95"/>
        <v>0</v>
      </c>
      <c r="Z275" s="542">
        <f t="shared" si="96"/>
        <v>0</v>
      </c>
      <c r="AA275" s="543"/>
      <c r="AB275" s="544" t="s">
        <v>2263</v>
      </c>
      <c r="AC275" s="544" t="s">
        <v>2505</v>
      </c>
      <c r="AD275" s="544" t="s">
        <v>2505</v>
      </c>
      <c r="AE275" s="544" t="s">
        <v>2263</v>
      </c>
      <c r="AF275" s="545" t="s">
        <v>2263</v>
      </c>
      <c r="AG275" s="545" t="s">
        <v>2263</v>
      </c>
      <c r="AH275" s="543"/>
      <c r="AI275" s="546" t="e">
        <f t="shared" si="98"/>
        <v>#VALUE!</v>
      </c>
      <c r="AJ275" s="546">
        <f t="shared" si="98"/>
        <v>-1</v>
      </c>
      <c r="AK275" s="546">
        <f t="shared" si="98"/>
        <v>-1</v>
      </c>
      <c r="AL275" s="546">
        <f t="shared" si="98"/>
        <v>-1</v>
      </c>
      <c r="AN275" s="502">
        <f t="shared" si="97"/>
        <v>0</v>
      </c>
      <c r="AO275" s="502">
        <f t="shared" si="97"/>
        <v>-452942.37596546439</v>
      </c>
      <c r="AP275" s="502">
        <f t="shared" si="97"/>
        <v>-1217282.6354071854</v>
      </c>
      <c r="AQ275" s="502">
        <f t="shared" si="97"/>
        <v>-326322.88506422617</v>
      </c>
    </row>
    <row r="276" spans="1:43" ht="25.5" x14ac:dyDescent="0.2">
      <c r="A276" s="535" t="s">
        <v>682</v>
      </c>
      <c r="B276" s="536" t="s">
        <v>2297</v>
      </c>
      <c r="C276" s="537" t="s">
        <v>2263</v>
      </c>
      <c r="D276" s="537">
        <v>1534.1666658578069</v>
      </c>
      <c r="E276" s="537">
        <v>1534.1666658578069</v>
      </c>
      <c r="F276" s="537">
        <v>1453.5111924739062</v>
      </c>
      <c r="G276" s="538">
        <v>217</v>
      </c>
      <c r="H276" s="538">
        <v>759</v>
      </c>
      <c r="I276" s="538">
        <v>1361</v>
      </c>
      <c r="J276" s="538">
        <v>532</v>
      </c>
      <c r="K276" s="539">
        <f t="shared" si="90"/>
        <v>0</v>
      </c>
      <c r="L276" s="539">
        <f t="shared" si="91"/>
        <v>1164432.4993860754</v>
      </c>
      <c r="M276" s="539">
        <f t="shared" si="91"/>
        <v>2088000.8322324753</v>
      </c>
      <c r="N276" s="539">
        <f t="shared" si="91"/>
        <v>773267.95439611818</v>
      </c>
      <c r="O276" s="539">
        <f t="shared" si="92"/>
        <v>4025701.2860146686</v>
      </c>
      <c r="P276" s="540"/>
      <c r="Q276" s="541"/>
      <c r="R276" s="541">
        <f>SUMPRODUCT(D276:F276,H276:J276)/SUM(H276:J276)</f>
        <v>1517.9869102619414</v>
      </c>
      <c r="S276" s="541">
        <f>R276</f>
        <v>1517.9869102619414</v>
      </c>
      <c r="T276" s="541">
        <f>R276</f>
        <v>1517.9869102619414</v>
      </c>
      <c r="U276" s="538">
        <f t="shared" si="93"/>
        <v>0</v>
      </c>
      <c r="V276" s="538">
        <f t="shared" si="94"/>
        <v>1152152.0648888135</v>
      </c>
      <c r="W276" s="538">
        <f t="shared" si="94"/>
        <v>2065980.1848665022</v>
      </c>
      <c r="X276" s="538">
        <f t="shared" si="94"/>
        <v>807569.03625935281</v>
      </c>
      <c r="Y276" s="538">
        <f t="shared" si="95"/>
        <v>4025701.2860146682</v>
      </c>
      <c r="Z276" s="542">
        <f t="shared" si="96"/>
        <v>-4.6566128730773926E-10</v>
      </c>
      <c r="AA276" s="543"/>
      <c r="AB276" s="544" t="s">
        <v>2263</v>
      </c>
      <c r="AC276" s="544" t="s">
        <v>2505</v>
      </c>
      <c r="AD276" s="544" t="s">
        <v>2505</v>
      </c>
      <c r="AE276" s="544" t="s">
        <v>2263</v>
      </c>
      <c r="AF276" s="545">
        <v>120</v>
      </c>
      <c r="AG276" s="545" t="s">
        <v>2263</v>
      </c>
      <c r="AH276" s="543"/>
      <c r="AI276" s="546" t="e">
        <f t="shared" si="98"/>
        <v>#VALUE!</v>
      </c>
      <c r="AJ276" s="546">
        <f t="shared" si="98"/>
        <v>-1.0546282849144606E-2</v>
      </c>
      <c r="AK276" s="546">
        <f t="shared" si="98"/>
        <v>-1.0546282849144606E-2</v>
      </c>
      <c r="AL276" s="546">
        <f t="shared" si="98"/>
        <v>4.4358597389467791E-2</v>
      </c>
      <c r="AN276" s="502">
        <f t="shared" si="97"/>
        <v>0</v>
      </c>
      <c r="AO276" s="502">
        <f t="shared" si="97"/>
        <v>-12280.434497261886</v>
      </c>
      <c r="AP276" s="502">
        <f t="shared" si="97"/>
        <v>-22020.647365973098</v>
      </c>
      <c r="AQ276" s="502">
        <f t="shared" si="97"/>
        <v>34301.081863234635</v>
      </c>
    </row>
    <row r="277" spans="1:43" ht="25.5" x14ac:dyDescent="0.2">
      <c r="A277" s="535" t="s">
        <v>683</v>
      </c>
      <c r="B277" s="536" t="s">
        <v>2297</v>
      </c>
      <c r="C277" s="537" t="s">
        <v>2263</v>
      </c>
      <c r="D277" s="537">
        <v>1666.3885772232711</v>
      </c>
      <c r="E277" s="537">
        <v>1666.3885772232711</v>
      </c>
      <c r="F277" s="537">
        <v>1507.6293747434866</v>
      </c>
      <c r="G277" s="538">
        <v>20</v>
      </c>
      <c r="H277" s="538">
        <v>207</v>
      </c>
      <c r="I277" s="538">
        <v>360</v>
      </c>
      <c r="J277" s="538">
        <v>404</v>
      </c>
      <c r="K277" s="539">
        <f t="shared" si="90"/>
        <v>0</v>
      </c>
      <c r="L277" s="539">
        <f t="shared" si="91"/>
        <v>344942.43548521714</v>
      </c>
      <c r="M277" s="539">
        <f t="shared" si="91"/>
        <v>599899.88780037756</v>
      </c>
      <c r="N277" s="539">
        <f t="shared" si="91"/>
        <v>609082.26739636855</v>
      </c>
      <c r="O277" s="539">
        <f t="shared" si="92"/>
        <v>1553924.5906819631</v>
      </c>
      <c r="P277" s="540"/>
      <c r="Q277" s="541"/>
      <c r="R277" s="541">
        <f>SUMPRODUCT(D277:F277,H277:J277)/SUM(H277:J277)</f>
        <v>1600.3342849453791</v>
      </c>
      <c r="S277" s="541">
        <f>R277</f>
        <v>1600.3342849453791</v>
      </c>
      <c r="T277" s="541">
        <f>R277</f>
        <v>1600.3342849453791</v>
      </c>
      <c r="U277" s="538">
        <f t="shared" si="93"/>
        <v>0</v>
      </c>
      <c r="V277" s="538">
        <f t="shared" si="94"/>
        <v>331269.19698369346</v>
      </c>
      <c r="W277" s="538">
        <f t="shared" si="94"/>
        <v>576120.3425803365</v>
      </c>
      <c r="X277" s="538">
        <f t="shared" si="94"/>
        <v>646535.05111793312</v>
      </c>
      <c r="Y277" s="538">
        <f t="shared" si="95"/>
        <v>1553924.5906819631</v>
      </c>
      <c r="Z277" s="542">
        <f t="shared" si="96"/>
        <v>0</v>
      </c>
      <c r="AA277" s="543"/>
      <c r="AB277" s="544" t="s">
        <v>2263</v>
      </c>
      <c r="AC277" s="544" t="s">
        <v>2505</v>
      </c>
      <c r="AD277" s="544" t="s">
        <v>2505</v>
      </c>
      <c r="AE277" s="544" t="s">
        <v>2263</v>
      </c>
      <c r="AF277" s="545">
        <v>143</v>
      </c>
      <c r="AG277" s="545" t="s">
        <v>2263</v>
      </c>
      <c r="AH277" s="543"/>
      <c r="AI277" s="546" t="e">
        <f t="shared" si="98"/>
        <v>#VALUE!</v>
      </c>
      <c r="AJ277" s="546">
        <f t="shared" si="98"/>
        <v>-3.9639189310790468E-2</v>
      </c>
      <c r="AK277" s="546">
        <f t="shared" si="98"/>
        <v>-3.9639189310790468E-2</v>
      </c>
      <c r="AL277" s="546">
        <f t="shared" si="98"/>
        <v>6.1490517334650496E-2</v>
      </c>
      <c r="AN277" s="502">
        <f t="shared" si="97"/>
        <v>0</v>
      </c>
      <c r="AO277" s="502">
        <f t="shared" si="97"/>
        <v>-13673.23850152368</v>
      </c>
      <c r="AP277" s="502">
        <f t="shared" si="97"/>
        <v>-23779.545220041065</v>
      </c>
      <c r="AQ277" s="502">
        <f t="shared" si="97"/>
        <v>37452.78372156457</v>
      </c>
    </row>
    <row r="278" spans="1:43" ht="12.75" x14ac:dyDescent="0.2">
      <c r="A278" s="535" t="s">
        <v>684</v>
      </c>
      <c r="B278" s="536">
        <v>0</v>
      </c>
      <c r="C278" s="537" t="s">
        <v>2263</v>
      </c>
      <c r="D278" s="537">
        <v>1092.3915029635575</v>
      </c>
      <c r="E278" s="537">
        <v>1092.3915029635575</v>
      </c>
      <c r="F278" s="537">
        <v>2616.6435170213022</v>
      </c>
      <c r="G278" s="538">
        <v>1</v>
      </c>
      <c r="H278" s="538">
        <v>864</v>
      </c>
      <c r="I278" s="538">
        <v>533</v>
      </c>
      <c r="J278" s="538">
        <v>177</v>
      </c>
      <c r="K278" s="539">
        <f t="shared" si="90"/>
        <v>0</v>
      </c>
      <c r="L278" s="539">
        <f t="shared" si="91"/>
        <v>943826.25856051373</v>
      </c>
      <c r="M278" s="539">
        <f t="shared" si="91"/>
        <v>582244.67107957613</v>
      </c>
      <c r="N278" s="539">
        <f t="shared" si="91"/>
        <v>463145.9025127705</v>
      </c>
      <c r="O278" s="539">
        <f t="shared" si="92"/>
        <v>1989216.8321528602</v>
      </c>
      <c r="P278" s="540"/>
      <c r="Q278" s="541"/>
      <c r="R278" s="541"/>
      <c r="S278" s="541"/>
      <c r="T278" s="541"/>
      <c r="U278" s="538">
        <f t="shared" si="93"/>
        <v>0</v>
      </c>
      <c r="V278" s="538">
        <f t="shared" si="94"/>
        <v>0</v>
      </c>
      <c r="W278" s="538">
        <f t="shared" si="94"/>
        <v>0</v>
      </c>
      <c r="X278" s="538">
        <f t="shared" si="94"/>
        <v>0</v>
      </c>
      <c r="Y278" s="538">
        <f t="shared" si="95"/>
        <v>0</v>
      </c>
      <c r="Z278" s="542">
        <f t="shared" si="96"/>
        <v>0</v>
      </c>
      <c r="AA278" s="543"/>
      <c r="AB278" s="544" t="s">
        <v>2263</v>
      </c>
      <c r="AC278" s="544" t="s">
        <v>2505</v>
      </c>
      <c r="AD278" s="544" t="s">
        <v>2505</v>
      </c>
      <c r="AE278" s="544" t="s">
        <v>2263</v>
      </c>
      <c r="AF278" s="545">
        <v>160</v>
      </c>
      <c r="AG278" s="545" t="s">
        <v>2263</v>
      </c>
      <c r="AH278" s="543"/>
      <c r="AI278" s="546" t="e">
        <f t="shared" si="98"/>
        <v>#VALUE!</v>
      </c>
      <c r="AJ278" s="546">
        <f t="shared" si="98"/>
        <v>-1</v>
      </c>
      <c r="AK278" s="546">
        <f t="shared" si="98"/>
        <v>-1</v>
      </c>
      <c r="AL278" s="546">
        <f t="shared" si="98"/>
        <v>-1</v>
      </c>
      <c r="AN278" s="502">
        <f t="shared" si="97"/>
        <v>0</v>
      </c>
      <c r="AO278" s="502">
        <f t="shared" si="97"/>
        <v>-943826.25856051373</v>
      </c>
      <c r="AP278" s="502">
        <f t="shared" si="97"/>
        <v>-582244.67107957613</v>
      </c>
      <c r="AQ278" s="502">
        <f t="shared" si="97"/>
        <v>-463145.9025127705</v>
      </c>
    </row>
    <row r="279" spans="1:43" ht="12.75" x14ac:dyDescent="0.2">
      <c r="A279" s="535" t="s">
        <v>685</v>
      </c>
      <c r="B279" s="536">
        <v>0</v>
      </c>
      <c r="C279" s="537">
        <v>132.65223023942332</v>
      </c>
      <c r="D279" s="537">
        <v>807.73487211377278</v>
      </c>
      <c r="E279" s="537">
        <v>807.73487211377278</v>
      </c>
      <c r="F279" s="537">
        <v>1320.1989303645996</v>
      </c>
      <c r="G279" s="538">
        <v>2014</v>
      </c>
      <c r="H279" s="538">
        <v>1714</v>
      </c>
      <c r="I279" s="538">
        <v>392</v>
      </c>
      <c r="J279" s="538">
        <v>665</v>
      </c>
      <c r="K279" s="539">
        <f t="shared" si="90"/>
        <v>267161.59170219855</v>
      </c>
      <c r="L279" s="539">
        <f t="shared" si="91"/>
        <v>1384457.5708030066</v>
      </c>
      <c r="M279" s="539">
        <f t="shared" si="91"/>
        <v>316632.06986859895</v>
      </c>
      <c r="N279" s="539">
        <f t="shared" si="91"/>
        <v>877932.28869245877</v>
      </c>
      <c r="O279" s="539">
        <f t="shared" si="92"/>
        <v>2846183.5210662633</v>
      </c>
      <c r="P279" s="540"/>
      <c r="Q279" s="541"/>
      <c r="R279" s="541"/>
      <c r="S279" s="541"/>
      <c r="T279" s="541"/>
      <c r="U279" s="538">
        <f t="shared" si="93"/>
        <v>0</v>
      </c>
      <c r="V279" s="538">
        <f t="shared" si="94"/>
        <v>0</v>
      </c>
      <c r="W279" s="538">
        <f t="shared" si="94"/>
        <v>0</v>
      </c>
      <c r="X279" s="538">
        <f t="shared" si="94"/>
        <v>0</v>
      </c>
      <c r="Y279" s="538">
        <f t="shared" si="95"/>
        <v>0</v>
      </c>
      <c r="Z279" s="542">
        <f t="shared" si="96"/>
        <v>0</v>
      </c>
      <c r="AA279" s="543"/>
      <c r="AB279" s="544" t="s">
        <v>2263</v>
      </c>
      <c r="AC279" s="544" t="s">
        <v>2505</v>
      </c>
      <c r="AD279" s="544" t="s">
        <v>2505</v>
      </c>
      <c r="AE279" s="544" t="s">
        <v>2263</v>
      </c>
      <c r="AF279" s="545">
        <v>140</v>
      </c>
      <c r="AG279" s="545" t="s">
        <v>2263</v>
      </c>
      <c r="AH279" s="543"/>
      <c r="AI279" s="546">
        <f t="shared" si="98"/>
        <v>-1</v>
      </c>
      <c r="AJ279" s="546">
        <f t="shared" si="98"/>
        <v>-1</v>
      </c>
      <c r="AK279" s="546">
        <f t="shared" si="98"/>
        <v>-1</v>
      </c>
      <c r="AL279" s="546">
        <f t="shared" si="98"/>
        <v>-1</v>
      </c>
      <c r="AN279" s="502">
        <f t="shared" si="97"/>
        <v>-267161.59170219855</v>
      </c>
      <c r="AO279" s="502">
        <f t="shared" si="97"/>
        <v>-1384457.5708030066</v>
      </c>
      <c r="AP279" s="502">
        <f t="shared" si="97"/>
        <v>-316632.06986859895</v>
      </c>
      <c r="AQ279" s="502">
        <f t="shared" si="97"/>
        <v>-877932.28869245877</v>
      </c>
    </row>
    <row r="280" spans="1:43" ht="12.75" x14ac:dyDescent="0.2">
      <c r="A280" s="535" t="s">
        <v>686</v>
      </c>
      <c r="B280" s="536">
        <v>0</v>
      </c>
      <c r="C280" s="537">
        <v>103.35055035447525</v>
      </c>
      <c r="D280" s="537">
        <v>1101.8045288603755</v>
      </c>
      <c r="E280" s="537">
        <v>1101.8045288603755</v>
      </c>
      <c r="F280" s="537">
        <v>1195.3932170729079</v>
      </c>
      <c r="G280" s="538">
        <v>63</v>
      </c>
      <c r="H280" s="538">
        <v>439</v>
      </c>
      <c r="I280" s="538">
        <v>199</v>
      </c>
      <c r="J280" s="538">
        <v>120</v>
      </c>
      <c r="K280" s="539">
        <f t="shared" si="90"/>
        <v>6511.0846723319401</v>
      </c>
      <c r="L280" s="539">
        <f t="shared" si="91"/>
        <v>483692.18816970487</v>
      </c>
      <c r="M280" s="539">
        <f t="shared" si="91"/>
        <v>219259.10124321474</v>
      </c>
      <c r="N280" s="539">
        <f t="shared" si="91"/>
        <v>143447.18604874893</v>
      </c>
      <c r="O280" s="539">
        <f t="shared" si="92"/>
        <v>852909.56013400038</v>
      </c>
      <c r="P280" s="540"/>
      <c r="Q280" s="541"/>
      <c r="R280" s="541"/>
      <c r="S280" s="541"/>
      <c r="T280" s="541"/>
      <c r="U280" s="538">
        <f t="shared" si="93"/>
        <v>0</v>
      </c>
      <c r="V280" s="538">
        <f t="shared" si="94"/>
        <v>0</v>
      </c>
      <c r="W280" s="538">
        <f t="shared" si="94"/>
        <v>0</v>
      </c>
      <c r="X280" s="538">
        <f t="shared" si="94"/>
        <v>0</v>
      </c>
      <c r="Y280" s="538">
        <f t="shared" si="95"/>
        <v>0</v>
      </c>
      <c r="Z280" s="542">
        <f t="shared" si="96"/>
        <v>0</v>
      </c>
      <c r="AA280" s="543"/>
      <c r="AB280" s="544" t="s">
        <v>2263</v>
      </c>
      <c r="AC280" s="544" t="s">
        <v>2505</v>
      </c>
      <c r="AD280" s="544" t="s">
        <v>2505</v>
      </c>
      <c r="AE280" s="544" t="s">
        <v>2263</v>
      </c>
      <c r="AF280" s="545">
        <v>144</v>
      </c>
      <c r="AG280" s="545" t="s">
        <v>2263</v>
      </c>
      <c r="AH280" s="543"/>
      <c r="AI280" s="546">
        <f t="shared" si="98"/>
        <v>-1</v>
      </c>
      <c r="AJ280" s="546">
        <f t="shared" si="98"/>
        <v>-1</v>
      </c>
      <c r="AK280" s="546">
        <f t="shared" si="98"/>
        <v>-1</v>
      </c>
      <c r="AL280" s="546">
        <f t="shared" si="98"/>
        <v>-1</v>
      </c>
      <c r="AN280" s="502">
        <f t="shared" si="97"/>
        <v>-6511.0846723319401</v>
      </c>
      <c r="AO280" s="502">
        <f t="shared" si="97"/>
        <v>-483692.18816970487</v>
      </c>
      <c r="AP280" s="502">
        <f t="shared" si="97"/>
        <v>-219259.10124321474</v>
      </c>
      <c r="AQ280" s="502">
        <f t="shared" si="97"/>
        <v>-143447.18604874893</v>
      </c>
    </row>
    <row r="281" spans="1:43" ht="25.5" x14ac:dyDescent="0.2">
      <c r="A281" s="535" t="s">
        <v>292</v>
      </c>
      <c r="B281" s="536" t="s">
        <v>2297</v>
      </c>
      <c r="C281" s="537">
        <v>113.49460144026169</v>
      </c>
      <c r="D281" s="537">
        <v>637.60481154926333</v>
      </c>
      <c r="E281" s="537">
        <v>637.60481154926333</v>
      </c>
      <c r="F281" s="537">
        <v>527.43401593758119</v>
      </c>
      <c r="G281" s="538">
        <v>10594</v>
      </c>
      <c r="H281" s="538">
        <v>3333</v>
      </c>
      <c r="I281" s="538">
        <v>577</v>
      </c>
      <c r="J281" s="538">
        <v>3327</v>
      </c>
      <c r="K281" s="539">
        <f t="shared" si="90"/>
        <v>1202361.8076581324</v>
      </c>
      <c r="L281" s="539">
        <f t="shared" si="91"/>
        <v>2125136.8368936945</v>
      </c>
      <c r="M281" s="539">
        <f t="shared" si="91"/>
        <v>367897.97626392497</v>
      </c>
      <c r="N281" s="539">
        <f t="shared" si="91"/>
        <v>1754772.9710243326</v>
      </c>
      <c r="O281" s="539">
        <f t="shared" si="92"/>
        <v>5450169.5918400846</v>
      </c>
      <c r="P281" s="540"/>
      <c r="Q281" s="541"/>
      <c r="R281" s="541">
        <f>SUMPRODUCT(D281:F281,H281:J281)/SUM(H281:J281)</f>
        <v>586.95699657067189</v>
      </c>
      <c r="S281" s="541">
        <f>R281</f>
        <v>586.95699657067189</v>
      </c>
      <c r="T281" s="541">
        <f>R281</f>
        <v>586.95699657067189</v>
      </c>
      <c r="U281" s="538">
        <f t="shared" si="93"/>
        <v>0</v>
      </c>
      <c r="V281" s="538">
        <f t="shared" si="94"/>
        <v>1956327.6695700495</v>
      </c>
      <c r="W281" s="538">
        <f t="shared" si="94"/>
        <v>338674.18702127767</v>
      </c>
      <c r="X281" s="538">
        <f t="shared" si="94"/>
        <v>1952805.9275906254</v>
      </c>
      <c r="Y281" s="538">
        <f t="shared" si="95"/>
        <v>4247807.7841819525</v>
      </c>
      <c r="Z281" s="542">
        <f t="shared" si="96"/>
        <v>-1202361.8076581322</v>
      </c>
      <c r="AA281" s="543"/>
      <c r="AB281" s="544" t="s">
        <v>2263</v>
      </c>
      <c r="AC281" s="544" t="s">
        <v>2505</v>
      </c>
      <c r="AD281" s="544" t="s">
        <v>2505</v>
      </c>
      <c r="AE281" s="544" t="s">
        <v>2263</v>
      </c>
      <c r="AF281" s="545">
        <v>120</v>
      </c>
      <c r="AG281" s="545" t="s">
        <v>2263</v>
      </c>
      <c r="AH281" s="543"/>
      <c r="AI281" s="546">
        <f t="shared" si="98"/>
        <v>-1</v>
      </c>
      <c r="AJ281" s="546">
        <f t="shared" si="98"/>
        <v>-7.9434493060876576E-2</v>
      </c>
      <c r="AK281" s="546">
        <f t="shared" si="98"/>
        <v>-7.9434493060876576E-2</v>
      </c>
      <c r="AL281" s="546">
        <f t="shared" si="98"/>
        <v>0.11285389040993321</v>
      </c>
      <c r="AN281" s="502">
        <f t="shared" si="97"/>
        <v>-1202361.8076581324</v>
      </c>
      <c r="AO281" s="502">
        <f t="shared" si="97"/>
        <v>-168809.16732364497</v>
      </c>
      <c r="AP281" s="502">
        <f t="shared" si="97"/>
        <v>-29223.789242647297</v>
      </c>
      <c r="AQ281" s="502">
        <f t="shared" si="97"/>
        <v>198032.95656629279</v>
      </c>
    </row>
    <row r="282" spans="1:43" ht="12.75" x14ac:dyDescent="0.2">
      <c r="A282" s="535" t="s">
        <v>687</v>
      </c>
      <c r="B282" s="536">
        <v>0</v>
      </c>
      <c r="C282" s="537">
        <v>161.18520993997819</v>
      </c>
      <c r="D282" s="537">
        <v>634.20843662925984</v>
      </c>
      <c r="E282" s="537">
        <v>634.20843662925984</v>
      </c>
      <c r="F282" s="537">
        <v>638.93260570237032</v>
      </c>
      <c r="G282" s="538">
        <v>1016</v>
      </c>
      <c r="H282" s="538">
        <v>1014</v>
      </c>
      <c r="I282" s="538">
        <v>85</v>
      </c>
      <c r="J282" s="538">
        <v>597</v>
      </c>
      <c r="K282" s="539">
        <f t="shared" si="90"/>
        <v>163764.17329901786</v>
      </c>
      <c r="L282" s="539">
        <f t="shared" si="91"/>
        <v>643087.3547420695</v>
      </c>
      <c r="M282" s="539">
        <f t="shared" si="91"/>
        <v>53907.717113487088</v>
      </c>
      <c r="N282" s="539">
        <f t="shared" si="91"/>
        <v>381442.76560431509</v>
      </c>
      <c r="O282" s="539">
        <f t="shared" si="92"/>
        <v>1242202.0107588894</v>
      </c>
      <c r="P282" s="540"/>
      <c r="Q282" s="541"/>
      <c r="R282" s="541"/>
      <c r="S282" s="541"/>
      <c r="T282" s="541"/>
      <c r="U282" s="538">
        <f t="shared" si="93"/>
        <v>0</v>
      </c>
      <c r="V282" s="538">
        <f t="shared" si="94"/>
        <v>0</v>
      </c>
      <c r="W282" s="538">
        <f t="shared" si="94"/>
        <v>0</v>
      </c>
      <c r="X282" s="538">
        <f t="shared" si="94"/>
        <v>0</v>
      </c>
      <c r="Y282" s="538">
        <f t="shared" si="95"/>
        <v>0</v>
      </c>
      <c r="Z282" s="542">
        <f t="shared" si="96"/>
        <v>0</v>
      </c>
      <c r="AA282" s="543"/>
      <c r="AB282" s="544" t="s">
        <v>2263</v>
      </c>
      <c r="AC282" s="544" t="s">
        <v>2505</v>
      </c>
      <c r="AD282" s="544" t="s">
        <v>2505</v>
      </c>
      <c r="AE282" s="544" t="s">
        <v>2263</v>
      </c>
      <c r="AF282" s="545">
        <v>140</v>
      </c>
      <c r="AG282" s="545" t="s">
        <v>2263</v>
      </c>
      <c r="AH282" s="543"/>
      <c r="AI282" s="546">
        <f t="shared" si="98"/>
        <v>-1</v>
      </c>
      <c r="AJ282" s="546">
        <f t="shared" si="98"/>
        <v>-1</v>
      </c>
      <c r="AK282" s="546">
        <f t="shared" si="98"/>
        <v>-1</v>
      </c>
      <c r="AL282" s="546">
        <f t="shared" si="98"/>
        <v>-1</v>
      </c>
      <c r="AN282" s="502">
        <f t="shared" si="97"/>
        <v>-163764.17329901786</v>
      </c>
      <c r="AO282" s="502">
        <f t="shared" si="97"/>
        <v>-643087.3547420695</v>
      </c>
      <c r="AP282" s="502">
        <f t="shared" si="97"/>
        <v>-53907.717113487088</v>
      </c>
      <c r="AQ282" s="502">
        <f t="shared" si="97"/>
        <v>-381442.76560431509</v>
      </c>
    </row>
    <row r="283" spans="1:43" ht="12.75" x14ac:dyDescent="0.2">
      <c r="A283" s="535" t="s">
        <v>688</v>
      </c>
      <c r="B283" s="536">
        <v>0</v>
      </c>
      <c r="C283" s="537" t="s">
        <v>2263</v>
      </c>
      <c r="D283" s="537">
        <v>649.82138550523484</v>
      </c>
      <c r="E283" s="537">
        <v>649.82138550523484</v>
      </c>
      <c r="F283" s="537">
        <v>822.48253348822823</v>
      </c>
      <c r="G283" s="538">
        <v>424</v>
      </c>
      <c r="H283" s="538">
        <v>94</v>
      </c>
      <c r="I283" s="538">
        <v>6</v>
      </c>
      <c r="J283" s="538">
        <v>91</v>
      </c>
      <c r="K283" s="539">
        <f t="shared" si="90"/>
        <v>0</v>
      </c>
      <c r="L283" s="539">
        <f t="shared" si="91"/>
        <v>61083.210237492072</v>
      </c>
      <c r="M283" s="539">
        <f t="shared" si="91"/>
        <v>3898.9283130314088</v>
      </c>
      <c r="N283" s="539">
        <f t="shared" si="91"/>
        <v>74845.910547428764</v>
      </c>
      <c r="O283" s="539">
        <f t="shared" si="92"/>
        <v>139828.04909795226</v>
      </c>
      <c r="P283" s="540"/>
      <c r="Q283" s="541"/>
      <c r="R283" s="541"/>
      <c r="S283" s="541"/>
      <c r="T283" s="541"/>
      <c r="U283" s="538">
        <f t="shared" si="93"/>
        <v>0</v>
      </c>
      <c r="V283" s="538">
        <f t="shared" si="94"/>
        <v>0</v>
      </c>
      <c r="W283" s="538">
        <f t="shared" si="94"/>
        <v>0</v>
      </c>
      <c r="X283" s="538">
        <f t="shared" si="94"/>
        <v>0</v>
      </c>
      <c r="Y283" s="538">
        <f t="shared" si="95"/>
        <v>0</v>
      </c>
      <c r="Z283" s="542">
        <f t="shared" si="96"/>
        <v>0</v>
      </c>
      <c r="AA283" s="543"/>
      <c r="AB283" s="544" t="s">
        <v>2263</v>
      </c>
      <c r="AC283" s="544" t="s">
        <v>2505</v>
      </c>
      <c r="AD283" s="544" t="s">
        <v>2505</v>
      </c>
      <c r="AE283" s="544" t="s">
        <v>2263</v>
      </c>
      <c r="AF283" s="545">
        <v>140</v>
      </c>
      <c r="AG283" s="545" t="s">
        <v>2263</v>
      </c>
      <c r="AH283" s="543"/>
      <c r="AI283" s="546" t="e">
        <f t="shared" si="98"/>
        <v>#VALUE!</v>
      </c>
      <c r="AJ283" s="546">
        <f t="shared" si="98"/>
        <v>-1</v>
      </c>
      <c r="AK283" s="546">
        <f t="shared" si="98"/>
        <v>-1</v>
      </c>
      <c r="AL283" s="546">
        <f t="shared" si="98"/>
        <v>-1</v>
      </c>
      <c r="AN283" s="502">
        <f t="shared" si="97"/>
        <v>0</v>
      </c>
      <c r="AO283" s="502">
        <f t="shared" si="97"/>
        <v>-61083.210237492072</v>
      </c>
      <c r="AP283" s="502">
        <f t="shared" si="97"/>
        <v>-3898.9283130314088</v>
      </c>
      <c r="AQ283" s="502">
        <f t="shared" si="97"/>
        <v>-74845.910547428764</v>
      </c>
    </row>
    <row r="284" spans="1:43" ht="12.75" x14ac:dyDescent="0.2">
      <c r="A284" s="535" t="s">
        <v>689</v>
      </c>
      <c r="B284" s="536">
        <v>0</v>
      </c>
      <c r="C284" s="537">
        <v>102.89884898168184</v>
      </c>
      <c r="D284" s="537">
        <v>617.21253898128964</v>
      </c>
      <c r="E284" s="537">
        <v>617.21253898128964</v>
      </c>
      <c r="F284" s="537">
        <v>671.95556699944063</v>
      </c>
      <c r="G284" s="538">
        <v>7056</v>
      </c>
      <c r="H284" s="538">
        <v>1185</v>
      </c>
      <c r="I284" s="538">
        <v>192</v>
      </c>
      <c r="J284" s="538">
        <v>1333</v>
      </c>
      <c r="K284" s="539">
        <f t="shared" si="90"/>
        <v>726054.2784147471</v>
      </c>
      <c r="L284" s="539">
        <f t="shared" si="91"/>
        <v>731396.85869282822</v>
      </c>
      <c r="M284" s="539">
        <f t="shared" si="91"/>
        <v>118504.80748440762</v>
      </c>
      <c r="N284" s="539">
        <f t="shared" si="91"/>
        <v>895716.77081025438</v>
      </c>
      <c r="O284" s="539">
        <f t="shared" si="92"/>
        <v>2471672.7154022371</v>
      </c>
      <c r="P284" s="540"/>
      <c r="Q284" s="541"/>
      <c r="R284" s="541"/>
      <c r="S284" s="541"/>
      <c r="T284" s="541"/>
      <c r="U284" s="538">
        <f t="shared" si="93"/>
        <v>0</v>
      </c>
      <c r="V284" s="538">
        <f t="shared" si="94"/>
        <v>0</v>
      </c>
      <c r="W284" s="538">
        <f t="shared" si="94"/>
        <v>0</v>
      </c>
      <c r="X284" s="538">
        <f t="shared" si="94"/>
        <v>0</v>
      </c>
      <c r="Y284" s="538">
        <f t="shared" si="95"/>
        <v>0</v>
      </c>
      <c r="Z284" s="542">
        <f t="shared" si="96"/>
        <v>0</v>
      </c>
      <c r="AA284" s="543"/>
      <c r="AB284" s="544" t="s">
        <v>2263</v>
      </c>
      <c r="AC284" s="544" t="s">
        <v>2505</v>
      </c>
      <c r="AD284" s="544" t="s">
        <v>2505</v>
      </c>
      <c r="AE284" s="544" t="s">
        <v>2263</v>
      </c>
      <c r="AF284" s="545">
        <v>120</v>
      </c>
      <c r="AG284" s="545" t="s">
        <v>2263</v>
      </c>
      <c r="AH284" s="543"/>
      <c r="AI284" s="546">
        <f t="shared" si="98"/>
        <v>-1</v>
      </c>
      <c r="AJ284" s="546">
        <f t="shared" si="98"/>
        <v>-1</v>
      </c>
      <c r="AK284" s="546">
        <f t="shared" si="98"/>
        <v>-1</v>
      </c>
      <c r="AL284" s="546">
        <f t="shared" si="98"/>
        <v>-1</v>
      </c>
      <c r="AN284" s="502">
        <f t="shared" si="97"/>
        <v>-726054.2784147471</v>
      </c>
      <c r="AO284" s="502">
        <f t="shared" si="97"/>
        <v>-731396.85869282822</v>
      </c>
      <c r="AP284" s="502">
        <f t="shared" si="97"/>
        <v>-118504.80748440762</v>
      </c>
      <c r="AQ284" s="502">
        <f t="shared" si="97"/>
        <v>-895716.77081025438</v>
      </c>
    </row>
    <row r="285" spans="1:43" ht="12.75" x14ac:dyDescent="0.2">
      <c r="A285" s="535" t="s">
        <v>690</v>
      </c>
      <c r="B285" s="536">
        <v>0</v>
      </c>
      <c r="C285" s="537">
        <v>108.32712121996471</v>
      </c>
      <c r="D285" s="537">
        <v>778.86202627889759</v>
      </c>
      <c r="E285" s="537">
        <v>778.86202627889759</v>
      </c>
      <c r="F285" s="537">
        <v>794.29571218807746</v>
      </c>
      <c r="G285" s="538">
        <v>830</v>
      </c>
      <c r="H285" s="538">
        <v>1030</v>
      </c>
      <c r="I285" s="538">
        <v>185</v>
      </c>
      <c r="J285" s="538">
        <v>1548</v>
      </c>
      <c r="K285" s="539">
        <f t="shared" si="90"/>
        <v>89911.51061257071</v>
      </c>
      <c r="L285" s="539">
        <f t="shared" si="91"/>
        <v>802227.88706726453</v>
      </c>
      <c r="M285" s="539">
        <f t="shared" si="91"/>
        <v>144089.47486159604</v>
      </c>
      <c r="N285" s="539">
        <f t="shared" si="91"/>
        <v>1229569.7624671438</v>
      </c>
      <c r="O285" s="539">
        <f t="shared" si="92"/>
        <v>2265798.6350085749</v>
      </c>
      <c r="P285" s="540"/>
      <c r="Q285" s="541"/>
      <c r="R285" s="541"/>
      <c r="S285" s="541"/>
      <c r="T285" s="541"/>
      <c r="U285" s="538">
        <f t="shared" si="93"/>
        <v>0</v>
      </c>
      <c r="V285" s="538">
        <f t="shared" si="94"/>
        <v>0</v>
      </c>
      <c r="W285" s="538">
        <f t="shared" si="94"/>
        <v>0</v>
      </c>
      <c r="X285" s="538">
        <f t="shared" si="94"/>
        <v>0</v>
      </c>
      <c r="Y285" s="538">
        <f t="shared" si="95"/>
        <v>0</v>
      </c>
      <c r="Z285" s="542">
        <f t="shared" si="96"/>
        <v>0</v>
      </c>
      <c r="AA285" s="543"/>
      <c r="AB285" s="544" t="s">
        <v>2263</v>
      </c>
      <c r="AC285" s="544" t="s">
        <v>2505</v>
      </c>
      <c r="AD285" s="544" t="s">
        <v>2505</v>
      </c>
      <c r="AE285" s="544" t="s">
        <v>2263</v>
      </c>
      <c r="AF285" s="545">
        <v>143</v>
      </c>
      <c r="AG285" s="545" t="s">
        <v>2263</v>
      </c>
      <c r="AH285" s="543"/>
      <c r="AI285" s="546">
        <f t="shared" si="98"/>
        <v>-1</v>
      </c>
      <c r="AJ285" s="546">
        <f t="shared" si="98"/>
        <v>-1</v>
      </c>
      <c r="AK285" s="546">
        <f t="shared" si="98"/>
        <v>-1</v>
      </c>
      <c r="AL285" s="546">
        <f t="shared" si="98"/>
        <v>-1</v>
      </c>
      <c r="AN285" s="502">
        <f t="shared" si="97"/>
        <v>-89911.51061257071</v>
      </c>
      <c r="AO285" s="502">
        <f t="shared" si="97"/>
        <v>-802227.88706726453</v>
      </c>
      <c r="AP285" s="502">
        <f t="shared" si="97"/>
        <v>-144089.47486159604</v>
      </c>
      <c r="AQ285" s="502">
        <f t="shared" si="97"/>
        <v>-1229569.7624671438</v>
      </c>
    </row>
    <row r="286" spans="1:43" ht="12.75" x14ac:dyDescent="0.2">
      <c r="A286" s="535" t="s">
        <v>691</v>
      </c>
      <c r="B286" s="536">
        <v>0</v>
      </c>
      <c r="C286" s="537" t="s">
        <v>2263</v>
      </c>
      <c r="D286" s="537">
        <v>760.91159600488811</v>
      </c>
      <c r="E286" s="537">
        <v>760.91159600488811</v>
      </c>
      <c r="F286" s="537">
        <v>927.91051916366791</v>
      </c>
      <c r="G286" s="538">
        <v>10</v>
      </c>
      <c r="H286" s="538">
        <v>97</v>
      </c>
      <c r="I286" s="538">
        <v>40</v>
      </c>
      <c r="J286" s="538">
        <v>305</v>
      </c>
      <c r="K286" s="539">
        <f t="shared" si="90"/>
        <v>0</v>
      </c>
      <c r="L286" s="539">
        <f t="shared" si="91"/>
        <v>73808.424812474143</v>
      </c>
      <c r="M286" s="539">
        <f t="shared" si="91"/>
        <v>30436.463840195524</v>
      </c>
      <c r="N286" s="539">
        <f t="shared" si="91"/>
        <v>283012.70834491873</v>
      </c>
      <c r="O286" s="539">
        <f t="shared" si="92"/>
        <v>387257.59699758841</v>
      </c>
      <c r="P286" s="540"/>
      <c r="Q286" s="541"/>
      <c r="R286" s="541"/>
      <c r="S286" s="541"/>
      <c r="T286" s="541"/>
      <c r="U286" s="538">
        <f t="shared" si="93"/>
        <v>0</v>
      </c>
      <c r="V286" s="538">
        <f t="shared" si="94"/>
        <v>0</v>
      </c>
      <c r="W286" s="538">
        <f t="shared" si="94"/>
        <v>0</v>
      </c>
      <c r="X286" s="538">
        <f t="shared" si="94"/>
        <v>0</v>
      </c>
      <c r="Y286" s="538">
        <f t="shared" si="95"/>
        <v>0</v>
      </c>
      <c r="Z286" s="542">
        <f t="shared" si="96"/>
        <v>0</v>
      </c>
      <c r="AA286" s="540"/>
      <c r="AB286" s="544" t="s">
        <v>2263</v>
      </c>
      <c r="AC286" s="544" t="s">
        <v>2505</v>
      </c>
      <c r="AD286" s="544" t="s">
        <v>2505</v>
      </c>
      <c r="AE286" s="544" t="s">
        <v>2263</v>
      </c>
      <c r="AF286" s="545">
        <v>120</v>
      </c>
      <c r="AG286" s="545" t="s">
        <v>2263</v>
      </c>
      <c r="AH286" s="543"/>
      <c r="AI286" s="546" t="e">
        <f t="shared" si="98"/>
        <v>#VALUE!</v>
      </c>
      <c r="AJ286" s="546">
        <f t="shared" si="98"/>
        <v>-1</v>
      </c>
      <c r="AK286" s="546">
        <f t="shared" si="98"/>
        <v>-1</v>
      </c>
      <c r="AL286" s="546">
        <f t="shared" si="98"/>
        <v>-1</v>
      </c>
      <c r="AN286" s="502">
        <f t="shared" si="97"/>
        <v>0</v>
      </c>
      <c r="AO286" s="502">
        <f t="shared" si="97"/>
        <v>-73808.424812474143</v>
      </c>
      <c r="AP286" s="502">
        <f t="shared" si="97"/>
        <v>-30436.463840195524</v>
      </c>
      <c r="AQ286" s="502">
        <f t="shared" si="97"/>
        <v>-283012.70834491873</v>
      </c>
    </row>
    <row r="287" spans="1:43" ht="12.75" x14ac:dyDescent="0.2">
      <c r="A287" s="535" t="s">
        <v>692</v>
      </c>
      <c r="B287" s="536">
        <v>0</v>
      </c>
      <c r="C287" s="537" t="s">
        <v>2263</v>
      </c>
      <c r="D287" s="537">
        <v>15519.655698663673</v>
      </c>
      <c r="E287" s="537">
        <v>15519.655698663673</v>
      </c>
      <c r="F287" s="537">
        <v>15915.373725711423</v>
      </c>
      <c r="G287" s="538">
        <v>0</v>
      </c>
      <c r="H287" s="538">
        <v>0</v>
      </c>
      <c r="I287" s="538">
        <v>122</v>
      </c>
      <c r="J287" s="538">
        <v>2</v>
      </c>
      <c r="K287" s="539">
        <f t="shared" si="90"/>
        <v>0</v>
      </c>
      <c r="L287" s="539">
        <f t="shared" si="91"/>
        <v>0</v>
      </c>
      <c r="M287" s="539">
        <f t="shared" si="91"/>
        <v>1893397.9952369682</v>
      </c>
      <c r="N287" s="539">
        <f t="shared" si="91"/>
        <v>31830.747451422845</v>
      </c>
      <c r="O287" s="539">
        <f t="shared" si="92"/>
        <v>1925228.7426883909</v>
      </c>
      <c r="P287" s="540"/>
      <c r="Q287" s="541"/>
      <c r="R287" s="541"/>
      <c r="S287" s="541"/>
      <c r="T287" s="541"/>
      <c r="U287" s="538">
        <f t="shared" si="93"/>
        <v>0</v>
      </c>
      <c r="V287" s="538">
        <f t="shared" si="94"/>
        <v>0</v>
      </c>
      <c r="W287" s="538">
        <f t="shared" si="94"/>
        <v>0</v>
      </c>
      <c r="X287" s="538">
        <f t="shared" si="94"/>
        <v>0</v>
      </c>
      <c r="Y287" s="538">
        <f t="shared" si="95"/>
        <v>0</v>
      </c>
      <c r="Z287" s="542">
        <f t="shared" si="96"/>
        <v>0</v>
      </c>
      <c r="AA287" s="540"/>
      <c r="AB287" s="544" t="s">
        <v>2263</v>
      </c>
      <c r="AC287" s="544" t="s">
        <v>2505</v>
      </c>
      <c r="AD287" s="544" t="s">
        <v>2505</v>
      </c>
      <c r="AE287" s="544" t="s">
        <v>2263</v>
      </c>
      <c r="AF287" s="545" t="s">
        <v>2263</v>
      </c>
      <c r="AG287" s="545" t="s">
        <v>2263</v>
      </c>
      <c r="AH287" s="543"/>
      <c r="AI287" s="546" t="e">
        <f t="shared" si="98"/>
        <v>#VALUE!</v>
      </c>
      <c r="AJ287" s="546">
        <f t="shared" si="98"/>
        <v>-1</v>
      </c>
      <c r="AK287" s="546">
        <f t="shared" si="98"/>
        <v>-1</v>
      </c>
      <c r="AL287" s="546">
        <f t="shared" si="98"/>
        <v>-1</v>
      </c>
      <c r="AN287" s="502">
        <f t="shared" si="97"/>
        <v>0</v>
      </c>
      <c r="AO287" s="502">
        <f t="shared" si="97"/>
        <v>0</v>
      </c>
      <c r="AP287" s="502">
        <f t="shared" si="97"/>
        <v>-1893397.9952369682</v>
      </c>
      <c r="AQ287" s="502">
        <f t="shared" si="97"/>
        <v>-31830.747451422845</v>
      </c>
    </row>
    <row r="288" spans="1:43" ht="12.75" x14ac:dyDescent="0.2">
      <c r="A288" s="535" t="s">
        <v>693</v>
      </c>
      <c r="B288" s="536">
        <v>0</v>
      </c>
      <c r="C288" s="537" t="s">
        <v>2263</v>
      </c>
      <c r="D288" s="537">
        <v>8168.7253925289751</v>
      </c>
      <c r="E288" s="537">
        <v>8168.7253925289751</v>
      </c>
      <c r="F288" s="537">
        <v>10874.495071944586</v>
      </c>
      <c r="G288" s="538">
        <v>0</v>
      </c>
      <c r="H288" s="538">
        <v>0</v>
      </c>
      <c r="I288" s="538">
        <v>239</v>
      </c>
      <c r="J288" s="538">
        <v>16</v>
      </c>
      <c r="K288" s="539">
        <f t="shared" si="90"/>
        <v>0</v>
      </c>
      <c r="L288" s="539">
        <f t="shared" si="91"/>
        <v>0</v>
      </c>
      <c r="M288" s="539">
        <f t="shared" si="91"/>
        <v>1952325.3688144251</v>
      </c>
      <c r="N288" s="539">
        <f t="shared" si="91"/>
        <v>173991.92115111338</v>
      </c>
      <c r="O288" s="539">
        <f t="shared" si="92"/>
        <v>2126317.2899655383</v>
      </c>
      <c r="P288" s="540"/>
      <c r="Q288" s="541"/>
      <c r="R288" s="541"/>
      <c r="S288" s="541"/>
      <c r="T288" s="541"/>
      <c r="U288" s="538">
        <f t="shared" si="93"/>
        <v>0</v>
      </c>
      <c r="V288" s="538">
        <f t="shared" si="94"/>
        <v>0</v>
      </c>
      <c r="W288" s="538">
        <f t="shared" si="94"/>
        <v>0</v>
      </c>
      <c r="X288" s="538">
        <f t="shared" si="94"/>
        <v>0</v>
      </c>
      <c r="Y288" s="538">
        <f t="shared" si="95"/>
        <v>0</v>
      </c>
      <c r="Z288" s="542">
        <f t="shared" si="96"/>
        <v>0</v>
      </c>
      <c r="AA288" s="543"/>
      <c r="AB288" s="544" t="s">
        <v>2263</v>
      </c>
      <c r="AC288" s="544" t="s">
        <v>2505</v>
      </c>
      <c r="AD288" s="544" t="s">
        <v>2505</v>
      </c>
      <c r="AE288" s="544" t="s">
        <v>2263</v>
      </c>
      <c r="AF288" s="545" t="s">
        <v>2263</v>
      </c>
      <c r="AG288" s="545" t="s">
        <v>2263</v>
      </c>
      <c r="AH288" s="543"/>
      <c r="AI288" s="546" t="e">
        <f t="shared" si="98"/>
        <v>#VALUE!</v>
      </c>
      <c r="AJ288" s="546">
        <f t="shared" si="98"/>
        <v>-1</v>
      </c>
      <c r="AK288" s="546">
        <f t="shared" si="98"/>
        <v>-1</v>
      </c>
      <c r="AL288" s="546">
        <f t="shared" si="98"/>
        <v>-1</v>
      </c>
      <c r="AN288" s="502">
        <f t="shared" si="97"/>
        <v>0</v>
      </c>
      <c r="AO288" s="502">
        <f t="shared" si="97"/>
        <v>0</v>
      </c>
      <c r="AP288" s="502">
        <f t="shared" si="97"/>
        <v>-1952325.3688144251</v>
      </c>
      <c r="AQ288" s="502">
        <f t="shared" si="97"/>
        <v>-173991.92115111338</v>
      </c>
    </row>
    <row r="289" spans="1:43" ht="25.5" x14ac:dyDescent="0.2">
      <c r="A289" s="535" t="s">
        <v>694</v>
      </c>
      <c r="B289" s="536" t="s">
        <v>2297</v>
      </c>
      <c r="C289" s="537" t="s">
        <v>2263</v>
      </c>
      <c r="D289" s="537">
        <v>4349.442383404893</v>
      </c>
      <c r="E289" s="537">
        <v>4349.442383404893</v>
      </c>
      <c r="F289" s="537">
        <v>3950.2014180964211</v>
      </c>
      <c r="G289" s="538">
        <v>0</v>
      </c>
      <c r="H289" s="538">
        <v>3</v>
      </c>
      <c r="I289" s="538">
        <v>370</v>
      </c>
      <c r="J289" s="538">
        <v>2</v>
      </c>
      <c r="K289" s="539">
        <f t="shared" si="90"/>
        <v>0</v>
      </c>
      <c r="L289" s="539">
        <f t="shared" si="91"/>
        <v>13048.327150214678</v>
      </c>
      <c r="M289" s="539">
        <f t="shared" si="91"/>
        <v>1609293.6818598104</v>
      </c>
      <c r="N289" s="539">
        <f t="shared" si="91"/>
        <v>7900.4028361928422</v>
      </c>
      <c r="O289" s="539">
        <f t="shared" si="92"/>
        <v>1630242.4118462179</v>
      </c>
      <c r="P289" s="540"/>
      <c r="Q289" s="541"/>
      <c r="R289" s="541">
        <f>SUMPRODUCT(D289:F289,H289:J289)/SUM(H289:J289)</f>
        <v>4347.3130982565808</v>
      </c>
      <c r="S289" s="541">
        <f>R289</f>
        <v>4347.3130982565808</v>
      </c>
      <c r="T289" s="541">
        <f>R289</f>
        <v>4347.3130982565808</v>
      </c>
      <c r="U289" s="538">
        <f t="shared" si="93"/>
        <v>0</v>
      </c>
      <c r="V289" s="538">
        <f t="shared" si="94"/>
        <v>13041.939294769742</v>
      </c>
      <c r="W289" s="538">
        <f t="shared" si="94"/>
        <v>1608505.8463549349</v>
      </c>
      <c r="X289" s="538">
        <f t="shared" si="94"/>
        <v>8694.6261965131616</v>
      </c>
      <c r="Y289" s="538">
        <f t="shared" si="95"/>
        <v>1630242.4118462177</v>
      </c>
      <c r="Z289" s="542">
        <f t="shared" si="96"/>
        <v>-2.3283064365386963E-10</v>
      </c>
      <c r="AA289" s="543"/>
      <c r="AB289" s="544" t="s">
        <v>2263</v>
      </c>
      <c r="AC289" s="544" t="s">
        <v>2505</v>
      </c>
      <c r="AD289" s="544" t="s">
        <v>2505</v>
      </c>
      <c r="AE289" s="544" t="s">
        <v>2263</v>
      </c>
      <c r="AF289" s="545" t="s">
        <v>2263</v>
      </c>
      <c r="AG289" s="545" t="s">
        <v>2263</v>
      </c>
      <c r="AH289" s="543"/>
      <c r="AI289" s="546" t="e">
        <f t="shared" si="98"/>
        <v>#VALUE!</v>
      </c>
      <c r="AJ289" s="546">
        <f t="shared" si="98"/>
        <v>-4.8955359345292937E-4</v>
      </c>
      <c r="AK289" s="546">
        <f t="shared" si="98"/>
        <v>-4.8955359345292937E-4</v>
      </c>
      <c r="AL289" s="546">
        <f t="shared" si="98"/>
        <v>0.10052947638085885</v>
      </c>
      <c r="AN289" s="502">
        <f t="shared" si="97"/>
        <v>0</v>
      </c>
      <c r="AO289" s="502">
        <f t="shared" si="97"/>
        <v>-6.3878554449365765</v>
      </c>
      <c r="AP289" s="502">
        <f t="shared" si="97"/>
        <v>-787.83550487551838</v>
      </c>
      <c r="AQ289" s="502">
        <f t="shared" si="97"/>
        <v>794.22336032031944</v>
      </c>
    </row>
    <row r="290" spans="1:43" ht="12.75" x14ac:dyDescent="0.2">
      <c r="A290" s="535" t="s">
        <v>695</v>
      </c>
      <c r="B290" s="536">
        <v>0</v>
      </c>
      <c r="C290" s="537" t="s">
        <v>2263</v>
      </c>
      <c r="D290" s="537">
        <v>5282.434320283026</v>
      </c>
      <c r="E290" s="537">
        <v>5282.434320283026</v>
      </c>
      <c r="F290" s="537">
        <v>6972.6651762465244</v>
      </c>
      <c r="G290" s="538">
        <v>0</v>
      </c>
      <c r="H290" s="538">
        <v>45</v>
      </c>
      <c r="I290" s="538">
        <v>421</v>
      </c>
      <c r="J290" s="538">
        <v>39</v>
      </c>
      <c r="K290" s="539">
        <f t="shared" si="90"/>
        <v>0</v>
      </c>
      <c r="L290" s="539">
        <f t="shared" si="91"/>
        <v>237709.54441273617</v>
      </c>
      <c r="M290" s="539">
        <f t="shared" si="91"/>
        <v>2223904.848839154</v>
      </c>
      <c r="N290" s="539">
        <f t="shared" si="91"/>
        <v>271933.94187361444</v>
      </c>
      <c r="O290" s="539">
        <f t="shared" si="92"/>
        <v>2733548.335125505</v>
      </c>
      <c r="P290" s="540"/>
      <c r="Q290" s="541"/>
      <c r="R290" s="541"/>
      <c r="S290" s="541"/>
      <c r="T290" s="541"/>
      <c r="U290" s="538">
        <f t="shared" si="93"/>
        <v>0</v>
      </c>
      <c r="V290" s="538">
        <f t="shared" si="94"/>
        <v>0</v>
      </c>
      <c r="W290" s="538">
        <f t="shared" si="94"/>
        <v>0</v>
      </c>
      <c r="X290" s="538">
        <f t="shared" si="94"/>
        <v>0</v>
      </c>
      <c r="Y290" s="538">
        <f t="shared" si="95"/>
        <v>0</v>
      </c>
      <c r="Z290" s="542">
        <f t="shared" si="96"/>
        <v>0</v>
      </c>
      <c r="AA290" s="543"/>
      <c r="AB290" s="544" t="s">
        <v>2263</v>
      </c>
      <c r="AC290" s="544" t="s">
        <v>2505</v>
      </c>
      <c r="AD290" s="544" t="s">
        <v>2505</v>
      </c>
      <c r="AE290" s="544" t="s">
        <v>2263</v>
      </c>
      <c r="AF290" s="545" t="s">
        <v>2263</v>
      </c>
      <c r="AG290" s="545" t="s">
        <v>2263</v>
      </c>
      <c r="AH290" s="543"/>
      <c r="AI290" s="546" t="e">
        <f t="shared" si="98"/>
        <v>#VALUE!</v>
      </c>
      <c r="AJ290" s="546">
        <f t="shared" si="98"/>
        <v>-1</v>
      </c>
      <c r="AK290" s="546">
        <f t="shared" si="98"/>
        <v>-1</v>
      </c>
      <c r="AL290" s="546">
        <f t="shared" si="98"/>
        <v>-1</v>
      </c>
      <c r="AN290" s="502">
        <f t="shared" si="97"/>
        <v>0</v>
      </c>
      <c r="AO290" s="502">
        <f t="shared" si="97"/>
        <v>-237709.54441273617</v>
      </c>
      <c r="AP290" s="502">
        <f t="shared" si="97"/>
        <v>-2223904.848839154</v>
      </c>
      <c r="AQ290" s="502">
        <f t="shared" si="97"/>
        <v>-271933.94187361444</v>
      </c>
    </row>
    <row r="291" spans="1:43" ht="25.5" x14ac:dyDescent="0.2">
      <c r="A291" s="535" t="s">
        <v>696</v>
      </c>
      <c r="B291" s="536" t="s">
        <v>2297</v>
      </c>
      <c r="C291" s="537" t="s">
        <v>2263</v>
      </c>
      <c r="D291" s="537">
        <v>4048.5097052453734</v>
      </c>
      <c r="E291" s="537">
        <v>4048.5097052453734</v>
      </c>
      <c r="F291" s="537">
        <v>2858.9632370834488</v>
      </c>
      <c r="G291" s="538">
        <v>10</v>
      </c>
      <c r="H291" s="538">
        <v>38</v>
      </c>
      <c r="I291" s="538">
        <v>724</v>
      </c>
      <c r="J291" s="538">
        <v>11</v>
      </c>
      <c r="K291" s="539">
        <f t="shared" si="90"/>
        <v>0</v>
      </c>
      <c r="L291" s="539">
        <f t="shared" si="91"/>
        <v>153843.36879932418</v>
      </c>
      <c r="M291" s="539">
        <f t="shared" si="91"/>
        <v>2931121.0265976503</v>
      </c>
      <c r="N291" s="539">
        <f t="shared" si="91"/>
        <v>31448.595607917938</v>
      </c>
      <c r="O291" s="539">
        <f t="shared" si="92"/>
        <v>3116412.9910048922</v>
      </c>
      <c r="P291" s="540"/>
      <c r="Q291" s="541"/>
      <c r="R291" s="541">
        <f>SUMPRODUCT(D291:F291,H291:J291)/SUM(H291:J291)</f>
        <v>4031.5821358407402</v>
      </c>
      <c r="S291" s="541">
        <f>R291</f>
        <v>4031.5821358407402</v>
      </c>
      <c r="T291" s="541">
        <f>R291</f>
        <v>4031.5821358407402</v>
      </c>
      <c r="U291" s="538">
        <f t="shared" si="93"/>
        <v>0</v>
      </c>
      <c r="V291" s="538">
        <f t="shared" si="94"/>
        <v>153200.12116194813</v>
      </c>
      <c r="W291" s="538">
        <f t="shared" si="94"/>
        <v>2918865.466348696</v>
      </c>
      <c r="X291" s="538">
        <f t="shared" si="94"/>
        <v>44347.403494248145</v>
      </c>
      <c r="Y291" s="538">
        <f t="shared" si="95"/>
        <v>3116412.9910048922</v>
      </c>
      <c r="Z291" s="542">
        <f t="shared" si="96"/>
        <v>0</v>
      </c>
      <c r="AA291" s="543"/>
      <c r="AB291" s="544" t="s">
        <v>2263</v>
      </c>
      <c r="AC291" s="544" t="s">
        <v>2505</v>
      </c>
      <c r="AD291" s="544" t="s">
        <v>2505</v>
      </c>
      <c r="AE291" s="544" t="s">
        <v>2263</v>
      </c>
      <c r="AF291" s="545">
        <v>140</v>
      </c>
      <c r="AG291" s="545" t="s">
        <v>2263</v>
      </c>
      <c r="AH291" s="543"/>
      <c r="AI291" s="546" t="e">
        <f t="shared" si="98"/>
        <v>#VALUE!</v>
      </c>
      <c r="AJ291" s="546">
        <f t="shared" si="98"/>
        <v>-4.181185334124593E-3</v>
      </c>
      <c r="AK291" s="546">
        <f t="shared" si="98"/>
        <v>-4.181185334124593E-3</v>
      </c>
      <c r="AL291" s="546">
        <f t="shared" si="98"/>
        <v>0.41015529110249438</v>
      </c>
      <c r="AN291" s="502">
        <f t="shared" si="97"/>
        <v>0</v>
      </c>
      <c r="AO291" s="502">
        <f t="shared" si="97"/>
        <v>-643.24763737604371</v>
      </c>
      <c r="AP291" s="502">
        <f t="shared" si="97"/>
        <v>-12255.560248954222</v>
      </c>
      <c r="AQ291" s="502">
        <f t="shared" si="97"/>
        <v>12898.807886330207</v>
      </c>
    </row>
    <row r="292" spans="1:43" ht="12.75" x14ac:dyDescent="0.2">
      <c r="A292" s="535" t="s">
        <v>697</v>
      </c>
      <c r="B292" s="536">
        <v>0</v>
      </c>
      <c r="C292" s="537" t="s">
        <v>2263</v>
      </c>
      <c r="D292" s="537">
        <v>3053.8528322364377</v>
      </c>
      <c r="E292" s="537">
        <v>3053.8528322364377</v>
      </c>
      <c r="F292" s="537">
        <v>3757.633028733203</v>
      </c>
      <c r="G292" s="538">
        <v>0</v>
      </c>
      <c r="H292" s="538">
        <v>105</v>
      </c>
      <c r="I292" s="538">
        <v>464</v>
      </c>
      <c r="J292" s="538">
        <v>197</v>
      </c>
      <c r="K292" s="539">
        <f t="shared" si="90"/>
        <v>0</v>
      </c>
      <c r="L292" s="539">
        <f t="shared" si="91"/>
        <v>320654.54738482594</v>
      </c>
      <c r="M292" s="539">
        <f t="shared" si="91"/>
        <v>1416987.7141577071</v>
      </c>
      <c r="N292" s="539">
        <f t="shared" si="91"/>
        <v>740253.70666044101</v>
      </c>
      <c r="O292" s="539">
        <f t="shared" si="92"/>
        <v>2477895.9682029742</v>
      </c>
      <c r="P292" s="540"/>
      <c r="Q292" s="541"/>
      <c r="R292" s="541"/>
      <c r="S292" s="541"/>
      <c r="T292" s="541"/>
      <c r="U292" s="538">
        <f t="shared" si="93"/>
        <v>0</v>
      </c>
      <c r="V292" s="538">
        <f t="shared" si="94"/>
        <v>0</v>
      </c>
      <c r="W292" s="538">
        <f t="shared" si="94"/>
        <v>0</v>
      </c>
      <c r="X292" s="538">
        <f t="shared" si="94"/>
        <v>0</v>
      </c>
      <c r="Y292" s="538">
        <f t="shared" si="95"/>
        <v>0</v>
      </c>
      <c r="Z292" s="542">
        <f t="shared" si="96"/>
        <v>0</v>
      </c>
      <c r="AA292" s="543"/>
      <c r="AB292" s="544" t="s">
        <v>2263</v>
      </c>
      <c r="AC292" s="544" t="s">
        <v>2505</v>
      </c>
      <c r="AD292" s="544" t="s">
        <v>2505</v>
      </c>
      <c r="AE292" s="544" t="s">
        <v>2263</v>
      </c>
      <c r="AF292" s="545" t="s">
        <v>2263</v>
      </c>
      <c r="AG292" s="545" t="s">
        <v>2263</v>
      </c>
      <c r="AH292" s="543"/>
      <c r="AI292" s="546" t="e">
        <f t="shared" si="98"/>
        <v>#VALUE!</v>
      </c>
      <c r="AJ292" s="546">
        <f t="shared" si="98"/>
        <v>-1</v>
      </c>
      <c r="AK292" s="546">
        <f t="shared" si="98"/>
        <v>-1</v>
      </c>
      <c r="AL292" s="546">
        <f t="shared" si="98"/>
        <v>-1</v>
      </c>
      <c r="AN292" s="502">
        <f t="shared" si="97"/>
        <v>0</v>
      </c>
      <c r="AO292" s="502">
        <f t="shared" si="97"/>
        <v>-320654.54738482594</v>
      </c>
      <c r="AP292" s="502">
        <f t="shared" si="97"/>
        <v>-1416987.7141577071</v>
      </c>
      <c r="AQ292" s="502">
        <f t="shared" si="97"/>
        <v>-740253.70666044101</v>
      </c>
    </row>
    <row r="293" spans="1:43" ht="12.75" x14ac:dyDescent="0.2">
      <c r="A293" s="535" t="s">
        <v>698</v>
      </c>
      <c r="B293" s="536">
        <v>0</v>
      </c>
      <c r="C293" s="537" t="s">
        <v>2263</v>
      </c>
      <c r="D293" s="537">
        <v>2726.9469477437356</v>
      </c>
      <c r="E293" s="537">
        <v>2726.9469477437356</v>
      </c>
      <c r="F293" s="537">
        <v>2795.8772416681159</v>
      </c>
      <c r="G293" s="538">
        <v>28</v>
      </c>
      <c r="H293" s="538">
        <v>112</v>
      </c>
      <c r="I293" s="538">
        <v>1069</v>
      </c>
      <c r="J293" s="538">
        <v>175</v>
      </c>
      <c r="K293" s="539">
        <f t="shared" si="90"/>
        <v>0</v>
      </c>
      <c r="L293" s="539">
        <f t="shared" si="91"/>
        <v>305418.0581472984</v>
      </c>
      <c r="M293" s="539">
        <f t="shared" si="91"/>
        <v>2915106.2871380532</v>
      </c>
      <c r="N293" s="539">
        <f t="shared" si="91"/>
        <v>489278.51729192026</v>
      </c>
      <c r="O293" s="539">
        <f t="shared" si="92"/>
        <v>3709802.8625772716</v>
      </c>
      <c r="P293" s="540"/>
      <c r="Q293" s="541"/>
      <c r="R293" s="541"/>
      <c r="S293" s="541"/>
      <c r="T293" s="541"/>
      <c r="U293" s="538">
        <f t="shared" si="93"/>
        <v>0</v>
      </c>
      <c r="V293" s="538">
        <f t="shared" si="94"/>
        <v>0</v>
      </c>
      <c r="W293" s="538">
        <f t="shared" si="94"/>
        <v>0</v>
      </c>
      <c r="X293" s="538">
        <f t="shared" si="94"/>
        <v>0</v>
      </c>
      <c r="Y293" s="538">
        <f t="shared" si="95"/>
        <v>0</v>
      </c>
      <c r="Z293" s="542">
        <f t="shared" si="96"/>
        <v>0</v>
      </c>
      <c r="AA293" s="543"/>
      <c r="AB293" s="544" t="s">
        <v>2263</v>
      </c>
      <c r="AC293" s="544" t="s">
        <v>2505</v>
      </c>
      <c r="AD293" s="544" t="s">
        <v>2505</v>
      </c>
      <c r="AE293" s="544" t="s">
        <v>2263</v>
      </c>
      <c r="AF293" s="545">
        <v>140</v>
      </c>
      <c r="AG293" s="545" t="s">
        <v>2263</v>
      </c>
      <c r="AH293" s="543"/>
      <c r="AI293" s="546" t="e">
        <f t="shared" si="98"/>
        <v>#VALUE!</v>
      </c>
      <c r="AJ293" s="546">
        <f t="shared" si="98"/>
        <v>-1</v>
      </c>
      <c r="AK293" s="546">
        <f t="shared" si="98"/>
        <v>-1</v>
      </c>
      <c r="AL293" s="546">
        <f t="shared" si="98"/>
        <v>-1</v>
      </c>
      <c r="AN293" s="502">
        <f t="shared" si="97"/>
        <v>0</v>
      </c>
      <c r="AO293" s="502">
        <f t="shared" si="97"/>
        <v>-305418.0581472984</v>
      </c>
      <c r="AP293" s="502">
        <f t="shared" si="97"/>
        <v>-2915106.2871380532</v>
      </c>
      <c r="AQ293" s="502">
        <f t="shared" si="97"/>
        <v>-489278.51729192026</v>
      </c>
    </row>
    <row r="294" spans="1:43" ht="12.75" x14ac:dyDescent="0.2">
      <c r="A294" s="535" t="s">
        <v>699</v>
      </c>
      <c r="B294" s="536">
        <v>0</v>
      </c>
      <c r="C294" s="537" t="s">
        <v>2263</v>
      </c>
      <c r="D294" s="537">
        <v>2779.157603420937</v>
      </c>
      <c r="E294" s="537">
        <v>2779.157603420937</v>
      </c>
      <c r="F294" s="537">
        <v>2820.2192954260972</v>
      </c>
      <c r="G294" s="538">
        <v>0</v>
      </c>
      <c r="H294" s="538">
        <v>43</v>
      </c>
      <c r="I294" s="538">
        <v>411</v>
      </c>
      <c r="J294" s="538">
        <v>41</v>
      </c>
      <c r="K294" s="539">
        <f t="shared" si="90"/>
        <v>0</v>
      </c>
      <c r="L294" s="539">
        <f t="shared" si="91"/>
        <v>119503.7769471003</v>
      </c>
      <c r="M294" s="539">
        <f t="shared" si="91"/>
        <v>1142233.7750060051</v>
      </c>
      <c r="N294" s="539">
        <f t="shared" si="91"/>
        <v>115628.99111246999</v>
      </c>
      <c r="O294" s="539">
        <f t="shared" si="92"/>
        <v>1377366.5430655752</v>
      </c>
      <c r="P294" s="540"/>
      <c r="Q294" s="541"/>
      <c r="R294" s="541"/>
      <c r="S294" s="541"/>
      <c r="T294" s="541"/>
      <c r="U294" s="538">
        <f t="shared" si="93"/>
        <v>0</v>
      </c>
      <c r="V294" s="538">
        <f t="shared" si="94"/>
        <v>0</v>
      </c>
      <c r="W294" s="538">
        <f t="shared" si="94"/>
        <v>0</v>
      </c>
      <c r="X294" s="538">
        <f t="shared" si="94"/>
        <v>0</v>
      </c>
      <c r="Y294" s="538">
        <f t="shared" si="95"/>
        <v>0</v>
      </c>
      <c r="Z294" s="542">
        <f t="shared" si="96"/>
        <v>0</v>
      </c>
      <c r="AA294" s="543"/>
      <c r="AB294" s="544" t="s">
        <v>2263</v>
      </c>
      <c r="AC294" s="544" t="s">
        <v>2505</v>
      </c>
      <c r="AD294" s="544" t="s">
        <v>2505</v>
      </c>
      <c r="AE294" s="544" t="s">
        <v>2263</v>
      </c>
      <c r="AF294" s="545" t="s">
        <v>2263</v>
      </c>
      <c r="AG294" s="545" t="s">
        <v>2263</v>
      </c>
      <c r="AH294" s="543"/>
      <c r="AI294" s="546" t="e">
        <f t="shared" si="98"/>
        <v>#VALUE!</v>
      </c>
      <c r="AJ294" s="546">
        <f t="shared" si="98"/>
        <v>-1</v>
      </c>
      <c r="AK294" s="546">
        <f t="shared" si="98"/>
        <v>-1</v>
      </c>
      <c r="AL294" s="546">
        <f t="shared" si="98"/>
        <v>-1</v>
      </c>
      <c r="AN294" s="502">
        <f t="shared" si="97"/>
        <v>0</v>
      </c>
      <c r="AO294" s="502">
        <f t="shared" si="97"/>
        <v>-119503.7769471003</v>
      </c>
      <c r="AP294" s="502">
        <f t="shared" si="97"/>
        <v>-1142233.7750060051</v>
      </c>
      <c r="AQ294" s="502">
        <f t="shared" si="97"/>
        <v>-115628.99111246999</v>
      </c>
    </row>
    <row r="295" spans="1:43" ht="12.75" x14ac:dyDescent="0.2">
      <c r="A295" s="535" t="s">
        <v>700</v>
      </c>
      <c r="B295" s="536">
        <v>0</v>
      </c>
      <c r="C295" s="537" t="s">
        <v>2263</v>
      </c>
      <c r="D295" s="537">
        <v>1922.8229043775229</v>
      </c>
      <c r="E295" s="537">
        <v>1922.8229043775229</v>
      </c>
      <c r="F295" s="537">
        <v>2158.4418825964613</v>
      </c>
      <c r="G295" s="538">
        <v>113</v>
      </c>
      <c r="H295" s="538">
        <v>683</v>
      </c>
      <c r="I295" s="538">
        <v>853</v>
      </c>
      <c r="J295" s="538">
        <v>44</v>
      </c>
      <c r="K295" s="539">
        <f t="shared" si="90"/>
        <v>0</v>
      </c>
      <c r="L295" s="539">
        <f t="shared" si="91"/>
        <v>1313288.0436898482</v>
      </c>
      <c r="M295" s="539">
        <f t="shared" si="91"/>
        <v>1640167.937434027</v>
      </c>
      <c r="N295" s="539">
        <f t="shared" si="91"/>
        <v>94971.442834244299</v>
      </c>
      <c r="O295" s="539">
        <f t="shared" si="92"/>
        <v>3048427.423958119</v>
      </c>
      <c r="P295" s="540"/>
      <c r="Q295" s="541"/>
      <c r="R295" s="541"/>
      <c r="S295" s="541"/>
      <c r="T295" s="541"/>
      <c r="U295" s="538">
        <f t="shared" si="93"/>
        <v>0</v>
      </c>
      <c r="V295" s="538">
        <f t="shared" si="94"/>
        <v>0</v>
      </c>
      <c r="W295" s="538">
        <f t="shared" si="94"/>
        <v>0</v>
      </c>
      <c r="X295" s="538">
        <f t="shared" si="94"/>
        <v>0</v>
      </c>
      <c r="Y295" s="538">
        <f t="shared" si="95"/>
        <v>0</v>
      </c>
      <c r="Z295" s="542">
        <f t="shared" si="96"/>
        <v>0</v>
      </c>
      <c r="AA295" s="543"/>
      <c r="AB295" s="544" t="s">
        <v>2263</v>
      </c>
      <c r="AC295" s="544" t="s">
        <v>2505</v>
      </c>
      <c r="AD295" s="544" t="s">
        <v>2505</v>
      </c>
      <c r="AE295" s="544" t="s">
        <v>2263</v>
      </c>
      <c r="AF295" s="545">
        <v>140</v>
      </c>
      <c r="AG295" s="545" t="s">
        <v>2263</v>
      </c>
      <c r="AH295" s="543"/>
      <c r="AI295" s="546" t="e">
        <f t="shared" si="98"/>
        <v>#VALUE!</v>
      </c>
      <c r="AJ295" s="546">
        <f t="shared" si="98"/>
        <v>-1</v>
      </c>
      <c r="AK295" s="546">
        <f t="shared" si="98"/>
        <v>-1</v>
      </c>
      <c r="AL295" s="546">
        <f t="shared" si="98"/>
        <v>-1</v>
      </c>
      <c r="AN295" s="502">
        <f t="shared" si="97"/>
        <v>0</v>
      </c>
      <c r="AO295" s="502">
        <f t="shared" si="97"/>
        <v>-1313288.0436898482</v>
      </c>
      <c r="AP295" s="502">
        <f t="shared" si="97"/>
        <v>-1640167.937434027</v>
      </c>
      <c r="AQ295" s="502">
        <f t="shared" si="97"/>
        <v>-94971.442834244299</v>
      </c>
    </row>
    <row r="296" spans="1:43" ht="12.75" x14ac:dyDescent="0.2">
      <c r="A296" s="535" t="s">
        <v>701</v>
      </c>
      <c r="B296" s="536">
        <v>0</v>
      </c>
      <c r="C296" s="537">
        <v>137.34478115295354</v>
      </c>
      <c r="D296" s="537">
        <v>969.46317458549049</v>
      </c>
      <c r="E296" s="537">
        <v>969.46317458549049</v>
      </c>
      <c r="F296" s="537">
        <v>760.53255946737806</v>
      </c>
      <c r="G296" s="538">
        <v>797</v>
      </c>
      <c r="H296" s="538">
        <v>2790</v>
      </c>
      <c r="I296" s="538">
        <v>904</v>
      </c>
      <c r="J296" s="538">
        <v>121</v>
      </c>
      <c r="K296" s="539">
        <f t="shared" si="90"/>
        <v>109463.79057890398</v>
      </c>
      <c r="L296" s="539">
        <f t="shared" si="91"/>
        <v>2704802.2570935185</v>
      </c>
      <c r="M296" s="539">
        <f t="shared" si="91"/>
        <v>876394.70982528338</v>
      </c>
      <c r="N296" s="539">
        <f t="shared" si="91"/>
        <v>92024.439695552748</v>
      </c>
      <c r="O296" s="539">
        <f t="shared" si="92"/>
        <v>3782685.1971932589</v>
      </c>
      <c r="P296" s="540"/>
      <c r="Q296" s="541"/>
      <c r="R296" s="541"/>
      <c r="S296" s="541"/>
      <c r="T296" s="541"/>
      <c r="U296" s="538">
        <f t="shared" si="93"/>
        <v>0</v>
      </c>
      <c r="V296" s="538">
        <f t="shared" si="94"/>
        <v>0</v>
      </c>
      <c r="W296" s="538">
        <f t="shared" si="94"/>
        <v>0</v>
      </c>
      <c r="X296" s="538">
        <f t="shared" si="94"/>
        <v>0</v>
      </c>
      <c r="Y296" s="538">
        <f t="shared" si="95"/>
        <v>0</v>
      </c>
      <c r="Z296" s="542">
        <f t="shared" si="96"/>
        <v>0</v>
      </c>
      <c r="AA296" s="543"/>
      <c r="AB296" s="544" t="s">
        <v>2263</v>
      </c>
      <c r="AC296" s="544" t="s">
        <v>2505</v>
      </c>
      <c r="AD296" s="544" t="s">
        <v>2505</v>
      </c>
      <c r="AE296" s="544" t="s">
        <v>2263</v>
      </c>
      <c r="AF296" s="545">
        <v>140</v>
      </c>
      <c r="AG296" s="545" t="s">
        <v>2263</v>
      </c>
      <c r="AH296" s="543"/>
      <c r="AI296" s="546">
        <f t="shared" si="98"/>
        <v>-1</v>
      </c>
      <c r="AJ296" s="546">
        <f t="shared" si="98"/>
        <v>-1</v>
      </c>
      <c r="AK296" s="546">
        <f t="shared" si="98"/>
        <v>-1</v>
      </c>
      <c r="AL296" s="546">
        <f t="shared" si="98"/>
        <v>-1</v>
      </c>
      <c r="AN296" s="502">
        <f t="shared" si="97"/>
        <v>-109463.79057890398</v>
      </c>
      <c r="AO296" s="502">
        <f t="shared" si="97"/>
        <v>-2704802.2570935185</v>
      </c>
      <c r="AP296" s="502">
        <f t="shared" si="97"/>
        <v>-876394.70982528338</v>
      </c>
      <c r="AQ296" s="502">
        <f t="shared" si="97"/>
        <v>-92024.439695552748</v>
      </c>
    </row>
    <row r="297" spans="1:43" ht="12.75" x14ac:dyDescent="0.2">
      <c r="A297" s="535" t="s">
        <v>702</v>
      </c>
      <c r="B297" s="536">
        <v>0</v>
      </c>
      <c r="C297" s="537" t="s">
        <v>2263</v>
      </c>
      <c r="D297" s="537">
        <v>1903.8431928301156</v>
      </c>
      <c r="E297" s="537">
        <v>1903.8431928301156</v>
      </c>
      <c r="F297" s="537">
        <v>2343.9712222075477</v>
      </c>
      <c r="G297" s="538">
        <v>183</v>
      </c>
      <c r="H297" s="538">
        <v>192</v>
      </c>
      <c r="I297" s="538">
        <v>727</v>
      </c>
      <c r="J297" s="538">
        <v>4455</v>
      </c>
      <c r="K297" s="539">
        <f t="shared" si="90"/>
        <v>0</v>
      </c>
      <c r="L297" s="539">
        <f t="shared" si="91"/>
        <v>365537.89302338217</v>
      </c>
      <c r="M297" s="539">
        <f t="shared" si="91"/>
        <v>1384094.001187494</v>
      </c>
      <c r="N297" s="539">
        <f t="shared" si="91"/>
        <v>10442391.794934625</v>
      </c>
      <c r="O297" s="539">
        <f t="shared" si="92"/>
        <v>12192023.689145502</v>
      </c>
      <c r="P297" s="540"/>
      <c r="Q297" s="541"/>
      <c r="R297" s="541"/>
      <c r="S297" s="541"/>
      <c r="T297" s="541"/>
      <c r="U297" s="538">
        <f t="shared" si="93"/>
        <v>0</v>
      </c>
      <c r="V297" s="538">
        <f t="shared" si="94"/>
        <v>0</v>
      </c>
      <c r="W297" s="538">
        <f t="shared" si="94"/>
        <v>0</v>
      </c>
      <c r="X297" s="538">
        <f t="shared" si="94"/>
        <v>0</v>
      </c>
      <c r="Y297" s="538">
        <f t="shared" si="95"/>
        <v>0</v>
      </c>
      <c r="Z297" s="542">
        <f t="shared" si="96"/>
        <v>0</v>
      </c>
      <c r="AA297" s="543"/>
      <c r="AB297" s="544" t="s">
        <v>2263</v>
      </c>
      <c r="AC297" s="544" t="s">
        <v>2505</v>
      </c>
      <c r="AD297" s="544" t="s">
        <v>2505</v>
      </c>
      <c r="AE297" s="544" t="s">
        <v>2263</v>
      </c>
      <c r="AF297" s="545">
        <v>140</v>
      </c>
      <c r="AG297" s="545" t="s">
        <v>2263</v>
      </c>
      <c r="AH297" s="543"/>
      <c r="AI297" s="546" t="e">
        <f t="shared" si="98"/>
        <v>#VALUE!</v>
      </c>
      <c r="AJ297" s="546">
        <f t="shared" si="98"/>
        <v>-1</v>
      </c>
      <c r="AK297" s="546">
        <f t="shared" si="98"/>
        <v>-1</v>
      </c>
      <c r="AL297" s="546">
        <f t="shared" si="98"/>
        <v>-1</v>
      </c>
      <c r="AN297" s="502">
        <f t="shared" si="97"/>
        <v>0</v>
      </c>
      <c r="AO297" s="502">
        <f t="shared" si="97"/>
        <v>-365537.89302338217</v>
      </c>
      <c r="AP297" s="502">
        <f t="shared" si="97"/>
        <v>-1384094.001187494</v>
      </c>
      <c r="AQ297" s="502">
        <f t="shared" si="97"/>
        <v>-10442391.794934625</v>
      </c>
    </row>
    <row r="298" spans="1:43" ht="12.75" x14ac:dyDescent="0.2">
      <c r="A298" s="535" t="s">
        <v>703</v>
      </c>
      <c r="B298" s="536">
        <v>0</v>
      </c>
      <c r="C298" s="537" t="s">
        <v>2263</v>
      </c>
      <c r="D298" s="537">
        <v>1584.6628200289881</v>
      </c>
      <c r="E298" s="537">
        <v>1584.6628200289881</v>
      </c>
      <c r="F298" s="537">
        <v>1654.3586204923522</v>
      </c>
      <c r="G298" s="538">
        <v>16</v>
      </c>
      <c r="H298" s="538">
        <v>149</v>
      </c>
      <c r="I298" s="538">
        <v>1005</v>
      </c>
      <c r="J298" s="538">
        <v>405</v>
      </c>
      <c r="K298" s="539">
        <f t="shared" si="90"/>
        <v>0</v>
      </c>
      <c r="L298" s="539">
        <f t="shared" si="91"/>
        <v>236114.76018431922</v>
      </c>
      <c r="M298" s="539">
        <f t="shared" si="91"/>
        <v>1592586.1341291331</v>
      </c>
      <c r="N298" s="539">
        <f t="shared" si="91"/>
        <v>670015.24129940267</v>
      </c>
      <c r="O298" s="539">
        <f t="shared" si="92"/>
        <v>2498716.1356128547</v>
      </c>
      <c r="P298" s="540"/>
      <c r="Q298" s="541"/>
      <c r="R298" s="541"/>
      <c r="S298" s="541"/>
      <c r="T298" s="541"/>
      <c r="U298" s="538">
        <f t="shared" si="93"/>
        <v>0</v>
      </c>
      <c r="V298" s="538">
        <f t="shared" si="94"/>
        <v>0</v>
      </c>
      <c r="W298" s="538">
        <f t="shared" si="94"/>
        <v>0</v>
      </c>
      <c r="X298" s="538">
        <f t="shared" si="94"/>
        <v>0</v>
      </c>
      <c r="Y298" s="538">
        <f t="shared" si="95"/>
        <v>0</v>
      </c>
      <c r="Z298" s="542">
        <f t="shared" si="96"/>
        <v>0</v>
      </c>
      <c r="AA298" s="543"/>
      <c r="AB298" s="544" t="s">
        <v>2263</v>
      </c>
      <c r="AC298" s="544" t="s">
        <v>2505</v>
      </c>
      <c r="AD298" s="544" t="s">
        <v>2505</v>
      </c>
      <c r="AE298" s="544" t="s">
        <v>2263</v>
      </c>
      <c r="AF298" s="545">
        <v>142</v>
      </c>
      <c r="AG298" s="545" t="s">
        <v>2263</v>
      </c>
      <c r="AH298" s="543"/>
      <c r="AI298" s="546" t="e">
        <f t="shared" si="98"/>
        <v>#VALUE!</v>
      </c>
      <c r="AJ298" s="546">
        <f t="shared" si="98"/>
        <v>-1</v>
      </c>
      <c r="AK298" s="546">
        <f t="shared" si="98"/>
        <v>-1</v>
      </c>
      <c r="AL298" s="546">
        <f t="shared" si="98"/>
        <v>-1</v>
      </c>
      <c r="AN298" s="502">
        <f t="shared" si="97"/>
        <v>0</v>
      </c>
      <c r="AO298" s="502">
        <f t="shared" si="97"/>
        <v>-236114.76018431922</v>
      </c>
      <c r="AP298" s="502">
        <f t="shared" si="97"/>
        <v>-1592586.1341291331</v>
      </c>
      <c r="AQ298" s="502">
        <f t="shared" si="97"/>
        <v>-670015.24129940267</v>
      </c>
    </row>
    <row r="299" spans="1:43" ht="12.75" x14ac:dyDescent="0.2">
      <c r="A299" s="535" t="s">
        <v>704</v>
      </c>
      <c r="B299" s="536">
        <v>0</v>
      </c>
      <c r="C299" s="537">
        <v>116.32882200997462</v>
      </c>
      <c r="D299" s="537">
        <v>577.00121134965173</v>
      </c>
      <c r="E299" s="537">
        <v>577.00121134965173</v>
      </c>
      <c r="F299" s="537">
        <v>691.1312974135401</v>
      </c>
      <c r="G299" s="538">
        <v>2014</v>
      </c>
      <c r="H299" s="538">
        <v>6714</v>
      </c>
      <c r="I299" s="538">
        <v>385</v>
      </c>
      <c r="J299" s="538">
        <v>339</v>
      </c>
      <c r="K299" s="539">
        <f t="shared" si="90"/>
        <v>234286.24752808886</v>
      </c>
      <c r="L299" s="539">
        <f t="shared" si="91"/>
        <v>3873986.1330015617</v>
      </c>
      <c r="M299" s="539">
        <f t="shared" si="91"/>
        <v>222145.46636961593</v>
      </c>
      <c r="N299" s="539">
        <f t="shared" si="91"/>
        <v>234293.50982319011</v>
      </c>
      <c r="O299" s="539">
        <f t="shared" si="92"/>
        <v>4564711.3567224564</v>
      </c>
      <c r="P299" s="540"/>
      <c r="Q299" s="541"/>
      <c r="R299" s="541"/>
      <c r="S299" s="541"/>
      <c r="T299" s="541"/>
      <c r="U299" s="538">
        <f t="shared" si="93"/>
        <v>0</v>
      </c>
      <c r="V299" s="538">
        <f t="shared" si="94"/>
        <v>0</v>
      </c>
      <c r="W299" s="538">
        <f t="shared" si="94"/>
        <v>0</v>
      </c>
      <c r="X299" s="538">
        <f t="shared" si="94"/>
        <v>0</v>
      </c>
      <c r="Y299" s="538">
        <f t="shared" si="95"/>
        <v>0</v>
      </c>
      <c r="Z299" s="542">
        <f t="shared" si="96"/>
        <v>0</v>
      </c>
      <c r="AA299" s="543"/>
      <c r="AB299" s="544" t="s">
        <v>2263</v>
      </c>
      <c r="AC299" s="544" t="s">
        <v>2505</v>
      </c>
      <c r="AD299" s="544" t="s">
        <v>2505</v>
      </c>
      <c r="AE299" s="544" t="s">
        <v>2263</v>
      </c>
      <c r="AF299" s="545">
        <v>120</v>
      </c>
      <c r="AG299" s="545" t="s">
        <v>2263</v>
      </c>
      <c r="AH299" s="543"/>
      <c r="AI299" s="546">
        <f t="shared" si="98"/>
        <v>-1</v>
      </c>
      <c r="AJ299" s="546">
        <f t="shared" si="98"/>
        <v>-1</v>
      </c>
      <c r="AK299" s="546">
        <f t="shared" si="98"/>
        <v>-1</v>
      </c>
      <c r="AL299" s="546">
        <f t="shared" si="98"/>
        <v>-1</v>
      </c>
      <c r="AN299" s="502">
        <f t="shared" si="97"/>
        <v>-234286.24752808886</v>
      </c>
      <c r="AO299" s="502">
        <f t="shared" si="97"/>
        <v>-3873986.1330015617</v>
      </c>
      <c r="AP299" s="502">
        <f t="shared" si="97"/>
        <v>-222145.46636961593</v>
      </c>
      <c r="AQ299" s="502">
        <f t="shared" si="97"/>
        <v>-234293.50982319011</v>
      </c>
    </row>
    <row r="300" spans="1:43" ht="12.75" x14ac:dyDescent="0.2">
      <c r="A300" s="535" t="s">
        <v>705</v>
      </c>
      <c r="B300" s="536">
        <v>0</v>
      </c>
      <c r="C300" s="537" t="s">
        <v>2263</v>
      </c>
      <c r="D300" s="537">
        <v>9545.3948490272123</v>
      </c>
      <c r="E300" s="537">
        <v>9545.3948490272123</v>
      </c>
      <c r="F300" s="537">
        <v>9800.3591427542815</v>
      </c>
      <c r="G300" s="538">
        <v>0</v>
      </c>
      <c r="H300" s="538">
        <v>0</v>
      </c>
      <c r="I300" s="538">
        <v>90</v>
      </c>
      <c r="J300" s="538">
        <v>275</v>
      </c>
      <c r="K300" s="539">
        <f t="shared" si="90"/>
        <v>0</v>
      </c>
      <c r="L300" s="539">
        <f t="shared" si="91"/>
        <v>0</v>
      </c>
      <c r="M300" s="539">
        <f t="shared" si="91"/>
        <v>859085.53641244909</v>
      </c>
      <c r="N300" s="539">
        <f t="shared" si="91"/>
        <v>2695098.7642574273</v>
      </c>
      <c r="O300" s="539">
        <f t="shared" si="92"/>
        <v>3554184.3006698764</v>
      </c>
      <c r="P300" s="540"/>
      <c r="Q300" s="541"/>
      <c r="R300" s="541"/>
      <c r="S300" s="541"/>
      <c r="T300" s="541"/>
      <c r="U300" s="538">
        <f t="shared" si="93"/>
        <v>0</v>
      </c>
      <c r="V300" s="538">
        <f t="shared" si="94"/>
        <v>0</v>
      </c>
      <c r="W300" s="538">
        <f t="shared" si="94"/>
        <v>0</v>
      </c>
      <c r="X300" s="538">
        <f t="shared" si="94"/>
        <v>0</v>
      </c>
      <c r="Y300" s="538">
        <f t="shared" si="95"/>
        <v>0</v>
      </c>
      <c r="Z300" s="542">
        <f t="shared" si="96"/>
        <v>0</v>
      </c>
      <c r="AA300" s="543"/>
      <c r="AB300" s="544" t="s">
        <v>2263</v>
      </c>
      <c r="AC300" s="544" t="s">
        <v>2505</v>
      </c>
      <c r="AD300" s="544" t="s">
        <v>2505</v>
      </c>
      <c r="AE300" s="544" t="s">
        <v>2263</v>
      </c>
      <c r="AF300" s="545" t="s">
        <v>2263</v>
      </c>
      <c r="AG300" s="545" t="s">
        <v>2263</v>
      </c>
      <c r="AH300" s="543"/>
      <c r="AI300" s="546" t="e">
        <f t="shared" si="98"/>
        <v>#VALUE!</v>
      </c>
      <c r="AJ300" s="546">
        <f t="shared" si="98"/>
        <v>-1</v>
      </c>
      <c r="AK300" s="546">
        <f t="shared" si="98"/>
        <v>-1</v>
      </c>
      <c r="AL300" s="546">
        <f t="shared" si="98"/>
        <v>-1</v>
      </c>
      <c r="AN300" s="502">
        <f t="shared" si="97"/>
        <v>0</v>
      </c>
      <c r="AO300" s="502">
        <f t="shared" si="97"/>
        <v>0</v>
      </c>
      <c r="AP300" s="502">
        <f t="shared" si="97"/>
        <v>-859085.53641244909</v>
      </c>
      <c r="AQ300" s="502">
        <f t="shared" si="97"/>
        <v>-2695098.7642574273</v>
      </c>
    </row>
    <row r="301" spans="1:43" ht="12.75" x14ac:dyDescent="0.2">
      <c r="A301" s="535" t="s">
        <v>706</v>
      </c>
      <c r="B301" s="536">
        <v>0</v>
      </c>
      <c r="C301" s="537" t="s">
        <v>2263</v>
      </c>
      <c r="D301" s="537">
        <v>4281.1098650448002</v>
      </c>
      <c r="E301" s="537">
        <v>4281.1098650448002</v>
      </c>
      <c r="F301" s="537">
        <v>6716.9977123715362</v>
      </c>
      <c r="G301" s="538">
        <v>0</v>
      </c>
      <c r="H301" s="538">
        <v>0</v>
      </c>
      <c r="I301" s="538">
        <v>269</v>
      </c>
      <c r="J301" s="538">
        <v>268</v>
      </c>
      <c r="K301" s="539">
        <f t="shared" si="90"/>
        <v>0</v>
      </c>
      <c r="L301" s="539">
        <f t="shared" si="91"/>
        <v>0</v>
      </c>
      <c r="M301" s="539">
        <f t="shared" si="91"/>
        <v>1151618.5536970512</v>
      </c>
      <c r="N301" s="539">
        <f t="shared" si="91"/>
        <v>1800155.3869155718</v>
      </c>
      <c r="O301" s="539">
        <f t="shared" si="92"/>
        <v>2951773.940612623</v>
      </c>
      <c r="P301" s="540"/>
      <c r="Q301" s="541"/>
      <c r="R301" s="541"/>
      <c r="S301" s="541"/>
      <c r="T301" s="541"/>
      <c r="U301" s="538">
        <f t="shared" si="93"/>
        <v>0</v>
      </c>
      <c r="V301" s="538">
        <f t="shared" si="94"/>
        <v>0</v>
      </c>
      <c r="W301" s="538">
        <f t="shared" si="94"/>
        <v>0</v>
      </c>
      <c r="X301" s="538">
        <f t="shared" si="94"/>
        <v>0</v>
      </c>
      <c r="Y301" s="538">
        <f t="shared" si="95"/>
        <v>0</v>
      </c>
      <c r="Z301" s="542">
        <f t="shared" si="96"/>
        <v>0</v>
      </c>
      <c r="AA301" s="543"/>
      <c r="AB301" s="544" t="s">
        <v>2263</v>
      </c>
      <c r="AC301" s="544" t="s">
        <v>2505</v>
      </c>
      <c r="AD301" s="544" t="s">
        <v>2505</v>
      </c>
      <c r="AE301" s="544" t="s">
        <v>2263</v>
      </c>
      <c r="AF301" s="545" t="s">
        <v>2263</v>
      </c>
      <c r="AG301" s="545" t="s">
        <v>2263</v>
      </c>
      <c r="AH301" s="543"/>
      <c r="AI301" s="546" t="e">
        <f t="shared" si="98"/>
        <v>#VALUE!</v>
      </c>
      <c r="AJ301" s="546">
        <f t="shared" si="98"/>
        <v>-1</v>
      </c>
      <c r="AK301" s="546">
        <f t="shared" si="98"/>
        <v>-1</v>
      </c>
      <c r="AL301" s="546">
        <f t="shared" si="98"/>
        <v>-1</v>
      </c>
      <c r="AN301" s="502">
        <f t="shared" si="97"/>
        <v>0</v>
      </c>
      <c r="AO301" s="502">
        <f t="shared" si="97"/>
        <v>0</v>
      </c>
      <c r="AP301" s="502">
        <f t="shared" si="97"/>
        <v>-1151618.5536970512</v>
      </c>
      <c r="AQ301" s="502">
        <f t="shared" si="97"/>
        <v>-1800155.3869155718</v>
      </c>
    </row>
    <row r="302" spans="1:43" ht="12.75" x14ac:dyDescent="0.2">
      <c r="A302" s="535" t="s">
        <v>707</v>
      </c>
      <c r="B302" s="536">
        <v>0</v>
      </c>
      <c r="C302" s="537" t="s">
        <v>2263</v>
      </c>
      <c r="D302" s="537">
        <v>2809.6285164643655</v>
      </c>
      <c r="E302" s="537">
        <v>2809.6285164643655</v>
      </c>
      <c r="F302" s="537">
        <v>4291.9676092479094</v>
      </c>
      <c r="G302" s="538">
        <v>0</v>
      </c>
      <c r="H302" s="538">
        <v>4</v>
      </c>
      <c r="I302" s="538">
        <v>944</v>
      </c>
      <c r="J302" s="538">
        <v>357</v>
      </c>
      <c r="K302" s="539">
        <f t="shared" si="90"/>
        <v>0</v>
      </c>
      <c r="L302" s="539">
        <f t="shared" si="91"/>
        <v>11238.514065857462</v>
      </c>
      <c r="M302" s="539">
        <f t="shared" si="91"/>
        <v>2652289.319542361</v>
      </c>
      <c r="N302" s="539">
        <f t="shared" si="91"/>
        <v>1532232.4365015037</v>
      </c>
      <c r="O302" s="539">
        <f t="shared" si="92"/>
        <v>4195760.2701097224</v>
      </c>
      <c r="P302" s="540"/>
      <c r="Q302" s="541"/>
      <c r="R302" s="541"/>
      <c r="S302" s="541"/>
      <c r="T302" s="541"/>
      <c r="U302" s="538">
        <f t="shared" si="93"/>
        <v>0</v>
      </c>
      <c r="V302" s="538">
        <f t="shared" si="94"/>
        <v>0</v>
      </c>
      <c r="W302" s="538">
        <f t="shared" si="94"/>
        <v>0</v>
      </c>
      <c r="X302" s="538">
        <f t="shared" si="94"/>
        <v>0</v>
      </c>
      <c r="Y302" s="538">
        <f t="shared" si="95"/>
        <v>0</v>
      </c>
      <c r="Z302" s="542">
        <f t="shared" si="96"/>
        <v>0</v>
      </c>
      <c r="AA302" s="543"/>
      <c r="AB302" s="544" t="s">
        <v>2263</v>
      </c>
      <c r="AC302" s="544" t="s">
        <v>2505</v>
      </c>
      <c r="AD302" s="544" t="s">
        <v>2505</v>
      </c>
      <c r="AE302" s="544" t="s">
        <v>2263</v>
      </c>
      <c r="AF302" s="545" t="s">
        <v>2263</v>
      </c>
      <c r="AG302" s="545" t="s">
        <v>2263</v>
      </c>
      <c r="AH302" s="543"/>
      <c r="AI302" s="546" t="e">
        <f t="shared" si="98"/>
        <v>#VALUE!</v>
      </c>
      <c r="AJ302" s="546">
        <f t="shared" si="98"/>
        <v>-1</v>
      </c>
      <c r="AK302" s="546">
        <f t="shared" si="98"/>
        <v>-1</v>
      </c>
      <c r="AL302" s="546">
        <f t="shared" si="98"/>
        <v>-1</v>
      </c>
      <c r="AN302" s="502">
        <f t="shared" si="97"/>
        <v>0</v>
      </c>
      <c r="AO302" s="502">
        <f t="shared" si="97"/>
        <v>-11238.514065857462</v>
      </c>
      <c r="AP302" s="502">
        <f t="shared" si="97"/>
        <v>-2652289.319542361</v>
      </c>
      <c r="AQ302" s="502">
        <f t="shared" si="97"/>
        <v>-1532232.4365015037</v>
      </c>
    </row>
    <row r="303" spans="1:43" ht="12.75" x14ac:dyDescent="0.2">
      <c r="A303" s="535" t="s">
        <v>708</v>
      </c>
      <c r="B303" s="536">
        <v>0</v>
      </c>
      <c r="C303" s="537" t="s">
        <v>2263</v>
      </c>
      <c r="D303" s="537">
        <v>4590.2307699446692</v>
      </c>
      <c r="E303" s="537">
        <v>4590.2307699446692</v>
      </c>
      <c r="F303" s="537">
        <v>4841.437551325168</v>
      </c>
      <c r="G303" s="538">
        <v>0</v>
      </c>
      <c r="H303" s="538">
        <v>7</v>
      </c>
      <c r="I303" s="538">
        <v>72</v>
      </c>
      <c r="J303" s="538">
        <v>391</v>
      </c>
      <c r="K303" s="539">
        <f t="shared" si="90"/>
        <v>0</v>
      </c>
      <c r="L303" s="539">
        <f t="shared" si="91"/>
        <v>32131.615389612685</v>
      </c>
      <c r="M303" s="539">
        <f t="shared" si="91"/>
        <v>330496.61543601617</v>
      </c>
      <c r="N303" s="539">
        <f t="shared" si="91"/>
        <v>1893002.0825681407</v>
      </c>
      <c r="O303" s="539">
        <f t="shared" si="92"/>
        <v>2255630.3133937698</v>
      </c>
      <c r="P303" s="540"/>
      <c r="Q303" s="541"/>
      <c r="R303" s="541"/>
      <c r="S303" s="541"/>
      <c r="T303" s="541"/>
      <c r="U303" s="538">
        <f t="shared" si="93"/>
        <v>0</v>
      </c>
      <c r="V303" s="538">
        <f t="shared" si="94"/>
        <v>0</v>
      </c>
      <c r="W303" s="538">
        <f t="shared" si="94"/>
        <v>0</v>
      </c>
      <c r="X303" s="538">
        <f t="shared" si="94"/>
        <v>0</v>
      </c>
      <c r="Y303" s="538">
        <f t="shared" si="95"/>
        <v>0</v>
      </c>
      <c r="Z303" s="542">
        <f t="shared" si="96"/>
        <v>0</v>
      </c>
      <c r="AA303" s="543"/>
      <c r="AB303" s="544" t="s">
        <v>2263</v>
      </c>
      <c r="AC303" s="544" t="s">
        <v>2505</v>
      </c>
      <c r="AD303" s="544" t="s">
        <v>2505</v>
      </c>
      <c r="AE303" s="544" t="s">
        <v>2263</v>
      </c>
      <c r="AF303" s="545" t="s">
        <v>2263</v>
      </c>
      <c r="AG303" s="545" t="s">
        <v>2263</v>
      </c>
      <c r="AH303" s="543"/>
      <c r="AI303" s="546" t="e">
        <f t="shared" si="98"/>
        <v>#VALUE!</v>
      </c>
      <c r="AJ303" s="546">
        <f t="shared" si="98"/>
        <v>-1</v>
      </c>
      <c r="AK303" s="546">
        <f t="shared" si="98"/>
        <v>-1</v>
      </c>
      <c r="AL303" s="546">
        <f t="shared" si="98"/>
        <v>-1</v>
      </c>
      <c r="AN303" s="502">
        <f t="shared" si="97"/>
        <v>0</v>
      </c>
      <c r="AO303" s="502">
        <f t="shared" si="97"/>
        <v>-32131.615389612685</v>
      </c>
      <c r="AP303" s="502">
        <f t="shared" si="97"/>
        <v>-330496.61543601617</v>
      </c>
      <c r="AQ303" s="502">
        <f t="shared" si="97"/>
        <v>-1893002.0825681407</v>
      </c>
    </row>
    <row r="304" spans="1:43" ht="12.75" x14ac:dyDescent="0.2">
      <c r="A304" s="535" t="s">
        <v>709</v>
      </c>
      <c r="B304" s="536">
        <v>0</v>
      </c>
      <c r="C304" s="537" t="s">
        <v>2263</v>
      </c>
      <c r="D304" s="537">
        <v>1970.5415721780357</v>
      </c>
      <c r="E304" s="537">
        <v>1970.5415721780357</v>
      </c>
      <c r="F304" s="537">
        <v>3164.1728585725814</v>
      </c>
      <c r="G304" s="538">
        <v>0</v>
      </c>
      <c r="H304" s="538">
        <v>99</v>
      </c>
      <c r="I304" s="538">
        <v>499</v>
      </c>
      <c r="J304" s="538">
        <v>758</v>
      </c>
      <c r="K304" s="539">
        <f t="shared" si="90"/>
        <v>0</v>
      </c>
      <c r="L304" s="539">
        <f t="shared" si="91"/>
        <v>195083.61564562554</v>
      </c>
      <c r="M304" s="539">
        <f t="shared" si="91"/>
        <v>983300.24451683986</v>
      </c>
      <c r="N304" s="539">
        <f t="shared" si="91"/>
        <v>2398443.0267980169</v>
      </c>
      <c r="O304" s="539">
        <f t="shared" si="92"/>
        <v>3576826.8869604822</v>
      </c>
      <c r="P304" s="540"/>
      <c r="Q304" s="541"/>
      <c r="R304" s="541"/>
      <c r="S304" s="541"/>
      <c r="T304" s="541"/>
      <c r="U304" s="538">
        <f t="shared" si="93"/>
        <v>0</v>
      </c>
      <c r="V304" s="538">
        <f t="shared" si="94"/>
        <v>0</v>
      </c>
      <c r="W304" s="538">
        <f t="shared" si="94"/>
        <v>0</v>
      </c>
      <c r="X304" s="538">
        <f t="shared" si="94"/>
        <v>0</v>
      </c>
      <c r="Y304" s="538">
        <f t="shared" si="95"/>
        <v>0</v>
      </c>
      <c r="Z304" s="542">
        <f t="shared" si="96"/>
        <v>0</v>
      </c>
      <c r="AA304" s="543"/>
      <c r="AB304" s="544" t="s">
        <v>2263</v>
      </c>
      <c r="AC304" s="544" t="s">
        <v>2505</v>
      </c>
      <c r="AD304" s="544" t="s">
        <v>2505</v>
      </c>
      <c r="AE304" s="544" t="s">
        <v>2263</v>
      </c>
      <c r="AF304" s="545" t="s">
        <v>2263</v>
      </c>
      <c r="AG304" s="545" t="s">
        <v>2263</v>
      </c>
      <c r="AH304" s="543"/>
      <c r="AI304" s="546" t="e">
        <f t="shared" si="98"/>
        <v>#VALUE!</v>
      </c>
      <c r="AJ304" s="546">
        <f t="shared" si="98"/>
        <v>-1</v>
      </c>
      <c r="AK304" s="546">
        <f t="shared" si="98"/>
        <v>-1</v>
      </c>
      <c r="AL304" s="546">
        <f t="shared" si="98"/>
        <v>-1</v>
      </c>
      <c r="AN304" s="502">
        <f t="shared" si="97"/>
        <v>0</v>
      </c>
      <c r="AO304" s="502">
        <f t="shared" si="97"/>
        <v>-195083.61564562554</v>
      </c>
      <c r="AP304" s="502">
        <f t="shared" si="97"/>
        <v>-983300.24451683986</v>
      </c>
      <c r="AQ304" s="502">
        <f t="shared" si="97"/>
        <v>-2398443.0267980169</v>
      </c>
    </row>
    <row r="305" spans="1:43" ht="12.75" x14ac:dyDescent="0.2">
      <c r="A305" s="535" t="s">
        <v>710</v>
      </c>
      <c r="B305" s="536">
        <v>0</v>
      </c>
      <c r="C305" s="537" t="s">
        <v>2263</v>
      </c>
      <c r="D305" s="537">
        <v>1102.5128993705171</v>
      </c>
      <c r="E305" s="537">
        <v>1102.5128993705171</v>
      </c>
      <c r="F305" s="537">
        <v>2242.1665641546119</v>
      </c>
      <c r="G305" s="538">
        <v>0</v>
      </c>
      <c r="H305" s="538">
        <v>722</v>
      </c>
      <c r="I305" s="538">
        <v>2637</v>
      </c>
      <c r="J305" s="538">
        <v>1025</v>
      </c>
      <c r="K305" s="539">
        <f t="shared" si="90"/>
        <v>0</v>
      </c>
      <c r="L305" s="539">
        <f t="shared" si="91"/>
        <v>796014.31334551331</v>
      </c>
      <c r="M305" s="539">
        <f t="shared" si="91"/>
        <v>2907326.5156400534</v>
      </c>
      <c r="N305" s="539">
        <f t="shared" si="91"/>
        <v>2298220.7282584771</v>
      </c>
      <c r="O305" s="539">
        <f t="shared" si="92"/>
        <v>6001561.5572440438</v>
      </c>
      <c r="P305" s="540"/>
      <c r="Q305" s="541"/>
      <c r="R305" s="541"/>
      <c r="S305" s="541"/>
      <c r="T305" s="541"/>
      <c r="U305" s="538">
        <f t="shared" si="93"/>
        <v>0</v>
      </c>
      <c r="V305" s="538">
        <f t="shared" si="94"/>
        <v>0</v>
      </c>
      <c r="W305" s="538">
        <f t="shared" si="94"/>
        <v>0</v>
      </c>
      <c r="X305" s="538">
        <f t="shared" si="94"/>
        <v>0</v>
      </c>
      <c r="Y305" s="538">
        <f t="shared" si="95"/>
        <v>0</v>
      </c>
      <c r="Z305" s="542">
        <f t="shared" si="96"/>
        <v>0</v>
      </c>
      <c r="AA305" s="540"/>
      <c r="AB305" s="544" t="s">
        <v>2263</v>
      </c>
      <c r="AC305" s="544" t="s">
        <v>2505</v>
      </c>
      <c r="AD305" s="544" t="s">
        <v>2505</v>
      </c>
      <c r="AE305" s="544" t="s">
        <v>2263</v>
      </c>
      <c r="AF305" s="545" t="s">
        <v>2263</v>
      </c>
      <c r="AG305" s="545" t="s">
        <v>2263</v>
      </c>
      <c r="AH305" s="543"/>
      <c r="AI305" s="546" t="e">
        <f t="shared" si="98"/>
        <v>#VALUE!</v>
      </c>
      <c r="AJ305" s="546">
        <f t="shared" si="98"/>
        <v>-1</v>
      </c>
      <c r="AK305" s="546">
        <f t="shared" si="98"/>
        <v>-1</v>
      </c>
      <c r="AL305" s="546">
        <f t="shared" si="98"/>
        <v>-1</v>
      </c>
      <c r="AN305" s="502">
        <f t="shared" si="97"/>
        <v>0</v>
      </c>
      <c r="AO305" s="502">
        <f t="shared" si="97"/>
        <v>-796014.31334551331</v>
      </c>
      <c r="AP305" s="502">
        <f t="shared" si="97"/>
        <v>-2907326.5156400534</v>
      </c>
      <c r="AQ305" s="502">
        <f t="shared" si="97"/>
        <v>-2298220.7282584771</v>
      </c>
    </row>
    <row r="306" spans="1:43" ht="12.75" x14ac:dyDescent="0.2">
      <c r="A306" s="535" t="s">
        <v>711</v>
      </c>
      <c r="B306" s="536">
        <v>0</v>
      </c>
      <c r="C306" s="537" t="s">
        <v>2263</v>
      </c>
      <c r="D306" s="537">
        <v>2842.0681773480128</v>
      </c>
      <c r="E306" s="537">
        <v>2842.0681773480128</v>
      </c>
      <c r="F306" s="537">
        <v>3270.8865998320698</v>
      </c>
      <c r="G306" s="538">
        <v>0</v>
      </c>
      <c r="H306" s="538">
        <v>4</v>
      </c>
      <c r="I306" s="538">
        <v>418</v>
      </c>
      <c r="J306" s="538">
        <v>4597</v>
      </c>
      <c r="K306" s="539">
        <f t="shared" si="90"/>
        <v>0</v>
      </c>
      <c r="L306" s="539">
        <f t="shared" si="91"/>
        <v>11368.272709392051</v>
      </c>
      <c r="M306" s="539">
        <f t="shared" si="91"/>
        <v>1187984.4981314694</v>
      </c>
      <c r="N306" s="539">
        <f t="shared" si="91"/>
        <v>15036265.699428026</v>
      </c>
      <c r="O306" s="539">
        <f t="shared" si="92"/>
        <v>16235618.470268887</v>
      </c>
      <c r="P306" s="540"/>
      <c r="Q306" s="541"/>
      <c r="R306" s="541"/>
      <c r="S306" s="541"/>
      <c r="T306" s="541"/>
      <c r="U306" s="538">
        <f t="shared" si="93"/>
        <v>0</v>
      </c>
      <c r="V306" s="538">
        <f t="shared" si="94"/>
        <v>0</v>
      </c>
      <c r="W306" s="538">
        <f t="shared" si="94"/>
        <v>0</v>
      </c>
      <c r="X306" s="538">
        <f t="shared" si="94"/>
        <v>0</v>
      </c>
      <c r="Y306" s="538">
        <f t="shared" si="95"/>
        <v>0</v>
      </c>
      <c r="Z306" s="542">
        <f t="shared" si="96"/>
        <v>0</v>
      </c>
      <c r="AA306" s="543"/>
      <c r="AB306" s="544" t="s">
        <v>2263</v>
      </c>
      <c r="AC306" s="544" t="s">
        <v>2505</v>
      </c>
      <c r="AD306" s="544" t="s">
        <v>2505</v>
      </c>
      <c r="AE306" s="544" t="s">
        <v>2263</v>
      </c>
      <c r="AF306" s="545" t="s">
        <v>2263</v>
      </c>
      <c r="AG306" s="545" t="s">
        <v>2263</v>
      </c>
      <c r="AH306" s="543"/>
      <c r="AI306" s="546" t="e">
        <f t="shared" si="98"/>
        <v>#VALUE!</v>
      </c>
      <c r="AJ306" s="546">
        <f t="shared" si="98"/>
        <v>-1</v>
      </c>
      <c r="AK306" s="546">
        <f t="shared" si="98"/>
        <v>-1</v>
      </c>
      <c r="AL306" s="546">
        <f t="shared" si="98"/>
        <v>-1</v>
      </c>
      <c r="AN306" s="502">
        <f t="shared" si="97"/>
        <v>0</v>
      </c>
      <c r="AO306" s="502">
        <f t="shared" si="97"/>
        <v>-11368.272709392051</v>
      </c>
      <c r="AP306" s="502">
        <f t="shared" si="97"/>
        <v>-1187984.4981314694</v>
      </c>
      <c r="AQ306" s="502">
        <f t="shared" si="97"/>
        <v>-15036265.699428026</v>
      </c>
    </row>
    <row r="307" spans="1:43" ht="25.5" x14ac:dyDescent="0.2">
      <c r="A307" s="535" t="s">
        <v>712</v>
      </c>
      <c r="B307" s="536" t="s">
        <v>2297</v>
      </c>
      <c r="C307" s="537" t="s">
        <v>2263</v>
      </c>
      <c r="D307" s="537">
        <v>1749.6539849327667</v>
      </c>
      <c r="E307" s="537">
        <v>1749.6539849327667</v>
      </c>
      <c r="F307" s="537">
        <v>1679.6335639367619</v>
      </c>
      <c r="G307" s="538">
        <v>0</v>
      </c>
      <c r="H307" s="538">
        <v>50</v>
      </c>
      <c r="I307" s="538">
        <v>1202</v>
      </c>
      <c r="J307" s="538">
        <v>7618</v>
      </c>
      <c r="K307" s="539">
        <f t="shared" si="90"/>
        <v>0</v>
      </c>
      <c r="L307" s="539">
        <f t="shared" si="91"/>
        <v>87482.699246638338</v>
      </c>
      <c r="M307" s="539">
        <f t="shared" si="91"/>
        <v>2103084.0898891855</v>
      </c>
      <c r="N307" s="539">
        <f t="shared" si="91"/>
        <v>12795448.490070252</v>
      </c>
      <c r="O307" s="539">
        <f t="shared" si="92"/>
        <v>14986015.279206075</v>
      </c>
      <c r="P307" s="540"/>
      <c r="Q307" s="541"/>
      <c r="R307" s="541">
        <f>SUMPRODUCT(D307:F307,H307:J307)/SUM(H307:J307)</f>
        <v>1689.5169424133117</v>
      </c>
      <c r="S307" s="541">
        <f>R307</f>
        <v>1689.5169424133117</v>
      </c>
      <c r="T307" s="541">
        <f>R307</f>
        <v>1689.5169424133117</v>
      </c>
      <c r="U307" s="538">
        <f t="shared" si="93"/>
        <v>0</v>
      </c>
      <c r="V307" s="538">
        <f t="shared" si="94"/>
        <v>84475.847120665581</v>
      </c>
      <c r="W307" s="538">
        <f t="shared" si="94"/>
        <v>2030799.3647808006</v>
      </c>
      <c r="X307" s="538">
        <f t="shared" si="94"/>
        <v>12870740.067304607</v>
      </c>
      <c r="Y307" s="538">
        <f t="shared" si="95"/>
        <v>14986015.279206075</v>
      </c>
      <c r="Z307" s="542">
        <f t="shared" si="96"/>
        <v>0</v>
      </c>
      <c r="AA307" s="540"/>
      <c r="AB307" s="544" t="s">
        <v>2263</v>
      </c>
      <c r="AC307" s="544" t="s">
        <v>2505</v>
      </c>
      <c r="AD307" s="544" t="s">
        <v>2505</v>
      </c>
      <c r="AE307" s="544" t="s">
        <v>2263</v>
      </c>
      <c r="AF307" s="545" t="s">
        <v>2263</v>
      </c>
      <c r="AG307" s="545" t="s">
        <v>2263</v>
      </c>
      <c r="AH307" s="543"/>
      <c r="AI307" s="546" t="e">
        <f t="shared" si="98"/>
        <v>#VALUE!</v>
      </c>
      <c r="AJ307" s="546">
        <f t="shared" si="98"/>
        <v>-3.4370820194923213E-2</v>
      </c>
      <c r="AK307" s="546">
        <f t="shared" si="98"/>
        <v>-3.4370820194923213E-2</v>
      </c>
      <c r="AL307" s="546">
        <f t="shared" si="98"/>
        <v>5.8842468314248553E-3</v>
      </c>
      <c r="AN307" s="502">
        <f t="shared" si="97"/>
        <v>0</v>
      </c>
      <c r="AO307" s="502">
        <f t="shared" si="97"/>
        <v>-3006.8521259727568</v>
      </c>
      <c r="AP307" s="502">
        <f t="shared" si="97"/>
        <v>-72284.725108384853</v>
      </c>
      <c r="AQ307" s="502">
        <f t="shared" si="97"/>
        <v>75291.577234355733</v>
      </c>
    </row>
    <row r="308" spans="1:43" ht="12.75" x14ac:dyDescent="0.2">
      <c r="A308" s="535" t="s">
        <v>713</v>
      </c>
      <c r="B308" s="536">
        <v>0</v>
      </c>
      <c r="C308" s="537" t="s">
        <v>2263</v>
      </c>
      <c r="D308" s="537">
        <v>1433.3292101422132</v>
      </c>
      <c r="E308" s="537">
        <v>1433.3292101422132</v>
      </c>
      <c r="F308" s="537">
        <v>1447.1498117780409</v>
      </c>
      <c r="G308" s="538">
        <v>0</v>
      </c>
      <c r="H308" s="538">
        <v>60</v>
      </c>
      <c r="I308" s="538">
        <v>883</v>
      </c>
      <c r="J308" s="538">
        <v>4956</v>
      </c>
      <c r="K308" s="539">
        <f t="shared" si="90"/>
        <v>0</v>
      </c>
      <c r="L308" s="539">
        <f t="shared" si="91"/>
        <v>85999.752608532799</v>
      </c>
      <c r="M308" s="539">
        <f t="shared" si="91"/>
        <v>1265629.6925555742</v>
      </c>
      <c r="N308" s="539">
        <f t="shared" si="91"/>
        <v>7172074.4671719708</v>
      </c>
      <c r="O308" s="539">
        <f t="shared" si="92"/>
        <v>8523703.9123360775</v>
      </c>
      <c r="P308" s="540"/>
      <c r="Q308" s="541"/>
      <c r="R308" s="541"/>
      <c r="S308" s="541"/>
      <c r="T308" s="541"/>
      <c r="U308" s="538">
        <f t="shared" si="93"/>
        <v>0</v>
      </c>
      <c r="V308" s="538">
        <f t="shared" si="94"/>
        <v>0</v>
      </c>
      <c r="W308" s="538">
        <f t="shared" si="94"/>
        <v>0</v>
      </c>
      <c r="X308" s="538">
        <f t="shared" si="94"/>
        <v>0</v>
      </c>
      <c r="Y308" s="538">
        <f t="shared" si="95"/>
        <v>0</v>
      </c>
      <c r="Z308" s="542">
        <f t="shared" si="96"/>
        <v>0</v>
      </c>
      <c r="AA308" s="543"/>
      <c r="AB308" s="544" t="s">
        <v>2263</v>
      </c>
      <c r="AC308" s="544" t="s">
        <v>2505</v>
      </c>
      <c r="AD308" s="544" t="s">
        <v>2505</v>
      </c>
      <c r="AE308" s="544" t="s">
        <v>2263</v>
      </c>
      <c r="AF308" s="545" t="s">
        <v>2263</v>
      </c>
      <c r="AG308" s="545" t="s">
        <v>2263</v>
      </c>
      <c r="AH308" s="543"/>
      <c r="AI308" s="546" t="e">
        <f t="shared" si="98"/>
        <v>#VALUE!</v>
      </c>
      <c r="AJ308" s="546">
        <f t="shared" si="98"/>
        <v>-1</v>
      </c>
      <c r="AK308" s="546">
        <f t="shared" si="98"/>
        <v>-1</v>
      </c>
      <c r="AL308" s="546">
        <f t="shared" si="98"/>
        <v>-1</v>
      </c>
      <c r="AN308" s="502">
        <f t="shared" si="97"/>
        <v>0</v>
      </c>
      <c r="AO308" s="502">
        <f t="shared" si="97"/>
        <v>-85999.752608532799</v>
      </c>
      <c r="AP308" s="502">
        <f t="shared" si="97"/>
        <v>-1265629.6925555742</v>
      </c>
      <c r="AQ308" s="502">
        <f t="shared" si="97"/>
        <v>-7172074.4671719708</v>
      </c>
    </row>
    <row r="309" spans="1:43" ht="12.75" x14ac:dyDescent="0.2">
      <c r="A309" s="535" t="s">
        <v>714</v>
      </c>
      <c r="B309" s="536">
        <v>0</v>
      </c>
      <c r="C309" s="537" t="s">
        <v>2263</v>
      </c>
      <c r="D309" s="537">
        <v>775.46350135753971</v>
      </c>
      <c r="E309" s="537">
        <v>775.46350135753971</v>
      </c>
      <c r="F309" s="537">
        <v>1499.9976563585399</v>
      </c>
      <c r="G309" s="538">
        <v>0</v>
      </c>
      <c r="H309" s="538">
        <v>241</v>
      </c>
      <c r="I309" s="538">
        <v>157</v>
      </c>
      <c r="J309" s="538">
        <v>19755</v>
      </c>
      <c r="K309" s="539">
        <f t="shared" si="90"/>
        <v>0</v>
      </c>
      <c r="L309" s="539">
        <f t="shared" si="91"/>
        <v>186886.70382716708</v>
      </c>
      <c r="M309" s="539">
        <f t="shared" si="91"/>
        <v>121747.76971313373</v>
      </c>
      <c r="N309" s="539">
        <f t="shared" si="91"/>
        <v>29632453.701362956</v>
      </c>
      <c r="O309" s="539">
        <f t="shared" si="92"/>
        <v>29941088.174903259</v>
      </c>
      <c r="P309" s="540"/>
      <c r="Q309" s="541"/>
      <c r="R309" s="541"/>
      <c r="S309" s="541"/>
      <c r="T309" s="541"/>
      <c r="U309" s="538">
        <f t="shared" si="93"/>
        <v>0</v>
      </c>
      <c r="V309" s="538">
        <f t="shared" si="94"/>
        <v>0</v>
      </c>
      <c r="W309" s="538">
        <f t="shared" si="94"/>
        <v>0</v>
      </c>
      <c r="X309" s="538">
        <f t="shared" si="94"/>
        <v>0</v>
      </c>
      <c r="Y309" s="538">
        <f t="shared" si="95"/>
        <v>0</v>
      </c>
      <c r="Z309" s="542">
        <f t="shared" si="96"/>
        <v>0</v>
      </c>
      <c r="AA309" s="543"/>
      <c r="AB309" s="544" t="s">
        <v>2263</v>
      </c>
      <c r="AC309" s="544" t="s">
        <v>2505</v>
      </c>
      <c r="AD309" s="544" t="s">
        <v>2505</v>
      </c>
      <c r="AE309" s="544" t="s">
        <v>2263</v>
      </c>
      <c r="AF309" s="545" t="s">
        <v>2263</v>
      </c>
      <c r="AG309" s="545" t="s">
        <v>2263</v>
      </c>
      <c r="AH309" s="543"/>
      <c r="AI309" s="546" t="e">
        <f t="shared" si="98"/>
        <v>#VALUE!</v>
      </c>
      <c r="AJ309" s="546">
        <f t="shared" si="98"/>
        <v>-1</v>
      </c>
      <c r="AK309" s="546">
        <f t="shared" si="98"/>
        <v>-1</v>
      </c>
      <c r="AL309" s="546">
        <f t="shared" si="98"/>
        <v>-1</v>
      </c>
      <c r="AN309" s="502">
        <f t="shared" si="97"/>
        <v>0</v>
      </c>
      <c r="AO309" s="502">
        <f t="shared" si="97"/>
        <v>-186886.70382716708</v>
      </c>
      <c r="AP309" s="502">
        <f t="shared" si="97"/>
        <v>-121747.76971313373</v>
      </c>
      <c r="AQ309" s="502">
        <f t="shared" si="97"/>
        <v>-29632453.701362956</v>
      </c>
    </row>
    <row r="310" spans="1:43" ht="12.75" x14ac:dyDescent="0.2">
      <c r="A310" s="535" t="s">
        <v>715</v>
      </c>
      <c r="B310" s="536">
        <v>0</v>
      </c>
      <c r="C310" s="537" t="s">
        <v>2263</v>
      </c>
      <c r="D310" s="537">
        <v>419.68979254354321</v>
      </c>
      <c r="E310" s="537">
        <v>419.68979254354321</v>
      </c>
      <c r="F310" s="537">
        <v>535.35115865673561</v>
      </c>
      <c r="G310" s="538">
        <v>0</v>
      </c>
      <c r="H310" s="538">
        <v>1472</v>
      </c>
      <c r="I310" s="538">
        <v>437</v>
      </c>
      <c r="J310" s="538">
        <v>50946</v>
      </c>
      <c r="K310" s="539">
        <f t="shared" si="90"/>
        <v>0</v>
      </c>
      <c r="L310" s="539">
        <f t="shared" si="91"/>
        <v>617783.37462409562</v>
      </c>
      <c r="M310" s="539">
        <f t="shared" si="91"/>
        <v>183404.43934152837</v>
      </c>
      <c r="N310" s="539">
        <f t="shared" si="91"/>
        <v>27274000.128926054</v>
      </c>
      <c r="O310" s="539">
        <f t="shared" si="92"/>
        <v>28075187.942891676</v>
      </c>
      <c r="P310" s="540"/>
      <c r="Q310" s="541"/>
      <c r="R310" s="541"/>
      <c r="S310" s="541"/>
      <c r="T310" s="541"/>
      <c r="U310" s="538">
        <f t="shared" si="93"/>
        <v>0</v>
      </c>
      <c r="V310" s="538">
        <f t="shared" si="94"/>
        <v>0</v>
      </c>
      <c r="W310" s="538">
        <f t="shared" si="94"/>
        <v>0</v>
      </c>
      <c r="X310" s="538">
        <f t="shared" si="94"/>
        <v>0</v>
      </c>
      <c r="Y310" s="538">
        <f t="shared" si="95"/>
        <v>0</v>
      </c>
      <c r="Z310" s="542">
        <f t="shared" si="96"/>
        <v>0</v>
      </c>
      <c r="AA310" s="543"/>
      <c r="AB310" s="544" t="s">
        <v>2263</v>
      </c>
      <c r="AC310" s="544" t="s">
        <v>2505</v>
      </c>
      <c r="AD310" s="544" t="s">
        <v>2505</v>
      </c>
      <c r="AE310" s="544" t="s">
        <v>2263</v>
      </c>
      <c r="AF310" s="545" t="s">
        <v>2263</v>
      </c>
      <c r="AG310" s="545" t="s">
        <v>2263</v>
      </c>
      <c r="AH310" s="543"/>
      <c r="AI310" s="546" t="e">
        <f t="shared" si="98"/>
        <v>#VALUE!</v>
      </c>
      <c r="AJ310" s="546">
        <f t="shared" si="98"/>
        <v>-1</v>
      </c>
      <c r="AK310" s="546">
        <f t="shared" si="98"/>
        <v>-1</v>
      </c>
      <c r="AL310" s="546">
        <f t="shared" si="98"/>
        <v>-1</v>
      </c>
      <c r="AN310" s="502">
        <f t="shared" si="97"/>
        <v>0</v>
      </c>
      <c r="AO310" s="502">
        <f t="shared" si="97"/>
        <v>-617783.37462409562</v>
      </c>
      <c r="AP310" s="502">
        <f t="shared" si="97"/>
        <v>-183404.43934152837</v>
      </c>
      <c r="AQ310" s="502">
        <f t="shared" si="97"/>
        <v>-27274000.128926054</v>
      </c>
    </row>
    <row r="311" spans="1:43" ht="12.75" x14ac:dyDescent="0.2">
      <c r="A311" s="535" t="s">
        <v>716</v>
      </c>
      <c r="B311" s="536">
        <v>0</v>
      </c>
      <c r="C311" s="537" t="s">
        <v>2263</v>
      </c>
      <c r="D311" s="537">
        <v>308.86541962572505</v>
      </c>
      <c r="E311" s="537">
        <v>308.86541962572505</v>
      </c>
      <c r="F311" s="537">
        <v>458.91657353516308</v>
      </c>
      <c r="G311" s="538">
        <v>0</v>
      </c>
      <c r="H311" s="538">
        <v>2559</v>
      </c>
      <c r="I311" s="538">
        <v>295</v>
      </c>
      <c r="J311" s="538">
        <v>33083</v>
      </c>
      <c r="K311" s="539">
        <f t="shared" si="90"/>
        <v>0</v>
      </c>
      <c r="L311" s="539">
        <f t="shared" si="91"/>
        <v>790386.60882223037</v>
      </c>
      <c r="M311" s="539">
        <f t="shared" si="91"/>
        <v>91115.298789588895</v>
      </c>
      <c r="N311" s="539">
        <f t="shared" si="91"/>
        <v>15182337.002263799</v>
      </c>
      <c r="O311" s="539">
        <f t="shared" si="92"/>
        <v>16063838.909875618</v>
      </c>
      <c r="P311" s="540"/>
      <c r="Q311" s="541"/>
      <c r="R311" s="541"/>
      <c r="S311" s="541"/>
      <c r="T311" s="541"/>
      <c r="U311" s="538">
        <f t="shared" si="93"/>
        <v>0</v>
      </c>
      <c r="V311" s="538">
        <f t="shared" si="94"/>
        <v>0</v>
      </c>
      <c r="W311" s="538">
        <f t="shared" si="94"/>
        <v>0</v>
      </c>
      <c r="X311" s="538">
        <f t="shared" si="94"/>
        <v>0</v>
      </c>
      <c r="Y311" s="538">
        <f t="shared" si="95"/>
        <v>0</v>
      </c>
      <c r="Z311" s="542">
        <f t="shared" si="96"/>
        <v>0</v>
      </c>
      <c r="AA311" s="543"/>
      <c r="AB311" s="544" t="s">
        <v>2263</v>
      </c>
      <c r="AC311" s="544" t="s">
        <v>2505</v>
      </c>
      <c r="AD311" s="544" t="s">
        <v>2505</v>
      </c>
      <c r="AE311" s="544" t="s">
        <v>2263</v>
      </c>
      <c r="AF311" s="545" t="s">
        <v>2263</v>
      </c>
      <c r="AG311" s="545" t="s">
        <v>2263</v>
      </c>
      <c r="AH311" s="543"/>
      <c r="AI311" s="546" t="e">
        <f t="shared" si="98"/>
        <v>#VALUE!</v>
      </c>
      <c r="AJ311" s="546">
        <f t="shared" si="98"/>
        <v>-1</v>
      </c>
      <c r="AK311" s="546">
        <f t="shared" si="98"/>
        <v>-1</v>
      </c>
      <c r="AL311" s="546">
        <f t="shared" si="98"/>
        <v>-1</v>
      </c>
      <c r="AN311" s="502">
        <f t="shared" si="97"/>
        <v>0</v>
      </c>
      <c r="AO311" s="502">
        <f t="shared" si="97"/>
        <v>-790386.60882223037</v>
      </c>
      <c r="AP311" s="502">
        <f t="shared" si="97"/>
        <v>-91115.298789588895</v>
      </c>
      <c r="AQ311" s="502">
        <f t="shared" si="97"/>
        <v>-15182337.002263799</v>
      </c>
    </row>
    <row r="312" spans="1:43" ht="12.75" x14ac:dyDescent="0.2">
      <c r="A312" s="535" t="s">
        <v>717</v>
      </c>
      <c r="B312" s="536" t="s">
        <v>2310</v>
      </c>
      <c r="C312" s="537">
        <v>107.72104272342753</v>
      </c>
      <c r="D312" s="537">
        <v>701.96453574358986</v>
      </c>
      <c r="E312" s="537">
        <v>701.96453574358986</v>
      </c>
      <c r="F312" s="537">
        <v>1304.7367601986098</v>
      </c>
      <c r="G312" s="538">
        <v>9480</v>
      </c>
      <c r="H312" s="538">
        <v>26391</v>
      </c>
      <c r="I312" s="538">
        <v>955</v>
      </c>
      <c r="J312" s="538">
        <v>63</v>
      </c>
      <c r="K312" s="539">
        <f t="shared" si="90"/>
        <v>1021195.485018093</v>
      </c>
      <c r="L312" s="539">
        <f t="shared" si="91"/>
        <v>18525546.06280908</v>
      </c>
      <c r="M312" s="539">
        <f t="shared" si="91"/>
        <v>670376.13163512829</v>
      </c>
      <c r="N312" s="539">
        <f t="shared" si="91"/>
        <v>82198.415892512421</v>
      </c>
      <c r="O312" s="539">
        <f t="shared" si="92"/>
        <v>20299316.095354814</v>
      </c>
      <c r="P312" s="540"/>
      <c r="Q312" s="541"/>
      <c r="R312" s="541">
        <f>(($D$312*$H$312)+($E$312*$I$312)+($D$314*$H$314)+($E$314*$I$314))/($H$312+$I$312+$H$314+$I$314)</f>
        <v>710.52665988719764</v>
      </c>
      <c r="S312" s="541">
        <f>(($D$312*$H$312)+($E$312*$I$312)+($D$314*$H$314)+($E$314*$I$314))/($H$312+$I$312+$H$314+$I$314)</f>
        <v>710.52665988719764</v>
      </c>
      <c r="T312" s="541"/>
      <c r="U312" s="538">
        <f t="shared" si="93"/>
        <v>0</v>
      </c>
      <c r="V312" s="538">
        <f t="shared" si="94"/>
        <v>18751509.081083033</v>
      </c>
      <c r="W312" s="538">
        <f t="shared" si="94"/>
        <v>678552.96019227372</v>
      </c>
      <c r="X312" s="538">
        <f t="shared" si="94"/>
        <v>0</v>
      </c>
      <c r="Y312" s="538">
        <f t="shared" si="95"/>
        <v>19430062.041275308</v>
      </c>
      <c r="Z312" s="542">
        <f t="shared" si="96"/>
        <v>-869254.05407950655</v>
      </c>
      <c r="AA312" s="543"/>
      <c r="AB312" s="544" t="s">
        <v>2263</v>
      </c>
      <c r="AC312" s="544" t="s">
        <v>2505</v>
      </c>
      <c r="AD312" s="544" t="s">
        <v>2505</v>
      </c>
      <c r="AE312" s="544" t="s">
        <v>2263</v>
      </c>
      <c r="AF312" s="545">
        <v>140</v>
      </c>
      <c r="AG312" s="545" t="s">
        <v>2263</v>
      </c>
      <c r="AH312" s="543"/>
      <c r="AI312" s="546">
        <f t="shared" si="98"/>
        <v>-1</v>
      </c>
      <c r="AJ312" s="546">
        <f t="shared" si="98"/>
        <v>1.2197374237058689E-2</v>
      </c>
      <c r="AK312" s="546">
        <f t="shared" si="98"/>
        <v>1.2197374237058689E-2</v>
      </c>
      <c r="AL312" s="546">
        <f t="shared" si="98"/>
        <v>-1</v>
      </c>
      <c r="AN312" s="502">
        <f t="shared" si="97"/>
        <v>-1021195.485018093</v>
      </c>
      <c r="AO312" s="502">
        <f t="shared" si="97"/>
        <v>225963.01827395335</v>
      </c>
      <c r="AP312" s="502">
        <f t="shared" si="97"/>
        <v>8176.8285571454326</v>
      </c>
      <c r="AQ312" s="502">
        <f t="shared" si="97"/>
        <v>-82198.415892512421</v>
      </c>
    </row>
    <row r="313" spans="1:43" ht="12.75" x14ac:dyDescent="0.2">
      <c r="A313" s="535" t="s">
        <v>718</v>
      </c>
      <c r="B313" s="536">
        <v>0</v>
      </c>
      <c r="C313" s="537">
        <v>154.76053748389731</v>
      </c>
      <c r="D313" s="537">
        <v>938.57174794004425</v>
      </c>
      <c r="E313" s="537">
        <v>938.57174794004425</v>
      </c>
      <c r="F313" s="537">
        <v>1219.4015331501746</v>
      </c>
      <c r="G313" s="538">
        <v>154</v>
      </c>
      <c r="H313" s="538">
        <v>1239</v>
      </c>
      <c r="I313" s="538">
        <v>93</v>
      </c>
      <c r="J313" s="538">
        <v>4</v>
      </c>
      <c r="K313" s="539">
        <f t="shared" si="90"/>
        <v>23833.122772520186</v>
      </c>
      <c r="L313" s="539">
        <f t="shared" si="91"/>
        <v>1162890.3956977148</v>
      </c>
      <c r="M313" s="539">
        <f t="shared" si="91"/>
        <v>87287.172558424121</v>
      </c>
      <c r="N313" s="539">
        <f t="shared" si="91"/>
        <v>4877.6061326006984</v>
      </c>
      <c r="O313" s="539">
        <f t="shared" si="92"/>
        <v>1278888.2971612597</v>
      </c>
      <c r="P313" s="540"/>
      <c r="Q313" s="541"/>
      <c r="R313" s="541"/>
      <c r="S313" s="541"/>
      <c r="T313" s="541"/>
      <c r="U313" s="538">
        <f t="shared" si="93"/>
        <v>0</v>
      </c>
      <c r="V313" s="538">
        <f t="shared" si="94"/>
        <v>0</v>
      </c>
      <c r="W313" s="538">
        <f t="shared" si="94"/>
        <v>0</v>
      </c>
      <c r="X313" s="538">
        <f t="shared" si="94"/>
        <v>0</v>
      </c>
      <c r="Y313" s="538">
        <f t="shared" si="95"/>
        <v>0</v>
      </c>
      <c r="Z313" s="542">
        <f t="shared" si="96"/>
        <v>0</v>
      </c>
      <c r="AA313" s="543"/>
      <c r="AB313" s="544" t="s">
        <v>2263</v>
      </c>
      <c r="AC313" s="544" t="s">
        <v>2505</v>
      </c>
      <c r="AD313" s="544" t="s">
        <v>2505</v>
      </c>
      <c r="AE313" s="544" t="s">
        <v>2263</v>
      </c>
      <c r="AF313" s="545">
        <v>140</v>
      </c>
      <c r="AG313" s="545" t="s">
        <v>2263</v>
      </c>
      <c r="AH313" s="543"/>
      <c r="AI313" s="546">
        <f t="shared" si="98"/>
        <v>-1</v>
      </c>
      <c r="AJ313" s="546">
        <f t="shared" si="98"/>
        <v>-1</v>
      </c>
      <c r="AK313" s="546">
        <f t="shared" si="98"/>
        <v>-1</v>
      </c>
      <c r="AL313" s="546">
        <f t="shared" si="98"/>
        <v>-1</v>
      </c>
      <c r="AN313" s="502">
        <f t="shared" si="97"/>
        <v>-23833.122772520186</v>
      </c>
      <c r="AO313" s="502">
        <f t="shared" si="97"/>
        <v>-1162890.3956977148</v>
      </c>
      <c r="AP313" s="502">
        <f t="shared" si="97"/>
        <v>-87287.172558424121</v>
      </c>
      <c r="AQ313" s="502">
        <f t="shared" si="97"/>
        <v>-4877.6061326006984</v>
      </c>
    </row>
    <row r="314" spans="1:43" ht="12.75" x14ac:dyDescent="0.2">
      <c r="A314" s="535" t="s">
        <v>719</v>
      </c>
      <c r="B314" s="536" t="s">
        <v>2310</v>
      </c>
      <c r="C314" s="537">
        <v>116.30465015165929</v>
      </c>
      <c r="D314" s="537">
        <v>779.37107236326358</v>
      </c>
      <c r="E314" s="537">
        <v>779.37107236326358</v>
      </c>
      <c r="F314" s="537">
        <v>789.97796663872566</v>
      </c>
      <c r="G314" s="538">
        <v>13837</v>
      </c>
      <c r="H314" s="538">
        <v>3038</v>
      </c>
      <c r="I314" s="538">
        <v>363</v>
      </c>
      <c r="J314" s="538">
        <v>73</v>
      </c>
      <c r="K314" s="539">
        <f t="shared" si="90"/>
        <v>1609307.4441485095</v>
      </c>
      <c r="L314" s="539">
        <f t="shared" si="91"/>
        <v>2367729.3178395946</v>
      </c>
      <c r="M314" s="539">
        <f t="shared" si="91"/>
        <v>282911.69926786469</v>
      </c>
      <c r="N314" s="539">
        <f t="shared" si="91"/>
        <v>57668.391564626974</v>
      </c>
      <c r="O314" s="539">
        <f t="shared" si="92"/>
        <v>4317616.8528205967</v>
      </c>
      <c r="P314" s="540"/>
      <c r="Q314" s="541"/>
      <c r="R314" s="541">
        <f>(($D$312*$H$312)+($E$312*$I$312)+($D$314*$H$314)+($E$314*$I$314))/($H$312+$I$312+$H$314+$I$314)</f>
        <v>710.52665988719764</v>
      </c>
      <c r="S314" s="541">
        <f>(($D$312*$H$312)+($E$312*$I$312)+($D$314*$H$314)+($E$314*$I$314))/($H$312+$I$312+$H$314+$I$314)</f>
        <v>710.52665988719764</v>
      </c>
      <c r="T314" s="541"/>
      <c r="U314" s="538">
        <f t="shared" si="93"/>
        <v>0</v>
      </c>
      <c r="V314" s="538">
        <f t="shared" si="94"/>
        <v>2158579.9927373063</v>
      </c>
      <c r="W314" s="538">
        <f t="shared" si="94"/>
        <v>257921.17753905273</v>
      </c>
      <c r="X314" s="538">
        <f t="shared" si="94"/>
        <v>0</v>
      </c>
      <c r="Y314" s="538">
        <f t="shared" si="95"/>
        <v>2416501.1702763592</v>
      </c>
      <c r="Z314" s="542">
        <f t="shared" si="96"/>
        <v>-1901115.6825442375</v>
      </c>
      <c r="AA314" s="543"/>
      <c r="AB314" s="544" t="s">
        <v>2263</v>
      </c>
      <c r="AC314" s="544" t="s">
        <v>2505</v>
      </c>
      <c r="AD314" s="544" t="s">
        <v>2505</v>
      </c>
      <c r="AE314" s="544" t="s">
        <v>2263</v>
      </c>
      <c r="AF314" s="545">
        <v>143</v>
      </c>
      <c r="AG314" s="545" t="s">
        <v>2263</v>
      </c>
      <c r="AH314" s="543"/>
      <c r="AI314" s="546">
        <f t="shared" si="98"/>
        <v>-1</v>
      </c>
      <c r="AJ314" s="546">
        <f t="shared" si="98"/>
        <v>-8.8333291954641235E-2</v>
      </c>
      <c r="AK314" s="546">
        <f t="shared" si="98"/>
        <v>-8.8333291954641235E-2</v>
      </c>
      <c r="AL314" s="546">
        <f t="shared" si="98"/>
        <v>-1</v>
      </c>
      <c r="AN314" s="502">
        <f t="shared" si="97"/>
        <v>-1609307.4441485095</v>
      </c>
      <c r="AO314" s="502">
        <f t="shared" si="97"/>
        <v>-209149.32510228828</v>
      </c>
      <c r="AP314" s="502">
        <f t="shared" si="97"/>
        <v>-24990.52172881196</v>
      </c>
      <c r="AQ314" s="502">
        <f t="shared" si="97"/>
        <v>-57668.391564626974</v>
      </c>
    </row>
    <row r="315" spans="1:43" ht="25.5" x14ac:dyDescent="0.2">
      <c r="A315" s="535" t="s">
        <v>720</v>
      </c>
      <c r="B315" s="536" t="s">
        <v>2297</v>
      </c>
      <c r="C315" s="537">
        <v>109.15074898628501</v>
      </c>
      <c r="D315" s="537">
        <v>872.45317118359469</v>
      </c>
      <c r="E315" s="537">
        <v>872.45317118359469</v>
      </c>
      <c r="F315" s="537">
        <v>821.28060160557607</v>
      </c>
      <c r="G315" s="538">
        <v>41818</v>
      </c>
      <c r="H315" s="538">
        <v>1277</v>
      </c>
      <c r="I315" s="538">
        <v>56</v>
      </c>
      <c r="J315" s="538">
        <v>71</v>
      </c>
      <c r="K315" s="539">
        <f t="shared" si="90"/>
        <v>4564466.0211084662</v>
      </c>
      <c r="L315" s="539">
        <f t="shared" si="91"/>
        <v>1114122.6996014505</v>
      </c>
      <c r="M315" s="539">
        <f t="shared" si="91"/>
        <v>48857.377586281305</v>
      </c>
      <c r="N315" s="539">
        <f t="shared" si="91"/>
        <v>58310.922713995904</v>
      </c>
      <c r="O315" s="539">
        <f t="shared" si="92"/>
        <v>5785757.021010193</v>
      </c>
      <c r="P315" s="540"/>
      <c r="Q315" s="541"/>
      <c r="R315" s="541">
        <f>SUMPRODUCT(D315:F315,H315:J315)/SUM(H315:J315)</f>
        <v>869.86538454539016</v>
      </c>
      <c r="S315" s="541">
        <f>R315</f>
        <v>869.86538454539016</v>
      </c>
      <c r="T315" s="541">
        <f>R315</f>
        <v>869.86538454539016</v>
      </c>
      <c r="U315" s="538">
        <f t="shared" si="93"/>
        <v>0</v>
      </c>
      <c r="V315" s="538">
        <f t="shared" si="94"/>
        <v>1110818.0960644633</v>
      </c>
      <c r="W315" s="538">
        <f t="shared" si="94"/>
        <v>48712.46153454185</v>
      </c>
      <c r="X315" s="538">
        <f t="shared" si="94"/>
        <v>61760.442302722702</v>
      </c>
      <c r="Y315" s="538">
        <f t="shared" si="95"/>
        <v>1221290.9999017278</v>
      </c>
      <c r="Z315" s="542">
        <f t="shared" si="96"/>
        <v>-4564466.0211084653</v>
      </c>
      <c r="AA315" s="543"/>
      <c r="AB315" s="544" t="s">
        <v>2263</v>
      </c>
      <c r="AC315" s="544" t="s">
        <v>2505</v>
      </c>
      <c r="AD315" s="544" t="s">
        <v>2505</v>
      </c>
      <c r="AE315" s="544" t="s">
        <v>2263</v>
      </c>
      <c r="AF315" s="545">
        <v>143</v>
      </c>
      <c r="AG315" s="545" t="s">
        <v>2263</v>
      </c>
      <c r="AH315" s="543"/>
      <c r="AI315" s="546">
        <f t="shared" si="98"/>
        <v>-1</v>
      </c>
      <c r="AJ315" s="546">
        <f t="shared" si="98"/>
        <v>-2.9661037677172208E-3</v>
      </c>
      <c r="AK315" s="546">
        <f t="shared" si="98"/>
        <v>-2.9661037677172208E-3</v>
      </c>
      <c r="AL315" s="546">
        <f t="shared" si="98"/>
        <v>5.9157348712282287E-2</v>
      </c>
      <c r="AN315" s="502">
        <f t="shared" si="97"/>
        <v>-4564466.0211084662</v>
      </c>
      <c r="AO315" s="502">
        <f t="shared" si="97"/>
        <v>-3304.6035369872116</v>
      </c>
      <c r="AP315" s="502">
        <f t="shared" si="97"/>
        <v>-144.91605173945572</v>
      </c>
      <c r="AQ315" s="502">
        <f t="shared" si="97"/>
        <v>3449.5195887267982</v>
      </c>
    </row>
    <row r="316" spans="1:43" ht="12.75" x14ac:dyDescent="0.2">
      <c r="A316" s="535" t="s">
        <v>721</v>
      </c>
      <c r="B316" s="536">
        <v>0</v>
      </c>
      <c r="C316" s="537">
        <v>103.32816134191138</v>
      </c>
      <c r="D316" s="537">
        <v>327.31065545734884</v>
      </c>
      <c r="E316" s="537">
        <v>327.31065545734884</v>
      </c>
      <c r="F316" s="537">
        <v>431.61625777012227</v>
      </c>
      <c r="G316" s="538">
        <v>140969</v>
      </c>
      <c r="H316" s="538">
        <v>3753</v>
      </c>
      <c r="I316" s="538">
        <v>47</v>
      </c>
      <c r="J316" s="538">
        <v>267</v>
      </c>
      <c r="K316" s="539">
        <f t="shared" si="90"/>
        <v>14566067.576207906</v>
      </c>
      <c r="L316" s="539">
        <f t="shared" si="91"/>
        <v>1228396.8899314301</v>
      </c>
      <c r="M316" s="539">
        <f t="shared" si="91"/>
        <v>15383.600806495395</v>
      </c>
      <c r="N316" s="539">
        <f t="shared" si="91"/>
        <v>115241.54082462264</v>
      </c>
      <c r="O316" s="539">
        <f t="shared" si="92"/>
        <v>15925089.607770452</v>
      </c>
      <c r="P316" s="540"/>
      <c r="Q316" s="541"/>
      <c r="R316" s="541"/>
      <c r="S316" s="541"/>
      <c r="T316" s="541"/>
      <c r="U316" s="538">
        <f t="shared" si="93"/>
        <v>0</v>
      </c>
      <c r="V316" s="538">
        <f t="shared" si="94"/>
        <v>0</v>
      </c>
      <c r="W316" s="538">
        <f t="shared" si="94"/>
        <v>0</v>
      </c>
      <c r="X316" s="538">
        <f t="shared" si="94"/>
        <v>0</v>
      </c>
      <c r="Y316" s="538">
        <f t="shared" si="95"/>
        <v>0</v>
      </c>
      <c r="Z316" s="542">
        <f t="shared" si="96"/>
        <v>0</v>
      </c>
      <c r="AA316" s="543"/>
      <c r="AB316" s="544" t="s">
        <v>2263</v>
      </c>
      <c r="AC316" s="544" t="s">
        <v>2505</v>
      </c>
      <c r="AD316" s="544" t="s">
        <v>2505</v>
      </c>
      <c r="AE316" s="544" t="s">
        <v>2263</v>
      </c>
      <c r="AF316" s="545">
        <v>141</v>
      </c>
      <c r="AG316" s="545" t="s">
        <v>2263</v>
      </c>
      <c r="AH316" s="543"/>
      <c r="AI316" s="546">
        <f t="shared" si="98"/>
        <v>-1</v>
      </c>
      <c r="AJ316" s="546">
        <f t="shared" si="98"/>
        <v>-1</v>
      </c>
      <c r="AK316" s="546">
        <f t="shared" si="98"/>
        <v>-1</v>
      </c>
      <c r="AL316" s="546">
        <f t="shared" si="98"/>
        <v>-1</v>
      </c>
      <c r="AN316" s="502">
        <f t="shared" si="97"/>
        <v>-14566067.576207906</v>
      </c>
      <c r="AO316" s="502">
        <f t="shared" si="97"/>
        <v>-1228396.8899314301</v>
      </c>
      <c r="AP316" s="502">
        <f t="shared" si="97"/>
        <v>-15383.600806495395</v>
      </c>
      <c r="AQ316" s="502">
        <f t="shared" si="97"/>
        <v>-115241.54082462264</v>
      </c>
    </row>
    <row r="317" spans="1:43" ht="12.75" x14ac:dyDescent="0.2">
      <c r="A317" s="535" t="s">
        <v>722</v>
      </c>
      <c r="B317" s="536">
        <v>0</v>
      </c>
      <c r="C317" s="537">
        <v>95.576512864593255</v>
      </c>
      <c r="D317" s="537">
        <v>336.74337274164964</v>
      </c>
      <c r="E317" s="537">
        <v>336.74337274164964</v>
      </c>
      <c r="F317" s="537">
        <v>566.73594306540417</v>
      </c>
      <c r="G317" s="538">
        <v>141433</v>
      </c>
      <c r="H317" s="538">
        <v>1295</v>
      </c>
      <c r="I317" s="538">
        <v>15</v>
      </c>
      <c r="J317" s="538">
        <v>52</v>
      </c>
      <c r="K317" s="539">
        <f t="shared" si="90"/>
        <v>13517672.943978017</v>
      </c>
      <c r="L317" s="539">
        <f t="shared" si="91"/>
        <v>436082.66770043626</v>
      </c>
      <c r="M317" s="539">
        <f t="shared" si="91"/>
        <v>5051.1505911247441</v>
      </c>
      <c r="N317" s="539">
        <f t="shared" si="91"/>
        <v>29470.269039401017</v>
      </c>
      <c r="O317" s="539">
        <f t="shared" si="92"/>
        <v>13988277.031308979</v>
      </c>
      <c r="P317" s="540"/>
      <c r="Q317" s="541"/>
      <c r="R317" s="541"/>
      <c r="S317" s="541"/>
      <c r="T317" s="541"/>
      <c r="U317" s="538">
        <f t="shared" si="93"/>
        <v>0</v>
      </c>
      <c r="V317" s="538">
        <f t="shared" si="94"/>
        <v>0</v>
      </c>
      <c r="W317" s="538">
        <f t="shared" si="94"/>
        <v>0</v>
      </c>
      <c r="X317" s="538">
        <f t="shared" si="94"/>
        <v>0</v>
      </c>
      <c r="Y317" s="538">
        <f t="shared" si="95"/>
        <v>0</v>
      </c>
      <c r="Z317" s="542">
        <f t="shared" si="96"/>
        <v>0</v>
      </c>
      <c r="AA317" s="543"/>
      <c r="AB317" s="544" t="s">
        <v>2263</v>
      </c>
      <c r="AC317" s="544" t="s">
        <v>2505</v>
      </c>
      <c r="AD317" s="544" t="s">
        <v>2505</v>
      </c>
      <c r="AE317" s="544" t="s">
        <v>2263</v>
      </c>
      <c r="AF317" s="545">
        <v>143</v>
      </c>
      <c r="AG317" s="545" t="s">
        <v>2263</v>
      </c>
      <c r="AH317" s="543"/>
      <c r="AI317" s="546">
        <f t="shared" si="98"/>
        <v>-1</v>
      </c>
      <c r="AJ317" s="546">
        <f t="shared" si="98"/>
        <v>-1</v>
      </c>
      <c r="AK317" s="546">
        <f t="shared" si="98"/>
        <v>-1</v>
      </c>
      <c r="AL317" s="546">
        <f t="shared" si="98"/>
        <v>-1</v>
      </c>
      <c r="AN317" s="502">
        <f t="shared" si="97"/>
        <v>-13517672.943978017</v>
      </c>
      <c r="AO317" s="502">
        <f t="shared" si="97"/>
        <v>-436082.66770043626</v>
      </c>
      <c r="AP317" s="502">
        <f t="shared" si="97"/>
        <v>-5051.1505911247441</v>
      </c>
      <c r="AQ317" s="502">
        <f t="shared" si="97"/>
        <v>-29470.269039401017</v>
      </c>
    </row>
    <row r="318" spans="1:43" ht="12.75" x14ac:dyDescent="0.2">
      <c r="A318" s="535" t="s">
        <v>723</v>
      </c>
      <c r="B318" s="536">
        <v>0</v>
      </c>
      <c r="C318" s="537">
        <v>121.29736826719424</v>
      </c>
      <c r="D318" s="537">
        <v>620.9741292417765</v>
      </c>
      <c r="E318" s="537">
        <v>620.9741292417765</v>
      </c>
      <c r="F318" s="537">
        <v>1337.4719558410218</v>
      </c>
      <c r="G318" s="538">
        <v>11160</v>
      </c>
      <c r="H318" s="538">
        <v>33918</v>
      </c>
      <c r="I318" s="538">
        <v>1196</v>
      </c>
      <c r="J318" s="538">
        <v>473</v>
      </c>
      <c r="K318" s="539">
        <f t="shared" si="90"/>
        <v>1353678.6298618878</v>
      </c>
      <c r="L318" s="539">
        <f t="shared" si="91"/>
        <v>21062200.515622575</v>
      </c>
      <c r="M318" s="539">
        <f t="shared" si="91"/>
        <v>742685.05857316474</v>
      </c>
      <c r="N318" s="539">
        <f t="shared" si="91"/>
        <v>632624.23511280329</v>
      </c>
      <c r="O318" s="539">
        <f t="shared" si="92"/>
        <v>23791188.439170431</v>
      </c>
      <c r="P318" s="540"/>
      <c r="Q318" s="541"/>
      <c r="R318" s="541"/>
      <c r="S318" s="541"/>
      <c r="T318" s="541"/>
      <c r="U318" s="538">
        <f t="shared" si="93"/>
        <v>0</v>
      </c>
      <c r="V318" s="538">
        <f t="shared" si="94"/>
        <v>0</v>
      </c>
      <c r="W318" s="538">
        <f t="shared" si="94"/>
        <v>0</v>
      </c>
      <c r="X318" s="538">
        <f t="shared" si="94"/>
        <v>0</v>
      </c>
      <c r="Y318" s="538">
        <f t="shared" si="95"/>
        <v>0</v>
      </c>
      <c r="Z318" s="542">
        <f t="shared" si="96"/>
        <v>0</v>
      </c>
      <c r="AA318" s="543"/>
      <c r="AB318" s="544" t="s">
        <v>2263</v>
      </c>
      <c r="AC318" s="544" t="s">
        <v>2505</v>
      </c>
      <c r="AD318" s="544" t="s">
        <v>2505</v>
      </c>
      <c r="AE318" s="544" t="s">
        <v>2263</v>
      </c>
      <c r="AF318" s="545">
        <v>140</v>
      </c>
      <c r="AG318" s="545" t="s">
        <v>2263</v>
      </c>
      <c r="AH318" s="543"/>
      <c r="AI318" s="546">
        <f t="shared" si="98"/>
        <v>-1</v>
      </c>
      <c r="AJ318" s="546">
        <f t="shared" si="98"/>
        <v>-1</v>
      </c>
      <c r="AK318" s="546">
        <f t="shared" si="98"/>
        <v>-1</v>
      </c>
      <c r="AL318" s="546">
        <f t="shared" si="98"/>
        <v>-1</v>
      </c>
      <c r="AN318" s="502">
        <f t="shared" si="97"/>
        <v>-1353678.6298618878</v>
      </c>
      <c r="AO318" s="502">
        <f t="shared" si="97"/>
        <v>-21062200.515622575</v>
      </c>
      <c r="AP318" s="502">
        <f t="shared" si="97"/>
        <v>-742685.05857316474</v>
      </c>
      <c r="AQ318" s="502">
        <f t="shared" si="97"/>
        <v>-632624.23511280329</v>
      </c>
    </row>
    <row r="319" spans="1:43" ht="12.75" x14ac:dyDescent="0.2">
      <c r="A319" s="535" t="s">
        <v>724</v>
      </c>
      <c r="B319" s="536">
        <v>0</v>
      </c>
      <c r="C319" s="537">
        <v>118.90840360473396</v>
      </c>
      <c r="D319" s="537">
        <v>901.6415405421759</v>
      </c>
      <c r="E319" s="537">
        <v>901.6415405421759</v>
      </c>
      <c r="F319" s="537">
        <v>1205.8071884331769</v>
      </c>
      <c r="G319" s="538">
        <v>135</v>
      </c>
      <c r="H319" s="538">
        <v>5413</v>
      </c>
      <c r="I319" s="538">
        <v>204</v>
      </c>
      <c r="J319" s="538">
        <v>15</v>
      </c>
      <c r="K319" s="539">
        <f t="shared" si="90"/>
        <v>16052.634486639085</v>
      </c>
      <c r="L319" s="539">
        <f t="shared" si="91"/>
        <v>4880585.6589547982</v>
      </c>
      <c r="M319" s="539">
        <f t="shared" si="91"/>
        <v>183934.87427060388</v>
      </c>
      <c r="N319" s="539">
        <f t="shared" si="91"/>
        <v>18087.107826497653</v>
      </c>
      <c r="O319" s="539">
        <f t="shared" si="92"/>
        <v>5098660.2755385386</v>
      </c>
      <c r="P319" s="540"/>
      <c r="Q319" s="541"/>
      <c r="R319" s="541"/>
      <c r="S319" s="541"/>
      <c r="T319" s="541"/>
      <c r="U319" s="538">
        <f t="shared" si="93"/>
        <v>0</v>
      </c>
      <c r="V319" s="538">
        <f t="shared" si="94"/>
        <v>0</v>
      </c>
      <c r="W319" s="538">
        <f t="shared" si="94"/>
        <v>0</v>
      </c>
      <c r="X319" s="538">
        <f t="shared" si="94"/>
        <v>0</v>
      </c>
      <c r="Y319" s="538">
        <f t="shared" si="95"/>
        <v>0</v>
      </c>
      <c r="Z319" s="542">
        <f t="shared" si="96"/>
        <v>0</v>
      </c>
      <c r="AA319" s="543"/>
      <c r="AB319" s="544" t="s">
        <v>2263</v>
      </c>
      <c r="AC319" s="544" t="s">
        <v>2505</v>
      </c>
      <c r="AD319" s="544" t="s">
        <v>2505</v>
      </c>
      <c r="AE319" s="544" t="s">
        <v>2263</v>
      </c>
      <c r="AF319" s="545">
        <v>140</v>
      </c>
      <c r="AG319" s="545" t="s">
        <v>2263</v>
      </c>
      <c r="AH319" s="543"/>
      <c r="AI319" s="546">
        <f t="shared" si="98"/>
        <v>-1</v>
      </c>
      <c r="AJ319" s="546">
        <f t="shared" si="98"/>
        <v>-1</v>
      </c>
      <c r="AK319" s="546">
        <f t="shared" si="98"/>
        <v>-1</v>
      </c>
      <c r="AL319" s="546">
        <f t="shared" si="98"/>
        <v>-1</v>
      </c>
      <c r="AN319" s="502">
        <f t="shared" si="97"/>
        <v>-16052.634486639085</v>
      </c>
      <c r="AO319" s="502">
        <f t="shared" si="97"/>
        <v>-4880585.6589547982</v>
      </c>
      <c r="AP319" s="502">
        <f t="shared" si="97"/>
        <v>-183934.87427060388</v>
      </c>
      <c r="AQ319" s="502">
        <f t="shared" si="97"/>
        <v>-18087.107826497653</v>
      </c>
    </row>
    <row r="320" spans="1:43" ht="12.75" x14ac:dyDescent="0.2">
      <c r="A320" s="535" t="s">
        <v>725</v>
      </c>
      <c r="B320" s="536">
        <v>0</v>
      </c>
      <c r="C320" s="537">
        <v>122.17481758698906</v>
      </c>
      <c r="D320" s="537">
        <v>428.50071418557883</v>
      </c>
      <c r="E320" s="537">
        <v>428.50071418557883</v>
      </c>
      <c r="F320" s="537">
        <v>840.77400169235193</v>
      </c>
      <c r="G320" s="538">
        <v>27283</v>
      </c>
      <c r="H320" s="538">
        <v>24118</v>
      </c>
      <c r="I320" s="538">
        <v>556</v>
      </c>
      <c r="J320" s="538">
        <v>284</v>
      </c>
      <c r="K320" s="539">
        <f t="shared" si="90"/>
        <v>3333295.5482258229</v>
      </c>
      <c r="L320" s="539">
        <f t="shared" si="91"/>
        <v>10334580.224727791</v>
      </c>
      <c r="M320" s="539">
        <f t="shared" si="91"/>
        <v>238246.39708718183</v>
      </c>
      <c r="N320" s="539">
        <f t="shared" si="91"/>
        <v>238779.81648062795</v>
      </c>
      <c r="O320" s="539">
        <f t="shared" si="92"/>
        <v>14144901.986521423</v>
      </c>
      <c r="P320" s="540"/>
      <c r="Q320" s="541"/>
      <c r="R320" s="541"/>
      <c r="S320" s="541"/>
      <c r="T320" s="541"/>
      <c r="U320" s="538">
        <f t="shared" si="93"/>
        <v>0</v>
      </c>
      <c r="V320" s="538">
        <f t="shared" si="94"/>
        <v>0</v>
      </c>
      <c r="W320" s="538">
        <f t="shared" si="94"/>
        <v>0</v>
      </c>
      <c r="X320" s="538">
        <f t="shared" si="94"/>
        <v>0</v>
      </c>
      <c r="Y320" s="538">
        <f t="shared" si="95"/>
        <v>0</v>
      </c>
      <c r="Z320" s="542">
        <f t="shared" si="96"/>
        <v>0</v>
      </c>
      <c r="AA320" s="543"/>
      <c r="AB320" s="544" t="s">
        <v>2263</v>
      </c>
      <c r="AC320" s="544" t="s">
        <v>2505</v>
      </c>
      <c r="AD320" s="544" t="s">
        <v>2505</v>
      </c>
      <c r="AE320" s="544" t="s">
        <v>2263</v>
      </c>
      <c r="AF320" s="545">
        <v>140</v>
      </c>
      <c r="AG320" s="545" t="s">
        <v>2263</v>
      </c>
      <c r="AH320" s="543"/>
      <c r="AI320" s="546">
        <f t="shared" si="98"/>
        <v>-1</v>
      </c>
      <c r="AJ320" s="546">
        <f t="shared" si="98"/>
        <v>-1</v>
      </c>
      <c r="AK320" s="546">
        <f t="shared" si="98"/>
        <v>-1</v>
      </c>
      <c r="AL320" s="546">
        <f t="shared" si="98"/>
        <v>-1</v>
      </c>
      <c r="AN320" s="502">
        <f t="shared" si="97"/>
        <v>-3333295.5482258229</v>
      </c>
      <c r="AO320" s="502">
        <f t="shared" si="97"/>
        <v>-10334580.224727791</v>
      </c>
      <c r="AP320" s="502">
        <f t="shared" si="97"/>
        <v>-238246.39708718183</v>
      </c>
      <c r="AQ320" s="502">
        <f t="shared" si="97"/>
        <v>-238779.81648062795</v>
      </c>
    </row>
    <row r="321" spans="1:43" ht="12.75" x14ac:dyDescent="0.2">
      <c r="A321" s="535" t="s">
        <v>726</v>
      </c>
      <c r="B321" s="536">
        <v>0</v>
      </c>
      <c r="C321" s="537">
        <v>117.6916084112666</v>
      </c>
      <c r="D321" s="537">
        <v>755.08513565663236</v>
      </c>
      <c r="E321" s="537">
        <v>755.08513565663236</v>
      </c>
      <c r="F321" s="537">
        <v>840.2756413847145</v>
      </c>
      <c r="G321" s="538">
        <v>1355</v>
      </c>
      <c r="H321" s="538">
        <v>9751</v>
      </c>
      <c r="I321" s="538">
        <v>306</v>
      </c>
      <c r="J321" s="538">
        <v>141</v>
      </c>
      <c r="K321" s="539">
        <f t="shared" si="90"/>
        <v>159472.12939726625</v>
      </c>
      <c r="L321" s="539">
        <f t="shared" si="91"/>
        <v>7362835.1577878222</v>
      </c>
      <c r="M321" s="539">
        <f t="shared" si="91"/>
        <v>231056.05151092951</v>
      </c>
      <c r="N321" s="539">
        <f t="shared" si="91"/>
        <v>118478.86543524475</v>
      </c>
      <c r="O321" s="539">
        <f t="shared" si="92"/>
        <v>7871842.2041312624</v>
      </c>
      <c r="P321" s="540"/>
      <c r="Q321" s="541"/>
      <c r="R321" s="541"/>
      <c r="S321" s="541"/>
      <c r="T321" s="541"/>
      <c r="U321" s="538">
        <f t="shared" si="93"/>
        <v>0</v>
      </c>
      <c r="V321" s="538">
        <f t="shared" si="94"/>
        <v>0</v>
      </c>
      <c r="W321" s="538">
        <f t="shared" si="94"/>
        <v>0</v>
      </c>
      <c r="X321" s="538">
        <f t="shared" si="94"/>
        <v>0</v>
      </c>
      <c r="Y321" s="538">
        <f t="shared" si="95"/>
        <v>0</v>
      </c>
      <c r="Z321" s="542">
        <f t="shared" si="96"/>
        <v>0</v>
      </c>
      <c r="AA321" s="543"/>
      <c r="AB321" s="544" t="s">
        <v>2263</v>
      </c>
      <c r="AC321" s="544" t="s">
        <v>2505</v>
      </c>
      <c r="AD321" s="544" t="s">
        <v>2505</v>
      </c>
      <c r="AE321" s="544" t="s">
        <v>2263</v>
      </c>
      <c r="AF321" s="545">
        <v>140</v>
      </c>
      <c r="AG321" s="545" t="s">
        <v>2263</v>
      </c>
      <c r="AH321" s="543"/>
      <c r="AI321" s="546">
        <f t="shared" si="98"/>
        <v>-1</v>
      </c>
      <c r="AJ321" s="546">
        <f t="shared" si="98"/>
        <v>-1</v>
      </c>
      <c r="AK321" s="546">
        <f t="shared" si="98"/>
        <v>-1</v>
      </c>
      <c r="AL321" s="546">
        <f t="shared" si="98"/>
        <v>-1</v>
      </c>
      <c r="AN321" s="502">
        <f t="shared" si="97"/>
        <v>-159472.12939726625</v>
      </c>
      <c r="AO321" s="502">
        <f t="shared" si="97"/>
        <v>-7362835.1577878222</v>
      </c>
      <c r="AP321" s="502">
        <f t="shared" si="97"/>
        <v>-231056.05151092951</v>
      </c>
      <c r="AQ321" s="502">
        <f t="shared" si="97"/>
        <v>-118478.86543524475</v>
      </c>
    </row>
    <row r="322" spans="1:43" ht="12.75" x14ac:dyDescent="0.2">
      <c r="A322" s="535" t="s">
        <v>727</v>
      </c>
      <c r="B322" s="536">
        <v>0</v>
      </c>
      <c r="C322" s="537">
        <v>119.09525154612152</v>
      </c>
      <c r="D322" s="537">
        <v>670.47815062538575</v>
      </c>
      <c r="E322" s="537">
        <v>670.47815062538575</v>
      </c>
      <c r="F322" s="537">
        <v>937.7100831400893</v>
      </c>
      <c r="G322" s="538">
        <v>15365</v>
      </c>
      <c r="H322" s="538">
        <v>18177</v>
      </c>
      <c r="I322" s="538">
        <v>1376</v>
      </c>
      <c r="J322" s="538">
        <v>297</v>
      </c>
      <c r="K322" s="539">
        <f t="shared" si="90"/>
        <v>1829898.540006157</v>
      </c>
      <c r="L322" s="539">
        <f t="shared" si="91"/>
        <v>12187281.343917636</v>
      </c>
      <c r="M322" s="539">
        <f t="shared" si="91"/>
        <v>922577.93526053079</v>
      </c>
      <c r="N322" s="539">
        <f t="shared" si="91"/>
        <v>278499.89469260653</v>
      </c>
      <c r="O322" s="539">
        <f t="shared" si="92"/>
        <v>15218257.713876931</v>
      </c>
      <c r="P322" s="540"/>
      <c r="Q322" s="541"/>
      <c r="R322" s="541"/>
      <c r="S322" s="541"/>
      <c r="T322" s="541"/>
      <c r="U322" s="538">
        <f t="shared" si="93"/>
        <v>0</v>
      </c>
      <c r="V322" s="538">
        <f t="shared" si="94"/>
        <v>0</v>
      </c>
      <c r="W322" s="538">
        <f t="shared" si="94"/>
        <v>0</v>
      </c>
      <c r="X322" s="538">
        <f t="shared" si="94"/>
        <v>0</v>
      </c>
      <c r="Y322" s="538">
        <f t="shared" si="95"/>
        <v>0</v>
      </c>
      <c r="Z322" s="542">
        <f t="shared" si="96"/>
        <v>0</v>
      </c>
      <c r="AA322" s="543"/>
      <c r="AB322" s="544" t="s">
        <v>2263</v>
      </c>
      <c r="AC322" s="544" t="s">
        <v>2505</v>
      </c>
      <c r="AD322" s="544" t="s">
        <v>2505</v>
      </c>
      <c r="AE322" s="544" t="s">
        <v>2263</v>
      </c>
      <c r="AF322" s="545">
        <v>140</v>
      </c>
      <c r="AG322" s="545" t="s">
        <v>2263</v>
      </c>
      <c r="AH322" s="543"/>
      <c r="AI322" s="546">
        <f t="shared" si="98"/>
        <v>-1</v>
      </c>
      <c r="AJ322" s="546">
        <f t="shared" si="98"/>
        <v>-1</v>
      </c>
      <c r="AK322" s="546">
        <f t="shared" si="98"/>
        <v>-1</v>
      </c>
      <c r="AL322" s="546">
        <f t="shared" si="98"/>
        <v>-1</v>
      </c>
      <c r="AN322" s="502">
        <f t="shared" si="97"/>
        <v>-1829898.540006157</v>
      </c>
      <c r="AO322" s="502">
        <f t="shared" si="97"/>
        <v>-12187281.343917636</v>
      </c>
      <c r="AP322" s="502">
        <f t="shared" si="97"/>
        <v>-922577.93526053079</v>
      </c>
      <c r="AQ322" s="502">
        <f t="shared" si="97"/>
        <v>-278499.89469260653</v>
      </c>
    </row>
    <row r="323" spans="1:43" ht="12.75" x14ac:dyDescent="0.2">
      <c r="A323" s="535" t="s">
        <v>728</v>
      </c>
      <c r="B323" s="536">
        <v>0</v>
      </c>
      <c r="C323" s="537">
        <v>105.87813633399129</v>
      </c>
      <c r="D323" s="537">
        <v>614.27738600682028</v>
      </c>
      <c r="E323" s="537">
        <v>614.27738600682028</v>
      </c>
      <c r="F323" s="537">
        <v>765.36381412937658</v>
      </c>
      <c r="G323" s="538">
        <v>993</v>
      </c>
      <c r="H323" s="538">
        <v>38518</v>
      </c>
      <c r="I323" s="538">
        <v>768</v>
      </c>
      <c r="J323" s="538">
        <v>808</v>
      </c>
      <c r="K323" s="539">
        <f t="shared" si="90"/>
        <v>105136.98937965336</v>
      </c>
      <c r="L323" s="539">
        <f t="shared" si="91"/>
        <v>23660736.354210705</v>
      </c>
      <c r="M323" s="539">
        <f t="shared" si="91"/>
        <v>471765.03245323797</v>
      </c>
      <c r="N323" s="539">
        <f t="shared" si="91"/>
        <v>618413.96181653626</v>
      </c>
      <c r="O323" s="539">
        <f t="shared" si="92"/>
        <v>24856052.33786013</v>
      </c>
      <c r="P323" s="540"/>
      <c r="Q323" s="541"/>
      <c r="R323" s="541"/>
      <c r="S323" s="541"/>
      <c r="T323" s="541"/>
      <c r="U323" s="538">
        <f t="shared" si="93"/>
        <v>0</v>
      </c>
      <c r="V323" s="538">
        <f t="shared" si="94"/>
        <v>0</v>
      </c>
      <c r="W323" s="538">
        <f t="shared" si="94"/>
        <v>0</v>
      </c>
      <c r="X323" s="538">
        <f t="shared" si="94"/>
        <v>0</v>
      </c>
      <c r="Y323" s="538">
        <f t="shared" si="95"/>
        <v>0</v>
      </c>
      <c r="Z323" s="542">
        <f t="shared" si="96"/>
        <v>0</v>
      </c>
      <c r="AA323" s="543"/>
      <c r="AB323" s="544" t="s">
        <v>2263</v>
      </c>
      <c r="AC323" s="544" t="s">
        <v>2505</v>
      </c>
      <c r="AD323" s="544" t="s">
        <v>2505</v>
      </c>
      <c r="AE323" s="544" t="s">
        <v>2263</v>
      </c>
      <c r="AF323" s="545">
        <v>142</v>
      </c>
      <c r="AG323" s="545" t="s">
        <v>2263</v>
      </c>
      <c r="AH323" s="543"/>
      <c r="AI323" s="546">
        <f t="shared" si="98"/>
        <v>-1</v>
      </c>
      <c r="AJ323" s="546">
        <f t="shared" si="98"/>
        <v>-1</v>
      </c>
      <c r="AK323" s="546">
        <f t="shared" si="98"/>
        <v>-1</v>
      </c>
      <c r="AL323" s="546">
        <f t="shared" si="98"/>
        <v>-1</v>
      </c>
      <c r="AN323" s="502">
        <f t="shared" si="97"/>
        <v>-105136.98937965336</v>
      </c>
      <c r="AO323" s="502">
        <f t="shared" si="97"/>
        <v>-23660736.354210705</v>
      </c>
      <c r="AP323" s="502">
        <f t="shared" si="97"/>
        <v>-471765.03245323797</v>
      </c>
      <c r="AQ323" s="502">
        <f t="shared" si="97"/>
        <v>-618413.96181653626</v>
      </c>
    </row>
    <row r="324" spans="1:43" ht="12.75" x14ac:dyDescent="0.2">
      <c r="A324" s="535" t="s">
        <v>729</v>
      </c>
      <c r="B324" s="536">
        <v>0</v>
      </c>
      <c r="C324" s="537">
        <v>113.06956204827939</v>
      </c>
      <c r="D324" s="537">
        <v>316.13388196280226</v>
      </c>
      <c r="E324" s="537">
        <v>316.13388196280226</v>
      </c>
      <c r="F324" s="537">
        <v>512.1627039054049</v>
      </c>
      <c r="G324" s="538">
        <v>21685</v>
      </c>
      <c r="H324" s="538">
        <v>10747</v>
      </c>
      <c r="I324" s="538">
        <v>91</v>
      </c>
      <c r="J324" s="538">
        <v>123</v>
      </c>
      <c r="K324" s="539">
        <f t="shared" si="90"/>
        <v>2451913.4530169386</v>
      </c>
      <c r="L324" s="539">
        <f t="shared" si="91"/>
        <v>3397490.8294542357</v>
      </c>
      <c r="M324" s="539">
        <f t="shared" si="91"/>
        <v>28768.183258615005</v>
      </c>
      <c r="N324" s="539">
        <f t="shared" si="91"/>
        <v>62996.012580364804</v>
      </c>
      <c r="O324" s="539">
        <f t="shared" si="92"/>
        <v>5941168.4783101548</v>
      </c>
      <c r="P324" s="540"/>
      <c r="Q324" s="541"/>
      <c r="R324" s="541"/>
      <c r="S324" s="541"/>
      <c r="T324" s="541"/>
      <c r="U324" s="538">
        <f t="shared" si="93"/>
        <v>0</v>
      </c>
      <c r="V324" s="538">
        <f t="shared" si="94"/>
        <v>0</v>
      </c>
      <c r="W324" s="538">
        <f t="shared" si="94"/>
        <v>0</v>
      </c>
      <c r="X324" s="538">
        <f t="shared" si="94"/>
        <v>0</v>
      </c>
      <c r="Y324" s="538">
        <f t="shared" si="95"/>
        <v>0</v>
      </c>
      <c r="Z324" s="542">
        <f t="shared" si="96"/>
        <v>0</v>
      </c>
      <c r="AA324" s="543"/>
      <c r="AB324" s="544" t="s">
        <v>2263</v>
      </c>
      <c r="AC324" s="544" t="s">
        <v>2505</v>
      </c>
      <c r="AD324" s="544" t="s">
        <v>2505</v>
      </c>
      <c r="AE324" s="544" t="s">
        <v>2263</v>
      </c>
      <c r="AF324" s="545">
        <v>140</v>
      </c>
      <c r="AG324" s="545" t="s">
        <v>2263</v>
      </c>
      <c r="AH324" s="543"/>
      <c r="AI324" s="546">
        <f t="shared" si="98"/>
        <v>-1</v>
      </c>
      <c r="AJ324" s="546">
        <f t="shared" si="98"/>
        <v>-1</v>
      </c>
      <c r="AK324" s="546">
        <f t="shared" si="98"/>
        <v>-1</v>
      </c>
      <c r="AL324" s="546">
        <f t="shared" si="98"/>
        <v>-1</v>
      </c>
      <c r="AN324" s="502">
        <f t="shared" si="97"/>
        <v>-2451913.4530169386</v>
      </c>
      <c r="AO324" s="502">
        <f t="shared" si="97"/>
        <v>-3397490.8294542357</v>
      </c>
      <c r="AP324" s="502">
        <f t="shared" si="97"/>
        <v>-28768.183258615005</v>
      </c>
      <c r="AQ324" s="502">
        <f t="shared" si="97"/>
        <v>-62996.012580364804</v>
      </c>
    </row>
    <row r="325" spans="1:43" ht="12.75" x14ac:dyDescent="0.2">
      <c r="A325" s="535" t="s">
        <v>730</v>
      </c>
      <c r="B325" s="536">
        <v>0</v>
      </c>
      <c r="C325" s="537">
        <v>117.89941709422595</v>
      </c>
      <c r="D325" s="537">
        <v>409.45614716556128</v>
      </c>
      <c r="E325" s="537">
        <v>409.45614716556128</v>
      </c>
      <c r="F325" s="537">
        <v>596.4667678665279</v>
      </c>
      <c r="G325" s="538">
        <v>2052</v>
      </c>
      <c r="H325" s="538">
        <v>5025</v>
      </c>
      <c r="I325" s="538">
        <v>49</v>
      </c>
      <c r="J325" s="538">
        <v>147</v>
      </c>
      <c r="K325" s="539">
        <f t="shared" si="90"/>
        <v>241929.60387735165</v>
      </c>
      <c r="L325" s="539">
        <f t="shared" si="91"/>
        <v>2057517.1395069454</v>
      </c>
      <c r="M325" s="539">
        <f t="shared" si="91"/>
        <v>20063.351211112502</v>
      </c>
      <c r="N325" s="539">
        <f t="shared" si="91"/>
        <v>87680.614876379608</v>
      </c>
      <c r="O325" s="539">
        <f t="shared" si="92"/>
        <v>2407190.7094717892</v>
      </c>
      <c r="P325" s="540"/>
      <c r="Q325" s="541"/>
      <c r="R325" s="541"/>
      <c r="S325" s="541"/>
      <c r="T325" s="541"/>
      <c r="U325" s="538">
        <f t="shared" si="93"/>
        <v>0</v>
      </c>
      <c r="V325" s="538">
        <f t="shared" si="94"/>
        <v>0</v>
      </c>
      <c r="W325" s="538">
        <f t="shared" si="94"/>
        <v>0</v>
      </c>
      <c r="X325" s="538">
        <f t="shared" si="94"/>
        <v>0</v>
      </c>
      <c r="Y325" s="538">
        <f t="shared" si="95"/>
        <v>0</v>
      </c>
      <c r="Z325" s="542">
        <f t="shared" si="96"/>
        <v>0</v>
      </c>
      <c r="AA325" s="543"/>
      <c r="AB325" s="544" t="s">
        <v>2263</v>
      </c>
      <c r="AC325" s="544" t="s">
        <v>2505</v>
      </c>
      <c r="AD325" s="544" t="s">
        <v>2505</v>
      </c>
      <c r="AE325" s="544" t="s">
        <v>2263</v>
      </c>
      <c r="AF325" s="545">
        <v>142</v>
      </c>
      <c r="AG325" s="545" t="s">
        <v>2263</v>
      </c>
      <c r="AH325" s="543"/>
      <c r="AI325" s="546">
        <f t="shared" si="98"/>
        <v>-1</v>
      </c>
      <c r="AJ325" s="546">
        <f t="shared" si="98"/>
        <v>-1</v>
      </c>
      <c r="AK325" s="546">
        <f t="shared" si="98"/>
        <v>-1</v>
      </c>
      <c r="AL325" s="546">
        <f t="shared" si="98"/>
        <v>-1</v>
      </c>
      <c r="AN325" s="502">
        <f t="shared" si="97"/>
        <v>-241929.60387735165</v>
      </c>
      <c r="AO325" s="502">
        <f t="shared" si="97"/>
        <v>-2057517.1395069454</v>
      </c>
      <c r="AP325" s="502">
        <f t="shared" si="97"/>
        <v>-20063.351211112502</v>
      </c>
      <c r="AQ325" s="502">
        <f t="shared" si="97"/>
        <v>-87680.614876379608</v>
      </c>
    </row>
    <row r="326" spans="1:43" ht="12.75" x14ac:dyDescent="0.2">
      <c r="A326" s="535" t="s">
        <v>731</v>
      </c>
      <c r="B326" s="536">
        <v>0</v>
      </c>
      <c r="C326" s="537">
        <v>151.48307743049637</v>
      </c>
      <c r="D326" s="537">
        <v>330.88983431537258</v>
      </c>
      <c r="E326" s="537">
        <v>330.88983431537258</v>
      </c>
      <c r="F326" s="537">
        <v>400.96157576802676</v>
      </c>
      <c r="G326" s="538">
        <v>2873</v>
      </c>
      <c r="H326" s="538">
        <v>1075</v>
      </c>
      <c r="I326" s="538">
        <v>10</v>
      </c>
      <c r="J326" s="538">
        <v>7</v>
      </c>
      <c r="K326" s="539">
        <f t="shared" si="90"/>
        <v>435210.88145781605</v>
      </c>
      <c r="L326" s="539">
        <f t="shared" si="91"/>
        <v>355706.57188902551</v>
      </c>
      <c r="M326" s="539">
        <f t="shared" si="91"/>
        <v>3308.8983431537258</v>
      </c>
      <c r="N326" s="539">
        <f t="shared" si="91"/>
        <v>2806.7310303761874</v>
      </c>
      <c r="O326" s="539">
        <f t="shared" si="92"/>
        <v>797033.08272037143</v>
      </c>
      <c r="P326" s="540"/>
      <c r="Q326" s="541"/>
      <c r="R326" s="541"/>
      <c r="S326" s="541"/>
      <c r="T326" s="541"/>
      <c r="U326" s="538">
        <f t="shared" si="93"/>
        <v>0</v>
      </c>
      <c r="V326" s="538">
        <f t="shared" si="94"/>
        <v>0</v>
      </c>
      <c r="W326" s="538">
        <f t="shared" si="94"/>
        <v>0</v>
      </c>
      <c r="X326" s="538">
        <f t="shared" si="94"/>
        <v>0</v>
      </c>
      <c r="Y326" s="538">
        <f t="shared" si="95"/>
        <v>0</v>
      </c>
      <c r="Z326" s="542">
        <f t="shared" si="96"/>
        <v>0</v>
      </c>
      <c r="AA326" s="543"/>
      <c r="AB326" s="544" t="s">
        <v>2263</v>
      </c>
      <c r="AC326" s="544" t="s">
        <v>2505</v>
      </c>
      <c r="AD326" s="544" t="s">
        <v>2505</v>
      </c>
      <c r="AE326" s="544" t="s">
        <v>2263</v>
      </c>
      <c r="AF326" s="545">
        <v>140</v>
      </c>
      <c r="AG326" s="545" t="s">
        <v>2263</v>
      </c>
      <c r="AH326" s="543"/>
      <c r="AI326" s="546">
        <f t="shared" si="98"/>
        <v>-1</v>
      </c>
      <c r="AJ326" s="546">
        <f t="shared" si="98"/>
        <v>-1</v>
      </c>
      <c r="AK326" s="546">
        <f t="shared" si="98"/>
        <v>-1</v>
      </c>
      <c r="AL326" s="546">
        <f t="shared" si="98"/>
        <v>-1</v>
      </c>
      <c r="AN326" s="502">
        <f t="shared" si="97"/>
        <v>-435210.88145781605</v>
      </c>
      <c r="AO326" s="502">
        <f t="shared" si="97"/>
        <v>-355706.57188902551</v>
      </c>
      <c r="AP326" s="502">
        <f t="shared" si="97"/>
        <v>-3308.8983431537258</v>
      </c>
      <c r="AQ326" s="502">
        <f t="shared" si="97"/>
        <v>-2806.7310303761874</v>
      </c>
    </row>
    <row r="327" spans="1:43" ht="12.75" x14ac:dyDescent="0.2">
      <c r="A327" s="535" t="s">
        <v>732</v>
      </c>
      <c r="B327" s="536">
        <v>0</v>
      </c>
      <c r="C327" s="537">
        <v>109.63113392443719</v>
      </c>
      <c r="D327" s="537">
        <v>485.02469219832318</v>
      </c>
      <c r="E327" s="537">
        <v>485.02469219832318</v>
      </c>
      <c r="F327" s="537">
        <v>1233.0183927857045</v>
      </c>
      <c r="G327" s="538">
        <v>9407</v>
      </c>
      <c r="H327" s="538">
        <v>2698</v>
      </c>
      <c r="I327" s="538">
        <v>21</v>
      </c>
      <c r="J327" s="538">
        <v>7</v>
      </c>
      <c r="K327" s="539">
        <f t="shared" si="90"/>
        <v>1031300.0768271807</v>
      </c>
      <c r="L327" s="539">
        <f t="shared" si="91"/>
        <v>1308596.6195510759</v>
      </c>
      <c r="M327" s="539">
        <f t="shared" si="91"/>
        <v>10185.518536164787</v>
      </c>
      <c r="N327" s="539">
        <f t="shared" si="91"/>
        <v>8631.1287494999306</v>
      </c>
      <c r="O327" s="539">
        <f t="shared" si="92"/>
        <v>2358713.3436639216</v>
      </c>
      <c r="P327" s="540"/>
      <c r="Q327" s="541"/>
      <c r="R327" s="541"/>
      <c r="S327" s="541"/>
      <c r="T327" s="541"/>
      <c r="U327" s="538">
        <f t="shared" si="93"/>
        <v>0</v>
      </c>
      <c r="V327" s="538">
        <f t="shared" si="94"/>
        <v>0</v>
      </c>
      <c r="W327" s="538">
        <f t="shared" si="94"/>
        <v>0</v>
      </c>
      <c r="X327" s="538">
        <f t="shared" si="94"/>
        <v>0</v>
      </c>
      <c r="Y327" s="538">
        <f t="shared" si="95"/>
        <v>0</v>
      </c>
      <c r="Z327" s="542">
        <f t="shared" si="96"/>
        <v>0</v>
      </c>
      <c r="AA327" s="543"/>
      <c r="AB327" s="544" t="s">
        <v>2263</v>
      </c>
      <c r="AC327" s="544" t="s">
        <v>2505</v>
      </c>
      <c r="AD327" s="544" t="s">
        <v>2505</v>
      </c>
      <c r="AE327" s="544" t="s">
        <v>2263</v>
      </c>
      <c r="AF327" s="545">
        <v>141</v>
      </c>
      <c r="AG327" s="545" t="s">
        <v>2263</v>
      </c>
      <c r="AH327" s="543"/>
      <c r="AI327" s="546">
        <f t="shared" si="98"/>
        <v>-1</v>
      </c>
      <c r="AJ327" s="546">
        <f t="shared" si="98"/>
        <v>-1</v>
      </c>
      <c r="AK327" s="546">
        <f t="shared" si="98"/>
        <v>-1</v>
      </c>
      <c r="AL327" s="546">
        <f t="shared" si="98"/>
        <v>-1</v>
      </c>
      <c r="AN327" s="502">
        <f t="shared" si="97"/>
        <v>-1031300.0768271807</v>
      </c>
      <c r="AO327" s="502">
        <f t="shared" si="97"/>
        <v>-1308596.6195510759</v>
      </c>
      <c r="AP327" s="502">
        <f t="shared" si="97"/>
        <v>-10185.518536164787</v>
      </c>
      <c r="AQ327" s="502">
        <f t="shared" ref="AQ327:AQ390" si="99">X327-N327</f>
        <v>-8631.1287494999306</v>
      </c>
    </row>
    <row r="328" spans="1:43" ht="12.75" x14ac:dyDescent="0.2">
      <c r="A328" s="535" t="s">
        <v>733</v>
      </c>
      <c r="B328" s="536">
        <v>0</v>
      </c>
      <c r="C328" s="537">
        <v>105.97610267050034</v>
      </c>
      <c r="D328" s="537">
        <v>434.75312374973777</v>
      </c>
      <c r="E328" s="537">
        <v>434.75312374973777</v>
      </c>
      <c r="F328" s="537">
        <v>571.0553955535504</v>
      </c>
      <c r="G328" s="538">
        <v>7946</v>
      </c>
      <c r="H328" s="538">
        <v>3024</v>
      </c>
      <c r="I328" s="538">
        <v>18</v>
      </c>
      <c r="J328" s="538">
        <v>14</v>
      </c>
      <c r="K328" s="539">
        <f t="shared" ref="K328:K391" si="100">IF(ISERROR(C328*G328),0,G328*C328)</f>
        <v>842086.11181979568</v>
      </c>
      <c r="L328" s="539">
        <f t="shared" ref="L328:N391" si="101">IFERROR(D328*H328,"")</f>
        <v>1314693.446219207</v>
      </c>
      <c r="M328" s="539">
        <f t="shared" si="101"/>
        <v>7825.5562274952799</v>
      </c>
      <c r="N328" s="539">
        <f t="shared" si="101"/>
        <v>7994.7755377497051</v>
      </c>
      <c r="O328" s="539">
        <f t="shared" ref="O328:O391" si="102">IFERROR(SUM(K328:N328),"")</f>
        <v>2172599.8898042478</v>
      </c>
      <c r="P328" s="540"/>
      <c r="Q328" s="541"/>
      <c r="R328" s="541"/>
      <c r="S328" s="541"/>
      <c r="T328" s="541"/>
      <c r="U328" s="538">
        <f t="shared" ref="U328:U391" si="103">IF(ISERROR(G328*Q328),0,G328*Q328)</f>
        <v>0</v>
      </c>
      <c r="V328" s="538">
        <f t="shared" ref="V328:X391" si="104">IFERROR(H328*R328,"")</f>
        <v>0</v>
      </c>
      <c r="W328" s="538">
        <f t="shared" si="104"/>
        <v>0</v>
      </c>
      <c r="X328" s="538">
        <f t="shared" si="104"/>
        <v>0</v>
      </c>
      <c r="Y328" s="538">
        <f t="shared" ref="Y328:Y391" si="105">IFERROR(SUM(U328:X328),"")</f>
        <v>0</v>
      </c>
      <c r="Z328" s="542">
        <f t="shared" ref="Z328:Z391" si="106">IF(Y328=0,0,(Y328-O328))</f>
        <v>0</v>
      </c>
      <c r="AA328" s="543"/>
      <c r="AB328" s="544" t="s">
        <v>2263</v>
      </c>
      <c r="AC328" s="544" t="s">
        <v>2505</v>
      </c>
      <c r="AD328" s="544" t="s">
        <v>2505</v>
      </c>
      <c r="AE328" s="544" t="s">
        <v>2263</v>
      </c>
      <c r="AF328" s="545">
        <v>142</v>
      </c>
      <c r="AG328" s="545" t="s">
        <v>2263</v>
      </c>
      <c r="AH328" s="543"/>
      <c r="AI328" s="546">
        <f t="shared" si="98"/>
        <v>-1</v>
      </c>
      <c r="AJ328" s="546">
        <f t="shared" si="98"/>
        <v>-1</v>
      </c>
      <c r="AK328" s="546">
        <f t="shared" si="98"/>
        <v>-1</v>
      </c>
      <c r="AL328" s="546">
        <f t="shared" si="98"/>
        <v>-1</v>
      </c>
      <c r="AN328" s="502">
        <f t="shared" ref="AN328:AQ391" si="107">U328-K328</f>
        <v>-842086.11181979568</v>
      </c>
      <c r="AO328" s="502">
        <f t="shared" si="107"/>
        <v>-1314693.446219207</v>
      </c>
      <c r="AP328" s="502">
        <f t="shared" si="107"/>
        <v>-7825.5562274952799</v>
      </c>
      <c r="AQ328" s="502">
        <f t="shared" si="99"/>
        <v>-7994.7755377497051</v>
      </c>
    </row>
    <row r="329" spans="1:43" ht="12.75" x14ac:dyDescent="0.2">
      <c r="A329" s="535" t="s">
        <v>734</v>
      </c>
      <c r="B329" s="536">
        <v>0</v>
      </c>
      <c r="C329" s="537">
        <v>119.08411115220987</v>
      </c>
      <c r="D329" s="537">
        <v>438.76270801344924</v>
      </c>
      <c r="E329" s="537">
        <v>438.76270801344924</v>
      </c>
      <c r="F329" s="537">
        <v>438.76270801344924</v>
      </c>
      <c r="G329" s="538">
        <v>20233</v>
      </c>
      <c r="H329" s="538">
        <v>184</v>
      </c>
      <c r="I329" s="538">
        <v>5</v>
      </c>
      <c r="J329" s="538">
        <v>0</v>
      </c>
      <c r="K329" s="539">
        <f t="shared" si="100"/>
        <v>2409428.8209426622</v>
      </c>
      <c r="L329" s="539">
        <f t="shared" si="101"/>
        <v>80732.338274474663</v>
      </c>
      <c r="M329" s="539">
        <f t="shared" si="101"/>
        <v>2193.8135400672463</v>
      </c>
      <c r="N329" s="539">
        <f t="shared" si="101"/>
        <v>0</v>
      </c>
      <c r="O329" s="539">
        <f t="shared" si="102"/>
        <v>2492354.972757204</v>
      </c>
      <c r="P329" s="540"/>
      <c r="Q329" s="541"/>
      <c r="R329" s="541"/>
      <c r="S329" s="541"/>
      <c r="T329" s="541"/>
      <c r="U329" s="538">
        <f t="shared" si="103"/>
        <v>0</v>
      </c>
      <c r="V329" s="538">
        <f t="shared" si="104"/>
        <v>0</v>
      </c>
      <c r="W329" s="538">
        <f t="shared" si="104"/>
        <v>0</v>
      </c>
      <c r="X329" s="538">
        <f t="shared" si="104"/>
        <v>0</v>
      </c>
      <c r="Y329" s="538">
        <f t="shared" si="105"/>
        <v>0</v>
      </c>
      <c r="Z329" s="542">
        <f t="shared" si="106"/>
        <v>0</v>
      </c>
      <c r="AA329" s="543"/>
      <c r="AB329" s="544" t="s">
        <v>2263</v>
      </c>
      <c r="AC329" s="544" t="s">
        <v>2505</v>
      </c>
      <c r="AD329" s="544" t="s">
        <v>2505</v>
      </c>
      <c r="AE329" s="544" t="s">
        <v>2263</v>
      </c>
      <c r="AF329" s="545">
        <v>141</v>
      </c>
      <c r="AG329" s="545" t="s">
        <v>2263</v>
      </c>
      <c r="AH329" s="543"/>
      <c r="AI329" s="546">
        <f t="shared" si="98"/>
        <v>-1</v>
      </c>
      <c r="AJ329" s="546">
        <f t="shared" si="98"/>
        <v>-1</v>
      </c>
      <c r="AK329" s="546">
        <f t="shared" si="98"/>
        <v>-1</v>
      </c>
      <c r="AL329" s="546">
        <f t="shared" si="98"/>
        <v>-1</v>
      </c>
      <c r="AN329" s="502">
        <f t="shared" si="107"/>
        <v>-2409428.8209426622</v>
      </c>
      <c r="AO329" s="502">
        <f t="shared" si="107"/>
        <v>-80732.338274474663</v>
      </c>
      <c r="AP329" s="502">
        <f t="shared" si="107"/>
        <v>-2193.8135400672463</v>
      </c>
      <c r="AQ329" s="502">
        <f t="shared" si="99"/>
        <v>0</v>
      </c>
    </row>
    <row r="330" spans="1:43" ht="12.75" x14ac:dyDescent="0.2">
      <c r="A330" s="535" t="s">
        <v>735</v>
      </c>
      <c r="B330" s="536">
        <v>0</v>
      </c>
      <c r="C330" s="537">
        <v>111.12422298543554</v>
      </c>
      <c r="D330" s="537">
        <v>542.06351112769528</v>
      </c>
      <c r="E330" s="537">
        <v>542.06351112769528</v>
      </c>
      <c r="F330" s="537">
        <v>542.06351112769528</v>
      </c>
      <c r="G330" s="538">
        <v>22837</v>
      </c>
      <c r="H330" s="538">
        <v>29</v>
      </c>
      <c r="I330" s="538">
        <v>0</v>
      </c>
      <c r="J330" s="538">
        <v>0</v>
      </c>
      <c r="K330" s="539">
        <f t="shared" si="100"/>
        <v>2537743.8803183911</v>
      </c>
      <c r="L330" s="539">
        <f t="shared" si="101"/>
        <v>15719.841822703163</v>
      </c>
      <c r="M330" s="539">
        <f t="shared" si="101"/>
        <v>0</v>
      </c>
      <c r="N330" s="539">
        <f t="shared" si="101"/>
        <v>0</v>
      </c>
      <c r="O330" s="539">
        <f t="shared" si="102"/>
        <v>2553463.7221410945</v>
      </c>
      <c r="P330" s="540"/>
      <c r="Q330" s="541"/>
      <c r="R330" s="541"/>
      <c r="S330" s="541"/>
      <c r="T330" s="541"/>
      <c r="U330" s="538">
        <f t="shared" si="103"/>
        <v>0</v>
      </c>
      <c r="V330" s="538">
        <f t="shared" si="104"/>
        <v>0</v>
      </c>
      <c r="W330" s="538">
        <f t="shared" si="104"/>
        <v>0</v>
      </c>
      <c r="X330" s="538">
        <f t="shared" si="104"/>
        <v>0</v>
      </c>
      <c r="Y330" s="538">
        <f t="shared" si="105"/>
        <v>0</v>
      </c>
      <c r="Z330" s="542">
        <f t="shared" si="106"/>
        <v>0</v>
      </c>
      <c r="AA330" s="543"/>
      <c r="AB330" s="544" t="s">
        <v>2263</v>
      </c>
      <c r="AC330" s="544" t="s">
        <v>2505</v>
      </c>
      <c r="AD330" s="544" t="s">
        <v>2505</v>
      </c>
      <c r="AE330" s="544" t="s">
        <v>2263</v>
      </c>
      <c r="AF330" s="545">
        <v>143</v>
      </c>
      <c r="AG330" s="545" t="s">
        <v>2263</v>
      </c>
      <c r="AH330" s="543"/>
      <c r="AI330" s="546">
        <f t="shared" si="98"/>
        <v>-1</v>
      </c>
      <c r="AJ330" s="546">
        <f t="shared" si="98"/>
        <v>-1</v>
      </c>
      <c r="AK330" s="546">
        <f t="shared" si="98"/>
        <v>-1</v>
      </c>
      <c r="AL330" s="546">
        <f t="shared" ref="AL330:AL393" si="108">T330/F330-1</f>
        <v>-1</v>
      </c>
      <c r="AN330" s="502">
        <f t="shared" si="107"/>
        <v>-2537743.8803183911</v>
      </c>
      <c r="AO330" s="502">
        <f t="shared" si="107"/>
        <v>-15719.841822703163</v>
      </c>
      <c r="AP330" s="502">
        <f t="shared" si="107"/>
        <v>0</v>
      </c>
      <c r="AQ330" s="502">
        <f t="shared" si="99"/>
        <v>0</v>
      </c>
    </row>
    <row r="331" spans="1:43" ht="12.75" x14ac:dyDescent="0.2">
      <c r="A331" s="535" t="s">
        <v>736</v>
      </c>
      <c r="B331" s="536">
        <v>0</v>
      </c>
      <c r="C331" s="537">
        <v>114.6318723501052</v>
      </c>
      <c r="D331" s="537">
        <v>600.65959898556184</v>
      </c>
      <c r="E331" s="537">
        <v>600.65959898556184</v>
      </c>
      <c r="F331" s="537">
        <v>566.71874796492386</v>
      </c>
      <c r="G331" s="538">
        <v>29499</v>
      </c>
      <c r="H331" s="538">
        <v>189</v>
      </c>
      <c r="I331" s="538">
        <v>7</v>
      </c>
      <c r="J331" s="538">
        <v>7</v>
      </c>
      <c r="K331" s="539">
        <f t="shared" si="100"/>
        <v>3381525.6024557534</v>
      </c>
      <c r="L331" s="539">
        <f t="shared" si="101"/>
        <v>113524.66420827119</v>
      </c>
      <c r="M331" s="539">
        <f t="shared" si="101"/>
        <v>4204.6171928989334</v>
      </c>
      <c r="N331" s="539">
        <f t="shared" si="101"/>
        <v>3967.0312357544672</v>
      </c>
      <c r="O331" s="539">
        <f t="shared" si="102"/>
        <v>3503221.9150926778</v>
      </c>
      <c r="P331" s="540"/>
      <c r="Q331" s="541"/>
      <c r="R331" s="541"/>
      <c r="S331" s="541"/>
      <c r="T331" s="541"/>
      <c r="U331" s="538">
        <f t="shared" si="103"/>
        <v>0</v>
      </c>
      <c r="V331" s="538">
        <f t="shared" si="104"/>
        <v>0</v>
      </c>
      <c r="W331" s="538">
        <f t="shared" si="104"/>
        <v>0</v>
      </c>
      <c r="X331" s="538">
        <f t="shared" si="104"/>
        <v>0</v>
      </c>
      <c r="Y331" s="538">
        <f t="shared" si="105"/>
        <v>0</v>
      </c>
      <c r="Z331" s="542">
        <f t="shared" si="106"/>
        <v>0</v>
      </c>
      <c r="AA331" s="543"/>
      <c r="AB331" s="544" t="s">
        <v>2263</v>
      </c>
      <c r="AC331" s="544" t="s">
        <v>2505</v>
      </c>
      <c r="AD331" s="544" t="s">
        <v>2505</v>
      </c>
      <c r="AE331" s="544" t="s">
        <v>2263</v>
      </c>
      <c r="AF331" s="545">
        <v>143</v>
      </c>
      <c r="AG331" s="545" t="s">
        <v>2263</v>
      </c>
      <c r="AH331" s="543"/>
      <c r="AI331" s="546">
        <f t="shared" ref="AI331:AL394" si="109">Q331/C331-1</f>
        <v>-1</v>
      </c>
      <c r="AJ331" s="546">
        <f t="shared" si="109"/>
        <v>-1</v>
      </c>
      <c r="AK331" s="546">
        <f t="shared" si="109"/>
        <v>-1</v>
      </c>
      <c r="AL331" s="546">
        <f t="shared" si="108"/>
        <v>-1</v>
      </c>
      <c r="AN331" s="502">
        <f t="shared" si="107"/>
        <v>-3381525.6024557534</v>
      </c>
      <c r="AO331" s="502">
        <f t="shared" si="107"/>
        <v>-113524.66420827119</v>
      </c>
      <c r="AP331" s="502">
        <f t="shared" si="107"/>
        <v>-4204.6171928989334</v>
      </c>
      <c r="AQ331" s="502">
        <f t="shared" si="99"/>
        <v>-3967.0312357544672</v>
      </c>
    </row>
    <row r="332" spans="1:43" ht="25.5" x14ac:dyDescent="0.2">
      <c r="A332" s="535" t="s">
        <v>737</v>
      </c>
      <c r="B332" s="536" t="s">
        <v>2311</v>
      </c>
      <c r="C332" s="537">
        <v>104.77918560218815</v>
      </c>
      <c r="D332" s="537">
        <v>427.08130188003508</v>
      </c>
      <c r="E332" s="537">
        <v>427.08130188003508</v>
      </c>
      <c r="F332" s="537">
        <v>0</v>
      </c>
      <c r="G332" s="538">
        <v>59932</v>
      </c>
      <c r="H332" s="538">
        <v>211</v>
      </c>
      <c r="I332" s="538">
        <v>3</v>
      </c>
      <c r="J332" s="538">
        <v>1</v>
      </c>
      <c r="K332" s="539">
        <f t="shared" si="100"/>
        <v>6279626.1515103402</v>
      </c>
      <c r="L332" s="539">
        <f t="shared" si="101"/>
        <v>90114.154696687401</v>
      </c>
      <c r="M332" s="539">
        <f t="shared" si="101"/>
        <v>1281.2439056401054</v>
      </c>
      <c r="N332" s="539">
        <f t="shared" si="101"/>
        <v>0</v>
      </c>
      <c r="O332" s="539">
        <f t="shared" si="102"/>
        <v>6371021.5501126675</v>
      </c>
      <c r="P332" s="540"/>
      <c r="Q332" s="541"/>
      <c r="R332" s="541">
        <f>SUMPRODUCT($D$332:$F$332,$H$332:$J$332)/SUM($H$332:$J$332)</f>
        <v>425.09487722012796</v>
      </c>
      <c r="S332" s="541">
        <f t="shared" ref="S332:T332" si="110">SUMPRODUCT($D$332:$F$332,$H$332:$J$332)/SUM($H$332:$J$332)</f>
        <v>425.09487722012796</v>
      </c>
      <c r="T332" s="541">
        <f t="shared" si="110"/>
        <v>425.09487722012796</v>
      </c>
      <c r="U332" s="538">
        <f t="shared" si="103"/>
        <v>0</v>
      </c>
      <c r="V332" s="538">
        <f t="shared" si="104"/>
        <v>89695.019093447001</v>
      </c>
      <c r="W332" s="538">
        <f t="shared" si="104"/>
        <v>1275.2846316603839</v>
      </c>
      <c r="X332" s="538">
        <f t="shared" si="104"/>
        <v>425.09487722012796</v>
      </c>
      <c r="Y332" s="538">
        <f t="shared" si="105"/>
        <v>91395.398602327507</v>
      </c>
      <c r="Z332" s="542">
        <f t="shared" si="106"/>
        <v>-6279626.1515103402</v>
      </c>
      <c r="AA332" s="543"/>
      <c r="AB332" s="544" t="s">
        <v>2263</v>
      </c>
      <c r="AC332" s="544" t="s">
        <v>2505</v>
      </c>
      <c r="AD332" s="544" t="s">
        <v>2505</v>
      </c>
      <c r="AE332" s="544" t="s">
        <v>2263</v>
      </c>
      <c r="AF332" s="545">
        <v>143</v>
      </c>
      <c r="AG332" s="545" t="s">
        <v>2263</v>
      </c>
      <c r="AH332" s="543"/>
      <c r="AI332" s="546">
        <f t="shared" si="109"/>
        <v>-1</v>
      </c>
      <c r="AJ332" s="546">
        <f t="shared" si="109"/>
        <v>-4.6511627906976605E-3</v>
      </c>
      <c r="AK332" s="546">
        <f t="shared" si="109"/>
        <v>-4.6511627906976605E-3</v>
      </c>
      <c r="AL332" s="546" t="e">
        <f t="shared" si="108"/>
        <v>#DIV/0!</v>
      </c>
      <c r="AN332" s="502">
        <f t="shared" si="107"/>
        <v>-6279626.1515103402</v>
      </c>
      <c r="AO332" s="502">
        <f t="shared" si="107"/>
        <v>-419.13560324040009</v>
      </c>
      <c r="AP332" s="502">
        <f t="shared" si="107"/>
        <v>-5.9592739797215017</v>
      </c>
      <c r="AQ332" s="502">
        <f t="shared" si="99"/>
        <v>425.09487722012796</v>
      </c>
    </row>
    <row r="333" spans="1:43" ht="12.75" x14ac:dyDescent="0.2">
      <c r="A333" s="535" t="s">
        <v>738</v>
      </c>
      <c r="B333" s="536">
        <v>0</v>
      </c>
      <c r="C333" s="537">
        <v>108.46021759851045</v>
      </c>
      <c r="D333" s="537">
        <v>474.14969425163395</v>
      </c>
      <c r="E333" s="537">
        <v>474.14969425163395</v>
      </c>
      <c r="F333" s="537">
        <v>474.14969425163395</v>
      </c>
      <c r="G333" s="538">
        <v>47393</v>
      </c>
      <c r="H333" s="538">
        <v>10</v>
      </c>
      <c r="I333" s="538">
        <v>1</v>
      </c>
      <c r="J333" s="538">
        <v>0</v>
      </c>
      <c r="K333" s="539">
        <f t="shared" si="100"/>
        <v>5140255.0926462058</v>
      </c>
      <c r="L333" s="539">
        <f t="shared" si="101"/>
        <v>4741.4969425163399</v>
      </c>
      <c r="M333" s="539">
        <f t="shared" si="101"/>
        <v>474.14969425163395</v>
      </c>
      <c r="N333" s="539">
        <f t="shared" si="101"/>
        <v>0</v>
      </c>
      <c r="O333" s="539">
        <f t="shared" si="102"/>
        <v>5145470.739282974</v>
      </c>
      <c r="P333" s="540"/>
      <c r="Q333" s="541"/>
      <c r="R333" s="541"/>
      <c r="S333" s="541"/>
      <c r="T333" s="541"/>
      <c r="U333" s="538">
        <f t="shared" si="103"/>
        <v>0</v>
      </c>
      <c r="V333" s="538">
        <f t="shared" si="104"/>
        <v>0</v>
      </c>
      <c r="W333" s="538">
        <f t="shared" si="104"/>
        <v>0</v>
      </c>
      <c r="X333" s="538">
        <f t="shared" si="104"/>
        <v>0</v>
      </c>
      <c r="Y333" s="538">
        <f t="shared" si="105"/>
        <v>0</v>
      </c>
      <c r="Z333" s="542">
        <f t="shared" si="106"/>
        <v>0</v>
      </c>
      <c r="AA333" s="543"/>
      <c r="AB333" s="544" t="s">
        <v>2263</v>
      </c>
      <c r="AC333" s="544" t="s">
        <v>2505</v>
      </c>
      <c r="AD333" s="544" t="s">
        <v>2505</v>
      </c>
      <c r="AE333" s="544" t="s">
        <v>2263</v>
      </c>
      <c r="AF333" s="545">
        <v>143</v>
      </c>
      <c r="AG333" s="545" t="s">
        <v>2263</v>
      </c>
      <c r="AH333" s="543"/>
      <c r="AI333" s="546">
        <f t="shared" si="109"/>
        <v>-1</v>
      </c>
      <c r="AJ333" s="546">
        <f t="shared" si="109"/>
        <v>-1</v>
      </c>
      <c r="AK333" s="546">
        <f t="shared" si="109"/>
        <v>-1</v>
      </c>
      <c r="AL333" s="546">
        <f t="shared" si="108"/>
        <v>-1</v>
      </c>
      <c r="AN333" s="502">
        <f t="shared" si="107"/>
        <v>-5140255.0926462058</v>
      </c>
      <c r="AO333" s="502">
        <f t="shared" si="107"/>
        <v>-4741.4969425163399</v>
      </c>
      <c r="AP333" s="502">
        <f t="shared" si="107"/>
        <v>-474.14969425163395</v>
      </c>
      <c r="AQ333" s="502">
        <f t="shared" si="99"/>
        <v>0</v>
      </c>
    </row>
    <row r="334" spans="1:43" ht="12.75" x14ac:dyDescent="0.2">
      <c r="A334" s="535" t="s">
        <v>739</v>
      </c>
      <c r="B334" s="536">
        <v>0</v>
      </c>
      <c r="C334" s="537">
        <v>103.91573672295455</v>
      </c>
      <c r="D334" s="537">
        <v>556.6028268004336</v>
      </c>
      <c r="E334" s="537">
        <v>556.6028268004336</v>
      </c>
      <c r="F334" s="537">
        <v>99.856982882553027</v>
      </c>
      <c r="G334" s="538">
        <v>172189</v>
      </c>
      <c r="H334" s="538">
        <v>7</v>
      </c>
      <c r="I334" s="538">
        <v>0</v>
      </c>
      <c r="J334" s="538">
        <v>2</v>
      </c>
      <c r="K334" s="539">
        <f t="shared" si="100"/>
        <v>17893146.790588822</v>
      </c>
      <c r="L334" s="539">
        <f t="shared" si="101"/>
        <v>3896.219787603035</v>
      </c>
      <c r="M334" s="539">
        <f t="shared" si="101"/>
        <v>0</v>
      </c>
      <c r="N334" s="539">
        <f t="shared" si="101"/>
        <v>199.71396576510605</v>
      </c>
      <c r="O334" s="539">
        <f t="shared" si="102"/>
        <v>17897242.72434219</v>
      </c>
      <c r="P334" s="540"/>
      <c r="Q334" s="541"/>
      <c r="R334" s="541"/>
      <c r="S334" s="541"/>
      <c r="T334" s="541"/>
      <c r="U334" s="538">
        <f t="shared" si="103"/>
        <v>0</v>
      </c>
      <c r="V334" s="538">
        <f t="shared" si="104"/>
        <v>0</v>
      </c>
      <c r="W334" s="538">
        <f t="shared" si="104"/>
        <v>0</v>
      </c>
      <c r="X334" s="538">
        <f t="shared" si="104"/>
        <v>0</v>
      </c>
      <c r="Y334" s="538">
        <f t="shared" si="105"/>
        <v>0</v>
      </c>
      <c r="Z334" s="542">
        <f t="shared" si="106"/>
        <v>0</v>
      </c>
      <c r="AA334" s="543"/>
      <c r="AB334" s="544" t="s">
        <v>2263</v>
      </c>
      <c r="AC334" s="544" t="s">
        <v>2505</v>
      </c>
      <c r="AD334" s="544" t="s">
        <v>2505</v>
      </c>
      <c r="AE334" s="544" t="s">
        <v>2263</v>
      </c>
      <c r="AF334" s="545">
        <v>143</v>
      </c>
      <c r="AG334" s="545" t="s">
        <v>2263</v>
      </c>
      <c r="AH334" s="543"/>
      <c r="AI334" s="546">
        <f t="shared" si="109"/>
        <v>-1</v>
      </c>
      <c r="AJ334" s="546">
        <f t="shared" si="109"/>
        <v>-1</v>
      </c>
      <c r="AK334" s="546">
        <f t="shared" si="109"/>
        <v>-1</v>
      </c>
      <c r="AL334" s="546">
        <f t="shared" si="108"/>
        <v>-1</v>
      </c>
      <c r="AN334" s="502">
        <f t="shared" si="107"/>
        <v>-17893146.790588822</v>
      </c>
      <c r="AO334" s="502">
        <f t="shared" si="107"/>
        <v>-3896.219787603035</v>
      </c>
      <c r="AP334" s="502">
        <f t="shared" si="107"/>
        <v>0</v>
      </c>
      <c r="AQ334" s="502">
        <f t="shared" si="99"/>
        <v>-199.71396576510605</v>
      </c>
    </row>
    <row r="335" spans="1:43" ht="12.75" x14ac:dyDescent="0.2">
      <c r="A335" s="535" t="s">
        <v>740</v>
      </c>
      <c r="B335" s="536">
        <v>0</v>
      </c>
      <c r="C335" s="537" t="s">
        <v>2263</v>
      </c>
      <c r="D335" s="537">
        <v>8316.3921875796896</v>
      </c>
      <c r="E335" s="537">
        <v>8316.3921875796896</v>
      </c>
      <c r="F335" s="537">
        <v>10687.368486361147</v>
      </c>
      <c r="G335" s="538">
        <v>0</v>
      </c>
      <c r="H335" s="538">
        <v>0</v>
      </c>
      <c r="I335" s="538">
        <v>1626</v>
      </c>
      <c r="J335" s="538">
        <v>313</v>
      </c>
      <c r="K335" s="539">
        <f t="shared" si="100"/>
        <v>0</v>
      </c>
      <c r="L335" s="539">
        <f t="shared" si="101"/>
        <v>0</v>
      </c>
      <c r="M335" s="539">
        <f t="shared" si="101"/>
        <v>13522453.697004575</v>
      </c>
      <c r="N335" s="539">
        <f t="shared" si="101"/>
        <v>3345146.3362310389</v>
      </c>
      <c r="O335" s="539">
        <f t="shared" si="102"/>
        <v>16867600.033235613</v>
      </c>
      <c r="P335" s="540"/>
      <c r="Q335" s="541"/>
      <c r="R335" s="541"/>
      <c r="S335" s="541"/>
      <c r="T335" s="541"/>
      <c r="U335" s="538">
        <f t="shared" si="103"/>
        <v>0</v>
      </c>
      <c r="V335" s="538">
        <f t="shared" si="104"/>
        <v>0</v>
      </c>
      <c r="W335" s="538">
        <f t="shared" si="104"/>
        <v>0</v>
      </c>
      <c r="X335" s="538">
        <f t="shared" si="104"/>
        <v>0</v>
      </c>
      <c r="Y335" s="538">
        <f t="shared" si="105"/>
        <v>0</v>
      </c>
      <c r="Z335" s="542">
        <f t="shared" si="106"/>
        <v>0</v>
      </c>
      <c r="AA335" s="543"/>
      <c r="AB335" s="544" t="s">
        <v>2263</v>
      </c>
      <c r="AC335" s="544" t="s">
        <v>2505</v>
      </c>
      <c r="AD335" s="544" t="s">
        <v>2505</v>
      </c>
      <c r="AE335" s="544" t="s">
        <v>2263</v>
      </c>
      <c r="AF335" s="545" t="s">
        <v>2263</v>
      </c>
      <c r="AG335" s="545" t="s">
        <v>2263</v>
      </c>
      <c r="AH335" s="543"/>
      <c r="AI335" s="546" t="e">
        <f t="shared" si="109"/>
        <v>#VALUE!</v>
      </c>
      <c r="AJ335" s="546">
        <f t="shared" si="109"/>
        <v>-1</v>
      </c>
      <c r="AK335" s="546">
        <f t="shared" si="109"/>
        <v>-1</v>
      </c>
      <c r="AL335" s="546">
        <f t="shared" si="108"/>
        <v>-1</v>
      </c>
      <c r="AN335" s="502">
        <f t="shared" si="107"/>
        <v>0</v>
      </c>
      <c r="AO335" s="502">
        <f t="shared" si="107"/>
        <v>0</v>
      </c>
      <c r="AP335" s="502">
        <f t="shared" si="107"/>
        <v>-13522453.697004575</v>
      </c>
      <c r="AQ335" s="502">
        <f t="shared" si="99"/>
        <v>-3345146.3362310389</v>
      </c>
    </row>
    <row r="336" spans="1:43" ht="12.75" x14ac:dyDescent="0.2">
      <c r="A336" s="535" t="s">
        <v>741</v>
      </c>
      <c r="B336" s="536">
        <v>0</v>
      </c>
      <c r="C336" s="537" t="s">
        <v>2263</v>
      </c>
      <c r="D336" s="537">
        <v>5829.9541001851776</v>
      </c>
      <c r="E336" s="537">
        <v>5829.9541001851776</v>
      </c>
      <c r="F336" s="537">
        <v>6640.5688442573819</v>
      </c>
      <c r="G336" s="538">
        <v>0</v>
      </c>
      <c r="H336" s="538">
        <v>7</v>
      </c>
      <c r="I336" s="538">
        <v>2875</v>
      </c>
      <c r="J336" s="538">
        <v>384</v>
      </c>
      <c r="K336" s="539">
        <f t="shared" si="100"/>
        <v>0</v>
      </c>
      <c r="L336" s="539">
        <f t="shared" si="101"/>
        <v>40809.678701296245</v>
      </c>
      <c r="M336" s="539">
        <f t="shared" si="101"/>
        <v>16761118.038032386</v>
      </c>
      <c r="N336" s="539">
        <f t="shared" si="101"/>
        <v>2549978.4361948348</v>
      </c>
      <c r="O336" s="539">
        <f t="shared" si="102"/>
        <v>19351906.152928516</v>
      </c>
      <c r="P336" s="540"/>
      <c r="Q336" s="541"/>
      <c r="R336" s="541"/>
      <c r="S336" s="541"/>
      <c r="T336" s="541"/>
      <c r="U336" s="538">
        <f t="shared" si="103"/>
        <v>0</v>
      </c>
      <c r="V336" s="538">
        <f t="shared" si="104"/>
        <v>0</v>
      </c>
      <c r="W336" s="538">
        <f t="shared" si="104"/>
        <v>0</v>
      </c>
      <c r="X336" s="538">
        <f t="shared" si="104"/>
        <v>0</v>
      </c>
      <c r="Y336" s="538">
        <f t="shared" si="105"/>
        <v>0</v>
      </c>
      <c r="Z336" s="542">
        <f t="shared" si="106"/>
        <v>0</v>
      </c>
      <c r="AA336" s="543"/>
      <c r="AB336" s="544" t="s">
        <v>2263</v>
      </c>
      <c r="AC336" s="544" t="s">
        <v>2505</v>
      </c>
      <c r="AD336" s="544" t="s">
        <v>2505</v>
      </c>
      <c r="AE336" s="544" t="s">
        <v>2263</v>
      </c>
      <c r="AF336" s="545" t="s">
        <v>2263</v>
      </c>
      <c r="AG336" s="545" t="s">
        <v>2263</v>
      </c>
      <c r="AH336" s="543"/>
      <c r="AI336" s="546" t="e">
        <f t="shared" si="109"/>
        <v>#VALUE!</v>
      </c>
      <c r="AJ336" s="546">
        <f t="shared" si="109"/>
        <v>-1</v>
      </c>
      <c r="AK336" s="546">
        <f t="shared" si="109"/>
        <v>-1</v>
      </c>
      <c r="AL336" s="546">
        <f t="shared" si="108"/>
        <v>-1</v>
      </c>
      <c r="AN336" s="502">
        <f t="shared" si="107"/>
        <v>0</v>
      </c>
      <c r="AO336" s="502">
        <f t="shared" si="107"/>
        <v>-40809.678701296245</v>
      </c>
      <c r="AP336" s="502">
        <f t="shared" si="107"/>
        <v>-16761118.038032386</v>
      </c>
      <c r="AQ336" s="502">
        <f t="shared" si="99"/>
        <v>-2549978.4361948348</v>
      </c>
    </row>
    <row r="337" spans="1:43" ht="12.75" x14ac:dyDescent="0.2">
      <c r="A337" s="535" t="s">
        <v>742</v>
      </c>
      <c r="B337" s="536">
        <v>0</v>
      </c>
      <c r="C337" s="537" t="s">
        <v>2263</v>
      </c>
      <c r="D337" s="537">
        <v>5193.1516352995013</v>
      </c>
      <c r="E337" s="537">
        <v>5193.1516352995013</v>
      </c>
      <c r="F337" s="537">
        <v>5357.3187111040497</v>
      </c>
      <c r="G337" s="538">
        <v>63</v>
      </c>
      <c r="H337" s="538">
        <v>35</v>
      </c>
      <c r="I337" s="538">
        <v>3765</v>
      </c>
      <c r="J337" s="538">
        <v>682</v>
      </c>
      <c r="K337" s="539">
        <f t="shared" si="100"/>
        <v>0</v>
      </c>
      <c r="L337" s="539">
        <f t="shared" si="101"/>
        <v>181760.30723548256</v>
      </c>
      <c r="M337" s="539">
        <f t="shared" si="101"/>
        <v>19552215.906902622</v>
      </c>
      <c r="N337" s="539">
        <f t="shared" si="101"/>
        <v>3653691.3609729619</v>
      </c>
      <c r="O337" s="539">
        <f t="shared" si="102"/>
        <v>23387667.575111069</v>
      </c>
      <c r="P337" s="540"/>
      <c r="Q337" s="541"/>
      <c r="R337" s="541"/>
      <c r="S337" s="541"/>
      <c r="T337" s="541"/>
      <c r="U337" s="538">
        <f t="shared" si="103"/>
        <v>0</v>
      </c>
      <c r="V337" s="538">
        <f t="shared" si="104"/>
        <v>0</v>
      </c>
      <c r="W337" s="538">
        <f t="shared" si="104"/>
        <v>0</v>
      </c>
      <c r="X337" s="538">
        <f t="shared" si="104"/>
        <v>0</v>
      </c>
      <c r="Y337" s="538">
        <f t="shared" si="105"/>
        <v>0</v>
      </c>
      <c r="Z337" s="542">
        <f t="shared" si="106"/>
        <v>0</v>
      </c>
      <c r="AA337" s="543"/>
      <c r="AB337" s="544" t="s">
        <v>2263</v>
      </c>
      <c r="AC337" s="544" t="s">
        <v>2505</v>
      </c>
      <c r="AD337" s="544" t="s">
        <v>2505</v>
      </c>
      <c r="AE337" s="544" t="s">
        <v>2263</v>
      </c>
      <c r="AF337" s="545">
        <v>120</v>
      </c>
      <c r="AG337" s="545" t="s">
        <v>2263</v>
      </c>
      <c r="AH337" s="543"/>
      <c r="AI337" s="546" t="e">
        <f t="shared" si="109"/>
        <v>#VALUE!</v>
      </c>
      <c r="AJ337" s="546">
        <f t="shared" si="109"/>
        <v>-1</v>
      </c>
      <c r="AK337" s="546">
        <f t="shared" si="109"/>
        <v>-1</v>
      </c>
      <c r="AL337" s="546">
        <f t="shared" si="108"/>
        <v>-1</v>
      </c>
      <c r="AN337" s="502">
        <f t="shared" si="107"/>
        <v>0</v>
      </c>
      <c r="AO337" s="502">
        <f t="shared" si="107"/>
        <v>-181760.30723548256</v>
      </c>
      <c r="AP337" s="502">
        <f t="shared" si="107"/>
        <v>-19552215.906902622</v>
      </c>
      <c r="AQ337" s="502">
        <f t="shared" si="99"/>
        <v>-3653691.3609729619</v>
      </c>
    </row>
    <row r="338" spans="1:43" ht="12.75" x14ac:dyDescent="0.2">
      <c r="A338" s="535" t="s">
        <v>743</v>
      </c>
      <c r="B338" s="536">
        <v>0</v>
      </c>
      <c r="C338" s="537" t="s">
        <v>2263</v>
      </c>
      <c r="D338" s="537">
        <v>4892.3671833364715</v>
      </c>
      <c r="E338" s="537">
        <v>4892.3671833364715</v>
      </c>
      <c r="F338" s="537">
        <v>6444.823495394111</v>
      </c>
      <c r="G338" s="538">
        <v>5</v>
      </c>
      <c r="H338" s="538">
        <v>2</v>
      </c>
      <c r="I338" s="538">
        <v>182</v>
      </c>
      <c r="J338" s="538">
        <v>129</v>
      </c>
      <c r="K338" s="539">
        <f t="shared" si="100"/>
        <v>0</v>
      </c>
      <c r="L338" s="539">
        <f t="shared" si="101"/>
        <v>9784.734366672943</v>
      </c>
      <c r="M338" s="539">
        <f t="shared" si="101"/>
        <v>890410.82736723777</v>
      </c>
      <c r="N338" s="539">
        <f t="shared" si="101"/>
        <v>831382.23090584029</v>
      </c>
      <c r="O338" s="539">
        <f t="shared" si="102"/>
        <v>1731577.792639751</v>
      </c>
      <c r="P338" s="540"/>
      <c r="Q338" s="541"/>
      <c r="R338" s="541"/>
      <c r="S338" s="541"/>
      <c r="T338" s="541"/>
      <c r="U338" s="538">
        <f t="shared" si="103"/>
        <v>0</v>
      </c>
      <c r="V338" s="538">
        <f t="shared" si="104"/>
        <v>0</v>
      </c>
      <c r="W338" s="538">
        <f t="shared" si="104"/>
        <v>0</v>
      </c>
      <c r="X338" s="538">
        <f t="shared" si="104"/>
        <v>0</v>
      </c>
      <c r="Y338" s="538">
        <f t="shared" si="105"/>
        <v>0</v>
      </c>
      <c r="Z338" s="542">
        <f t="shared" si="106"/>
        <v>0</v>
      </c>
      <c r="AA338" s="543"/>
      <c r="AB338" s="544" t="s">
        <v>2263</v>
      </c>
      <c r="AC338" s="544" t="s">
        <v>2505</v>
      </c>
      <c r="AD338" s="544" t="s">
        <v>2505</v>
      </c>
      <c r="AE338" s="544" t="s">
        <v>2263</v>
      </c>
      <c r="AF338" s="545">
        <v>120</v>
      </c>
      <c r="AG338" s="545" t="s">
        <v>2263</v>
      </c>
      <c r="AH338" s="543"/>
      <c r="AI338" s="546" t="e">
        <f t="shared" si="109"/>
        <v>#VALUE!</v>
      </c>
      <c r="AJ338" s="546">
        <f t="shared" si="109"/>
        <v>-1</v>
      </c>
      <c r="AK338" s="546">
        <f t="shared" si="109"/>
        <v>-1</v>
      </c>
      <c r="AL338" s="546">
        <f t="shared" si="108"/>
        <v>-1</v>
      </c>
      <c r="AN338" s="502">
        <f t="shared" si="107"/>
        <v>0</v>
      </c>
      <c r="AO338" s="502">
        <f t="shared" si="107"/>
        <v>-9784.734366672943</v>
      </c>
      <c r="AP338" s="502">
        <f t="shared" si="107"/>
        <v>-890410.82736723777</v>
      </c>
      <c r="AQ338" s="502">
        <f t="shared" si="99"/>
        <v>-831382.23090584029</v>
      </c>
    </row>
    <row r="339" spans="1:43" ht="12.75" x14ac:dyDescent="0.2">
      <c r="A339" s="535" t="s">
        <v>744</v>
      </c>
      <c r="B339" s="536">
        <v>0</v>
      </c>
      <c r="C339" s="537" t="s">
        <v>2263</v>
      </c>
      <c r="D339" s="537">
        <v>5587.5198333068402</v>
      </c>
      <c r="E339" s="537">
        <v>5587.5198333068402</v>
      </c>
      <c r="F339" s="537">
        <v>8593.7358451065702</v>
      </c>
      <c r="G339" s="538">
        <v>1</v>
      </c>
      <c r="H339" s="538">
        <v>2</v>
      </c>
      <c r="I339" s="538">
        <v>86</v>
      </c>
      <c r="J339" s="538">
        <v>46</v>
      </c>
      <c r="K339" s="539">
        <f t="shared" si="100"/>
        <v>0</v>
      </c>
      <c r="L339" s="539">
        <f t="shared" si="101"/>
        <v>11175.03966661368</v>
      </c>
      <c r="M339" s="539">
        <f t="shared" si="101"/>
        <v>480526.70566438825</v>
      </c>
      <c r="N339" s="539">
        <f t="shared" si="101"/>
        <v>395311.84887490224</v>
      </c>
      <c r="O339" s="539">
        <f t="shared" si="102"/>
        <v>887013.59420590417</v>
      </c>
      <c r="P339" s="540"/>
      <c r="Q339" s="541"/>
      <c r="R339" s="541"/>
      <c r="S339" s="541"/>
      <c r="T339" s="541"/>
      <c r="U339" s="538">
        <f t="shared" si="103"/>
        <v>0</v>
      </c>
      <c r="V339" s="538">
        <f t="shared" si="104"/>
        <v>0</v>
      </c>
      <c r="W339" s="538">
        <f t="shared" si="104"/>
        <v>0</v>
      </c>
      <c r="X339" s="538">
        <f t="shared" si="104"/>
        <v>0</v>
      </c>
      <c r="Y339" s="538">
        <f t="shared" si="105"/>
        <v>0</v>
      </c>
      <c r="Z339" s="542">
        <f t="shared" si="106"/>
        <v>0</v>
      </c>
      <c r="AA339" s="543"/>
      <c r="AB339" s="544" t="s">
        <v>2263</v>
      </c>
      <c r="AC339" s="544" t="s">
        <v>2505</v>
      </c>
      <c r="AD339" s="544" t="s">
        <v>2505</v>
      </c>
      <c r="AE339" s="544" t="s">
        <v>2263</v>
      </c>
      <c r="AF339" s="545">
        <v>420</v>
      </c>
      <c r="AG339" s="545" t="s">
        <v>2263</v>
      </c>
      <c r="AH339" s="543"/>
      <c r="AI339" s="546" t="e">
        <f t="shared" si="109"/>
        <v>#VALUE!</v>
      </c>
      <c r="AJ339" s="546">
        <f t="shared" si="109"/>
        <v>-1</v>
      </c>
      <c r="AK339" s="546">
        <f t="shared" si="109"/>
        <v>-1</v>
      </c>
      <c r="AL339" s="546">
        <f t="shared" si="108"/>
        <v>-1</v>
      </c>
      <c r="AN339" s="502">
        <f t="shared" si="107"/>
        <v>0</v>
      </c>
      <c r="AO339" s="502">
        <f t="shared" si="107"/>
        <v>-11175.03966661368</v>
      </c>
      <c r="AP339" s="502">
        <f t="shared" si="107"/>
        <v>-480526.70566438825</v>
      </c>
      <c r="AQ339" s="502">
        <f t="shared" si="99"/>
        <v>-395311.84887490224</v>
      </c>
    </row>
    <row r="340" spans="1:43" ht="25.5" x14ac:dyDescent="0.2">
      <c r="A340" s="535" t="s">
        <v>304</v>
      </c>
      <c r="B340" s="536" t="s">
        <v>2312</v>
      </c>
      <c r="C340" s="537">
        <v>228.42121406652845</v>
      </c>
      <c r="D340" s="537">
        <v>624.41064632474934</v>
      </c>
      <c r="E340" s="537">
        <v>624.41064632474934</v>
      </c>
      <c r="F340" s="537">
        <v>702.47953820215685</v>
      </c>
      <c r="G340" s="538">
        <v>1434</v>
      </c>
      <c r="H340" s="538">
        <v>10017</v>
      </c>
      <c r="I340" s="538">
        <v>3168</v>
      </c>
      <c r="J340" s="538">
        <v>4188</v>
      </c>
      <c r="K340" s="539">
        <f t="shared" si="100"/>
        <v>327556.02097140177</v>
      </c>
      <c r="L340" s="539">
        <f t="shared" si="101"/>
        <v>6254721.4442350138</v>
      </c>
      <c r="M340" s="539">
        <f t="shared" si="101"/>
        <v>1978132.927556806</v>
      </c>
      <c r="N340" s="539">
        <f t="shared" si="101"/>
        <v>2941984.3059906331</v>
      </c>
      <c r="O340" s="539">
        <f t="shared" si="102"/>
        <v>11502394.698753854</v>
      </c>
      <c r="P340" s="540"/>
      <c r="Q340" s="541">
        <f>SUMPRODUCT($C$340:$E$340,$G$340:$I$340)/SUM($G$340:$I$340)</f>
        <v>585.56743913832827</v>
      </c>
      <c r="R340" s="541">
        <f t="shared" ref="R340:S340" si="111">SUMPRODUCT($C$340:$E$340,$G$340:$I$340)/SUM($G$340:$I$340)</f>
        <v>585.56743913832827</v>
      </c>
      <c r="S340" s="541">
        <f t="shared" si="111"/>
        <v>585.56743913832827</v>
      </c>
      <c r="T340" s="541"/>
      <c r="U340" s="538">
        <f t="shared" si="103"/>
        <v>839703.70772436273</v>
      </c>
      <c r="V340" s="538">
        <f t="shared" si="104"/>
        <v>5865629.0378486346</v>
      </c>
      <c r="W340" s="538">
        <f t="shared" si="104"/>
        <v>1855077.6471902239</v>
      </c>
      <c r="X340" s="538">
        <f t="shared" si="104"/>
        <v>0</v>
      </c>
      <c r="Y340" s="538">
        <f t="shared" si="105"/>
        <v>8560410.3927632216</v>
      </c>
      <c r="Z340" s="542">
        <f t="shared" si="106"/>
        <v>-2941984.3059906326</v>
      </c>
      <c r="AA340" s="543"/>
      <c r="AB340" s="544" t="s">
        <v>2263</v>
      </c>
      <c r="AC340" s="544" t="s">
        <v>2505</v>
      </c>
      <c r="AD340" s="544" t="s">
        <v>2505</v>
      </c>
      <c r="AE340" s="544" t="s">
        <v>2263</v>
      </c>
      <c r="AF340" s="545">
        <v>340</v>
      </c>
      <c r="AG340" s="545" t="s">
        <v>2263</v>
      </c>
      <c r="AH340" s="543"/>
      <c r="AI340" s="546">
        <f t="shared" si="109"/>
        <v>1.563542276628386</v>
      </c>
      <c r="AJ340" s="546">
        <f t="shared" si="109"/>
        <v>-6.2207791322986372E-2</v>
      </c>
      <c r="AK340" s="546">
        <f t="shared" si="109"/>
        <v>-6.2207791322986372E-2</v>
      </c>
      <c r="AL340" s="546">
        <f t="shared" si="108"/>
        <v>-1</v>
      </c>
      <c r="AN340" s="502">
        <f t="shared" si="107"/>
        <v>512147.68675296096</v>
      </c>
      <c r="AO340" s="502">
        <f t="shared" si="107"/>
        <v>-389092.40638637915</v>
      </c>
      <c r="AP340" s="502">
        <f t="shared" si="107"/>
        <v>-123055.2803665821</v>
      </c>
      <c r="AQ340" s="502">
        <f t="shared" si="99"/>
        <v>-2941984.3059906331</v>
      </c>
    </row>
    <row r="341" spans="1:43" ht="51" x14ac:dyDescent="0.2">
      <c r="A341" s="535" t="s">
        <v>745</v>
      </c>
      <c r="B341" s="536" t="s">
        <v>2313</v>
      </c>
      <c r="C341" s="537" t="s">
        <v>2263</v>
      </c>
      <c r="D341" s="537">
        <v>2022.9881152701241</v>
      </c>
      <c r="E341" s="537">
        <v>2022.9881152701241</v>
      </c>
      <c r="F341" s="537">
        <v>1308.3964782021221</v>
      </c>
      <c r="G341" s="538">
        <v>14</v>
      </c>
      <c r="H341" s="538">
        <v>49</v>
      </c>
      <c r="I341" s="538">
        <v>60</v>
      </c>
      <c r="J341" s="538">
        <v>239</v>
      </c>
      <c r="K341" s="539">
        <f t="shared" si="100"/>
        <v>0</v>
      </c>
      <c r="L341" s="539">
        <f t="shared" si="101"/>
        <v>99126.417648236078</v>
      </c>
      <c r="M341" s="539">
        <f t="shared" si="101"/>
        <v>121379.28691620745</v>
      </c>
      <c r="N341" s="539">
        <f t="shared" si="101"/>
        <v>312706.75829030719</v>
      </c>
      <c r="O341" s="539">
        <f t="shared" si="102"/>
        <v>533212.46285475069</v>
      </c>
      <c r="P341" s="540"/>
      <c r="Q341" s="541"/>
      <c r="R341" s="541">
        <f>SUMPRODUCT($D$341:$F$341,$H$341:$J$341)/SUM($H$341:$J$341)</f>
        <v>1532.2197208469847</v>
      </c>
      <c r="S341" s="541">
        <f t="shared" ref="S341:T341" si="112">SUMPRODUCT($D$341:$F$341,$H$341:$J$341)/SUM($H$341:$J$341)</f>
        <v>1532.2197208469847</v>
      </c>
      <c r="T341" s="541">
        <f t="shared" si="112"/>
        <v>1532.2197208469847</v>
      </c>
      <c r="U341" s="538">
        <f t="shared" si="103"/>
        <v>0</v>
      </c>
      <c r="V341" s="538">
        <f t="shared" si="104"/>
        <v>75078.766321502248</v>
      </c>
      <c r="W341" s="538">
        <f t="shared" si="104"/>
        <v>91933.183250819086</v>
      </c>
      <c r="X341" s="538">
        <f t="shared" si="104"/>
        <v>366200.51328242937</v>
      </c>
      <c r="Y341" s="538">
        <f t="shared" si="105"/>
        <v>533212.46285475069</v>
      </c>
      <c r="Z341" s="542">
        <f t="shared" si="106"/>
        <v>0</v>
      </c>
      <c r="AA341" s="543"/>
      <c r="AB341" s="544" t="s">
        <v>2263</v>
      </c>
      <c r="AC341" s="544" t="s">
        <v>2505</v>
      </c>
      <c r="AD341" s="544" t="s">
        <v>2505</v>
      </c>
      <c r="AE341" s="544" t="s">
        <v>2263</v>
      </c>
      <c r="AF341" s="545">
        <v>120</v>
      </c>
      <c r="AG341" s="545" t="s">
        <v>2263</v>
      </c>
      <c r="AH341" s="543"/>
      <c r="AI341" s="546" t="e">
        <f t="shared" si="109"/>
        <v>#VALUE!</v>
      </c>
      <c r="AJ341" s="546">
        <f t="shared" si="109"/>
        <v>-0.24259578725088482</v>
      </c>
      <c r="AK341" s="546">
        <f t="shared" si="109"/>
        <v>-0.24259578725088482</v>
      </c>
      <c r="AL341" s="546">
        <f t="shared" si="108"/>
        <v>0.1710668336194392</v>
      </c>
      <c r="AN341" s="502">
        <f t="shared" si="107"/>
        <v>0</v>
      </c>
      <c r="AO341" s="502">
        <f t="shared" si="107"/>
        <v>-24047.651326733831</v>
      </c>
      <c r="AP341" s="502">
        <f t="shared" si="107"/>
        <v>-29446.103665388364</v>
      </c>
      <c r="AQ341" s="502">
        <f t="shared" si="99"/>
        <v>53493.75499212218</v>
      </c>
    </row>
    <row r="342" spans="1:43" ht="76.5" x14ac:dyDescent="0.2">
      <c r="A342" s="535" t="s">
        <v>746</v>
      </c>
      <c r="B342" s="557" t="s">
        <v>2314</v>
      </c>
      <c r="C342" s="537">
        <v>211.78446690507823</v>
      </c>
      <c r="D342" s="537">
        <v>533.28313031311393</v>
      </c>
      <c r="E342" s="537">
        <v>533.28313031311393</v>
      </c>
      <c r="F342" s="537">
        <v>586.14905284801807</v>
      </c>
      <c r="G342" s="538">
        <v>509</v>
      </c>
      <c r="H342" s="538">
        <v>32918</v>
      </c>
      <c r="I342" s="538">
        <v>637</v>
      </c>
      <c r="J342" s="538">
        <v>545</v>
      </c>
      <c r="K342" s="539">
        <f t="shared" si="100"/>
        <v>107798.29365468482</v>
      </c>
      <c r="L342" s="539">
        <f t="shared" si="101"/>
        <v>17554614.083647083</v>
      </c>
      <c r="M342" s="539">
        <f t="shared" si="101"/>
        <v>339701.35400945356</v>
      </c>
      <c r="N342" s="539">
        <f t="shared" si="101"/>
        <v>319451.23380216985</v>
      </c>
      <c r="O342" s="539">
        <f t="shared" si="102"/>
        <v>18321564.96511339</v>
      </c>
      <c r="P342" s="540"/>
      <c r="Q342" s="541"/>
      <c r="R342" s="541"/>
      <c r="S342" s="541"/>
      <c r="T342" s="541"/>
      <c r="U342" s="538">
        <f t="shared" si="103"/>
        <v>0</v>
      </c>
      <c r="V342" s="538">
        <f t="shared" si="104"/>
        <v>0</v>
      </c>
      <c r="W342" s="538">
        <f t="shared" si="104"/>
        <v>0</v>
      </c>
      <c r="X342" s="538">
        <f t="shared" si="104"/>
        <v>0</v>
      </c>
      <c r="Y342" s="538">
        <f t="shared" si="105"/>
        <v>0</v>
      </c>
      <c r="Z342" s="542">
        <f t="shared" si="106"/>
        <v>0</v>
      </c>
      <c r="AA342" s="543"/>
      <c r="AB342" s="544" t="s">
        <v>2505</v>
      </c>
      <c r="AC342" s="544">
        <v>488.83788208262058</v>
      </c>
      <c r="AD342" s="544">
        <v>488.83788208262058</v>
      </c>
      <c r="AE342" s="544">
        <v>321.21124747260166</v>
      </c>
      <c r="AF342" s="545">
        <v>340</v>
      </c>
      <c r="AG342" s="545" t="s">
        <v>2263</v>
      </c>
      <c r="AH342" s="543"/>
      <c r="AI342" s="546">
        <f t="shared" si="109"/>
        <v>-1</v>
      </c>
      <c r="AJ342" s="546">
        <f t="shared" si="109"/>
        <v>-1</v>
      </c>
      <c r="AK342" s="546">
        <f t="shared" si="109"/>
        <v>-1</v>
      </c>
      <c r="AL342" s="546">
        <f t="shared" si="108"/>
        <v>-1</v>
      </c>
      <c r="AN342" s="502">
        <f t="shared" si="107"/>
        <v>-107798.29365468482</v>
      </c>
      <c r="AO342" s="502">
        <f t="shared" si="107"/>
        <v>-17554614.083647083</v>
      </c>
      <c r="AP342" s="502">
        <f t="shared" si="107"/>
        <v>-339701.35400945356</v>
      </c>
      <c r="AQ342" s="502">
        <f t="shared" si="99"/>
        <v>-319451.23380216985</v>
      </c>
    </row>
    <row r="343" spans="1:43" ht="12.75" x14ac:dyDescent="0.2">
      <c r="A343" s="535" t="s">
        <v>747</v>
      </c>
      <c r="B343" s="536">
        <v>0</v>
      </c>
      <c r="C343" s="537" t="s">
        <v>2263</v>
      </c>
      <c r="D343" s="537">
        <v>1091.6674267514506</v>
      </c>
      <c r="E343" s="537">
        <v>1091.6674267514506</v>
      </c>
      <c r="F343" s="537">
        <v>1837.0923167631722</v>
      </c>
      <c r="G343" s="538">
        <v>7</v>
      </c>
      <c r="H343" s="538">
        <v>694</v>
      </c>
      <c r="I343" s="538">
        <v>184</v>
      </c>
      <c r="J343" s="538">
        <v>30</v>
      </c>
      <c r="K343" s="539">
        <f t="shared" si="100"/>
        <v>0</v>
      </c>
      <c r="L343" s="539">
        <f t="shared" si="101"/>
        <v>757617.19416550675</v>
      </c>
      <c r="M343" s="539">
        <f t="shared" si="101"/>
        <v>200866.80652226691</v>
      </c>
      <c r="N343" s="539">
        <f t="shared" si="101"/>
        <v>55112.769502895164</v>
      </c>
      <c r="O343" s="539">
        <f t="shared" si="102"/>
        <v>1013596.7701906689</v>
      </c>
      <c r="P343" s="540"/>
      <c r="Q343" s="541"/>
      <c r="R343" s="541"/>
      <c r="S343" s="541"/>
      <c r="T343" s="541"/>
      <c r="U343" s="538">
        <f t="shared" si="103"/>
        <v>0</v>
      </c>
      <c r="V343" s="538">
        <f t="shared" si="104"/>
        <v>0</v>
      </c>
      <c r="W343" s="538">
        <f t="shared" si="104"/>
        <v>0</v>
      </c>
      <c r="X343" s="538">
        <f t="shared" si="104"/>
        <v>0</v>
      </c>
      <c r="Y343" s="538">
        <f t="shared" si="105"/>
        <v>0</v>
      </c>
      <c r="Z343" s="542">
        <f t="shared" si="106"/>
        <v>0</v>
      </c>
      <c r="AA343" s="543"/>
      <c r="AB343" s="544" t="s">
        <v>2505</v>
      </c>
      <c r="AC343" s="544">
        <v>1080.3580481933679</v>
      </c>
      <c r="AD343" s="544">
        <v>1080.3580481933679</v>
      </c>
      <c r="AE343" s="544">
        <v>1783.3367619243897</v>
      </c>
      <c r="AF343" s="545">
        <v>120</v>
      </c>
      <c r="AG343" s="545" t="s">
        <v>2263</v>
      </c>
      <c r="AH343" s="543"/>
      <c r="AI343" s="546" t="e">
        <f t="shared" si="109"/>
        <v>#VALUE!</v>
      </c>
      <c r="AJ343" s="546">
        <f t="shared" si="109"/>
        <v>-1</v>
      </c>
      <c r="AK343" s="546">
        <f t="shared" si="109"/>
        <v>-1</v>
      </c>
      <c r="AL343" s="546">
        <f t="shared" si="108"/>
        <v>-1</v>
      </c>
      <c r="AN343" s="502">
        <f t="shared" si="107"/>
        <v>0</v>
      </c>
      <c r="AO343" s="502">
        <f t="shared" si="107"/>
        <v>-757617.19416550675</v>
      </c>
      <c r="AP343" s="502">
        <f t="shared" si="107"/>
        <v>-200866.80652226691</v>
      </c>
      <c r="AQ343" s="502">
        <f t="shared" si="99"/>
        <v>-55112.769502895164</v>
      </c>
    </row>
    <row r="344" spans="1:43" ht="53.25" customHeight="1" x14ac:dyDescent="0.2">
      <c r="A344" s="535" t="s">
        <v>748</v>
      </c>
      <c r="B344" s="536" t="s">
        <v>2514</v>
      </c>
      <c r="C344" s="537" t="s">
        <v>2263</v>
      </c>
      <c r="D344" s="537">
        <v>1179.5527224859313</v>
      </c>
      <c r="E344" s="537">
        <v>1179.5527224859313</v>
      </c>
      <c r="F344" s="537">
        <v>1696.7507178568981</v>
      </c>
      <c r="G344" s="538">
        <v>17</v>
      </c>
      <c r="H344" s="538">
        <v>327</v>
      </c>
      <c r="I344" s="538">
        <v>603</v>
      </c>
      <c r="J344" s="538">
        <v>57</v>
      </c>
      <c r="K344" s="539">
        <f t="shared" si="100"/>
        <v>0</v>
      </c>
      <c r="L344" s="539">
        <f t="shared" si="101"/>
        <v>385713.74025289953</v>
      </c>
      <c r="M344" s="539">
        <f t="shared" si="101"/>
        <v>711270.29165901663</v>
      </c>
      <c r="N344" s="539">
        <f t="shared" si="101"/>
        <v>96714.790917843187</v>
      </c>
      <c r="O344" s="539">
        <f t="shared" si="102"/>
        <v>1193698.8228297592</v>
      </c>
      <c r="P344" s="540"/>
      <c r="Q344" s="541"/>
      <c r="R344" s="541">
        <f>$D$344*0.85</f>
        <v>1002.6198141130416</v>
      </c>
      <c r="S344" s="541">
        <f>$E$344*0.85</f>
        <v>1002.6198141130416</v>
      </c>
      <c r="T344" s="541">
        <f>$F$344*0.84</f>
        <v>1425.2706029997944</v>
      </c>
      <c r="U344" s="538">
        <f t="shared" si="103"/>
        <v>0</v>
      </c>
      <c r="V344" s="538">
        <f t="shared" si="104"/>
        <v>327856.67921496462</v>
      </c>
      <c r="W344" s="538">
        <f t="shared" si="104"/>
        <v>604579.74791016406</v>
      </c>
      <c r="X344" s="538">
        <f t="shared" si="104"/>
        <v>81240.424370988287</v>
      </c>
      <c r="Y344" s="538">
        <f t="shared" si="105"/>
        <v>1013676.851496117</v>
      </c>
      <c r="Z344" s="542">
        <f t="shared" si="106"/>
        <v>-180021.97133364226</v>
      </c>
      <c r="AA344" s="543"/>
      <c r="AB344" s="544" t="s">
        <v>2505</v>
      </c>
      <c r="AC344" s="544">
        <v>1127.7498715909649</v>
      </c>
      <c r="AD344" s="544">
        <v>1127.7498715909649</v>
      </c>
      <c r="AE344" s="544">
        <v>1158.4667941634814</v>
      </c>
      <c r="AF344" s="545">
        <v>120</v>
      </c>
      <c r="AG344" s="545" t="s">
        <v>2263</v>
      </c>
      <c r="AH344" s="543"/>
      <c r="AI344" s="546" t="e">
        <f t="shared" si="109"/>
        <v>#VALUE!</v>
      </c>
      <c r="AJ344" s="546">
        <f t="shared" si="109"/>
        <v>-0.15000000000000002</v>
      </c>
      <c r="AK344" s="546">
        <f t="shared" si="109"/>
        <v>-0.15000000000000002</v>
      </c>
      <c r="AL344" s="546">
        <f t="shared" si="108"/>
        <v>-0.16000000000000003</v>
      </c>
      <c r="AN344" s="502">
        <f t="shared" si="107"/>
        <v>0</v>
      </c>
      <c r="AO344" s="502">
        <f t="shared" si="107"/>
        <v>-57857.061037934909</v>
      </c>
      <c r="AP344" s="502">
        <f t="shared" si="107"/>
        <v>-106690.54374885256</v>
      </c>
      <c r="AQ344" s="502">
        <f t="shared" si="99"/>
        <v>-15474.366546854901</v>
      </c>
    </row>
    <row r="345" spans="1:43" s="509" customFormat="1" ht="25.5" x14ac:dyDescent="0.2">
      <c r="A345" s="548" t="s">
        <v>749</v>
      </c>
      <c r="B345" s="549" t="s">
        <v>2515</v>
      </c>
      <c r="C345" s="550" t="s">
        <v>2263</v>
      </c>
      <c r="D345" s="550">
        <v>7632.6762392233204</v>
      </c>
      <c r="E345" s="550">
        <v>7632.6762392233204</v>
      </c>
      <c r="F345" s="550">
        <v>6179.9599791406899</v>
      </c>
      <c r="G345" s="551">
        <v>0</v>
      </c>
      <c r="H345" s="551">
        <v>0</v>
      </c>
      <c r="I345" s="551">
        <v>12</v>
      </c>
      <c r="J345" s="551">
        <v>1069</v>
      </c>
      <c r="K345" s="552">
        <f t="shared" si="100"/>
        <v>0</v>
      </c>
      <c r="L345" s="552">
        <f t="shared" si="101"/>
        <v>0</v>
      </c>
      <c r="M345" s="552">
        <f t="shared" si="101"/>
        <v>91592.114870679841</v>
      </c>
      <c r="N345" s="552">
        <f t="shared" si="101"/>
        <v>6606377.2177013978</v>
      </c>
      <c r="O345" s="552">
        <f t="shared" si="102"/>
        <v>6697969.3325720774</v>
      </c>
      <c r="P345" s="540"/>
      <c r="Q345" s="553"/>
      <c r="R345" s="553">
        <f>D345*0.61*1.086</f>
        <v>5056.3427014358813</v>
      </c>
      <c r="S345" s="553">
        <f>E345*0.61*1.086</f>
        <v>5056.3427014358813</v>
      </c>
      <c r="T345" s="553"/>
      <c r="U345" s="551">
        <f t="shared" si="103"/>
        <v>0</v>
      </c>
      <c r="V345" s="551">
        <f t="shared" si="104"/>
        <v>0</v>
      </c>
      <c r="W345" s="551">
        <f t="shared" si="104"/>
        <v>60676.112417230572</v>
      </c>
      <c r="X345" s="551">
        <f t="shared" si="104"/>
        <v>0</v>
      </c>
      <c r="Y345" s="551">
        <f t="shared" si="105"/>
        <v>60676.112417230572</v>
      </c>
      <c r="Z345" s="551">
        <f t="shared" si="106"/>
        <v>-6637293.220154847</v>
      </c>
      <c r="AA345" s="540"/>
      <c r="AB345" s="554" t="s">
        <v>2263</v>
      </c>
      <c r="AC345" s="554" t="s">
        <v>2505</v>
      </c>
      <c r="AD345" s="554" t="s">
        <v>2505</v>
      </c>
      <c r="AE345" s="554" t="s">
        <v>2263</v>
      </c>
      <c r="AF345" s="555" t="s">
        <v>2263</v>
      </c>
      <c r="AG345" s="555" t="s">
        <v>2263</v>
      </c>
      <c r="AH345" s="540"/>
      <c r="AI345" s="546" t="e">
        <f t="shared" si="109"/>
        <v>#VALUE!</v>
      </c>
      <c r="AJ345" s="546">
        <f t="shared" si="109"/>
        <v>-0.33753999999999995</v>
      </c>
      <c r="AK345" s="546">
        <f t="shared" si="109"/>
        <v>-0.33753999999999995</v>
      </c>
      <c r="AL345" s="546">
        <f t="shared" si="108"/>
        <v>-1</v>
      </c>
      <c r="AN345" s="502">
        <f t="shared" si="107"/>
        <v>0</v>
      </c>
      <c r="AO345" s="502">
        <f t="shared" si="107"/>
        <v>0</v>
      </c>
      <c r="AP345" s="502">
        <f t="shared" si="107"/>
        <v>-30916.00245344927</v>
      </c>
      <c r="AQ345" s="502">
        <f t="shared" si="99"/>
        <v>-6606377.2177013978</v>
      </c>
    </row>
    <row r="346" spans="1:43" ht="12.75" x14ac:dyDescent="0.2">
      <c r="A346" s="535" t="s">
        <v>750</v>
      </c>
      <c r="B346" s="536">
        <v>0</v>
      </c>
      <c r="C346" s="537" t="s">
        <v>2263</v>
      </c>
      <c r="D346" s="537">
        <v>3280.7870383051195</v>
      </c>
      <c r="E346" s="537">
        <v>3280.7870383051195</v>
      </c>
      <c r="F346" s="537">
        <v>3940.6282375766941</v>
      </c>
      <c r="G346" s="538">
        <v>0</v>
      </c>
      <c r="H346" s="538">
        <v>4</v>
      </c>
      <c r="I346" s="538">
        <v>23</v>
      </c>
      <c r="J346" s="538">
        <v>1859</v>
      </c>
      <c r="K346" s="539">
        <f t="shared" si="100"/>
        <v>0</v>
      </c>
      <c r="L346" s="539">
        <f t="shared" si="101"/>
        <v>13123.148153220478</v>
      </c>
      <c r="M346" s="539">
        <f t="shared" si="101"/>
        <v>75458.101881017748</v>
      </c>
      <c r="N346" s="539">
        <f t="shared" si="101"/>
        <v>7325627.8936550748</v>
      </c>
      <c r="O346" s="539">
        <f t="shared" si="102"/>
        <v>7414209.143689313</v>
      </c>
      <c r="P346" s="540"/>
      <c r="Q346" s="541"/>
      <c r="R346" s="541"/>
      <c r="S346" s="541"/>
      <c r="T346" s="541"/>
      <c r="U346" s="538">
        <f t="shared" si="103"/>
        <v>0</v>
      </c>
      <c r="V346" s="538">
        <f t="shared" si="104"/>
        <v>0</v>
      </c>
      <c r="W346" s="538">
        <f t="shared" si="104"/>
        <v>0</v>
      </c>
      <c r="X346" s="538">
        <f t="shared" si="104"/>
        <v>0</v>
      </c>
      <c r="Y346" s="538">
        <f t="shared" si="105"/>
        <v>0</v>
      </c>
      <c r="Z346" s="542">
        <f t="shared" si="106"/>
        <v>0</v>
      </c>
      <c r="AA346" s="543"/>
      <c r="AB346" s="544" t="s">
        <v>2263</v>
      </c>
      <c r="AC346" s="544" t="s">
        <v>2505</v>
      </c>
      <c r="AD346" s="544" t="s">
        <v>2505</v>
      </c>
      <c r="AE346" s="544" t="s">
        <v>2263</v>
      </c>
      <c r="AF346" s="545" t="s">
        <v>2263</v>
      </c>
      <c r="AG346" s="545" t="s">
        <v>2263</v>
      </c>
      <c r="AH346" s="543"/>
      <c r="AI346" s="546" t="e">
        <f t="shared" si="109"/>
        <v>#VALUE!</v>
      </c>
      <c r="AJ346" s="546">
        <f t="shared" si="109"/>
        <v>-1</v>
      </c>
      <c r="AK346" s="546">
        <f t="shared" si="109"/>
        <v>-1</v>
      </c>
      <c r="AL346" s="546">
        <f t="shared" si="108"/>
        <v>-1</v>
      </c>
      <c r="AN346" s="502">
        <f t="shared" si="107"/>
        <v>0</v>
      </c>
      <c r="AO346" s="502">
        <f t="shared" si="107"/>
        <v>-13123.148153220478</v>
      </c>
      <c r="AP346" s="502">
        <f t="shared" si="107"/>
        <v>-75458.101881017748</v>
      </c>
      <c r="AQ346" s="502">
        <f t="shared" si="99"/>
        <v>-7325627.8936550748</v>
      </c>
    </row>
    <row r="347" spans="1:43" s="509" customFormat="1" ht="12.75" x14ac:dyDescent="0.2">
      <c r="A347" s="548" t="s">
        <v>751</v>
      </c>
      <c r="B347" s="549" t="s">
        <v>2516</v>
      </c>
      <c r="C347" s="550" t="s">
        <v>2263</v>
      </c>
      <c r="D347" s="550">
        <v>2445.5320694817874</v>
      </c>
      <c r="E347" s="550">
        <v>2445.5320694817874</v>
      </c>
      <c r="F347" s="550">
        <v>2939.3951267587172</v>
      </c>
      <c r="G347" s="551">
        <v>0</v>
      </c>
      <c r="H347" s="551">
        <v>26</v>
      </c>
      <c r="I347" s="551">
        <v>60</v>
      </c>
      <c r="J347" s="551">
        <v>4325</v>
      </c>
      <c r="K347" s="552">
        <f t="shared" si="100"/>
        <v>0</v>
      </c>
      <c r="L347" s="552">
        <f t="shared" si="101"/>
        <v>63583.833806526469</v>
      </c>
      <c r="M347" s="552">
        <f t="shared" si="101"/>
        <v>146731.92416890725</v>
      </c>
      <c r="N347" s="552">
        <f t="shared" si="101"/>
        <v>12712883.923231453</v>
      </c>
      <c r="O347" s="552">
        <f t="shared" si="102"/>
        <v>12923199.681206886</v>
      </c>
      <c r="P347" s="540"/>
      <c r="Q347" s="553"/>
      <c r="R347" s="553"/>
      <c r="S347" s="553"/>
      <c r="T347" s="553">
        <f>F347*1.1*1.086</f>
        <v>3511.401418425964</v>
      </c>
      <c r="U347" s="551">
        <f t="shared" si="103"/>
        <v>0</v>
      </c>
      <c r="V347" s="551">
        <f t="shared" si="104"/>
        <v>0</v>
      </c>
      <c r="W347" s="551">
        <f t="shared" si="104"/>
        <v>0</v>
      </c>
      <c r="X347" s="551">
        <f t="shared" si="104"/>
        <v>15186811.134692295</v>
      </c>
      <c r="Y347" s="551">
        <f t="shared" si="105"/>
        <v>15186811.134692295</v>
      </c>
      <c r="Z347" s="551">
        <f t="shared" si="106"/>
        <v>2263611.4534854088</v>
      </c>
      <c r="AA347" s="540"/>
      <c r="AB347" s="554" t="s">
        <v>2263</v>
      </c>
      <c r="AC347" s="554" t="s">
        <v>2505</v>
      </c>
      <c r="AD347" s="554" t="s">
        <v>2505</v>
      </c>
      <c r="AE347" s="554" t="s">
        <v>2263</v>
      </c>
      <c r="AF347" s="555" t="s">
        <v>2263</v>
      </c>
      <c r="AG347" s="555" t="s">
        <v>2263</v>
      </c>
      <c r="AH347" s="540"/>
      <c r="AI347" s="546" t="e">
        <f t="shared" si="109"/>
        <v>#VALUE!</v>
      </c>
      <c r="AJ347" s="546">
        <f t="shared" si="109"/>
        <v>-1</v>
      </c>
      <c r="AK347" s="546">
        <f t="shared" si="109"/>
        <v>-1</v>
      </c>
      <c r="AL347" s="546">
        <f t="shared" si="108"/>
        <v>0.19460000000000011</v>
      </c>
      <c r="AN347" s="502">
        <f t="shared" si="107"/>
        <v>0</v>
      </c>
      <c r="AO347" s="502">
        <f t="shared" si="107"/>
        <v>-63583.833806526469</v>
      </c>
      <c r="AP347" s="502">
        <f t="shared" si="107"/>
        <v>-146731.92416890725</v>
      </c>
      <c r="AQ347" s="502">
        <f t="shared" si="99"/>
        <v>2473927.2114608418</v>
      </c>
    </row>
    <row r="348" spans="1:43" ht="12.75" x14ac:dyDescent="0.2">
      <c r="A348" s="535" t="s">
        <v>752</v>
      </c>
      <c r="B348" s="536">
        <v>0</v>
      </c>
      <c r="C348" s="537" t="s">
        <v>2263</v>
      </c>
      <c r="D348" s="537">
        <v>841.27929680267653</v>
      </c>
      <c r="E348" s="537">
        <v>841.27929680267653</v>
      </c>
      <c r="F348" s="537">
        <v>2204.6449758947674</v>
      </c>
      <c r="G348" s="538">
        <v>0</v>
      </c>
      <c r="H348" s="538">
        <v>126</v>
      </c>
      <c r="I348" s="538">
        <v>127</v>
      </c>
      <c r="J348" s="538">
        <v>8461</v>
      </c>
      <c r="K348" s="539">
        <f t="shared" si="100"/>
        <v>0</v>
      </c>
      <c r="L348" s="539">
        <f t="shared" si="101"/>
        <v>106001.19139713724</v>
      </c>
      <c r="M348" s="539">
        <f t="shared" si="101"/>
        <v>106842.47069393992</v>
      </c>
      <c r="N348" s="539">
        <f t="shared" si="101"/>
        <v>18653501.141045626</v>
      </c>
      <c r="O348" s="539">
        <f t="shared" si="102"/>
        <v>18866344.803136703</v>
      </c>
      <c r="P348" s="540"/>
      <c r="Q348" s="541"/>
      <c r="R348" s="541"/>
      <c r="S348" s="541"/>
      <c r="T348" s="541"/>
      <c r="U348" s="538">
        <f t="shared" si="103"/>
        <v>0</v>
      </c>
      <c r="V348" s="538">
        <f t="shared" si="104"/>
        <v>0</v>
      </c>
      <c r="W348" s="538">
        <f t="shared" si="104"/>
        <v>0</v>
      </c>
      <c r="X348" s="538">
        <f t="shared" si="104"/>
        <v>0</v>
      </c>
      <c r="Y348" s="538">
        <f t="shared" si="105"/>
        <v>0</v>
      </c>
      <c r="Z348" s="542">
        <f t="shared" si="106"/>
        <v>0</v>
      </c>
      <c r="AA348" s="543"/>
      <c r="AB348" s="544" t="s">
        <v>2263</v>
      </c>
      <c r="AC348" s="544" t="s">
        <v>2505</v>
      </c>
      <c r="AD348" s="544" t="s">
        <v>2505</v>
      </c>
      <c r="AE348" s="544" t="s">
        <v>2263</v>
      </c>
      <c r="AF348" s="545" t="s">
        <v>2263</v>
      </c>
      <c r="AG348" s="545" t="s">
        <v>2263</v>
      </c>
      <c r="AH348" s="543"/>
      <c r="AI348" s="546" t="e">
        <f t="shared" si="109"/>
        <v>#VALUE!</v>
      </c>
      <c r="AJ348" s="546">
        <f t="shared" si="109"/>
        <v>-1</v>
      </c>
      <c r="AK348" s="546">
        <f t="shared" si="109"/>
        <v>-1</v>
      </c>
      <c r="AL348" s="546">
        <f t="shared" si="108"/>
        <v>-1</v>
      </c>
      <c r="AN348" s="502">
        <f t="shared" si="107"/>
        <v>0</v>
      </c>
      <c r="AO348" s="502">
        <f t="shared" si="107"/>
        <v>-106001.19139713724</v>
      </c>
      <c r="AP348" s="502">
        <f t="shared" si="107"/>
        <v>-106842.47069393992</v>
      </c>
      <c r="AQ348" s="502">
        <f t="shared" si="99"/>
        <v>-18653501.141045626</v>
      </c>
    </row>
    <row r="349" spans="1:43" ht="12.75" x14ac:dyDescent="0.2">
      <c r="A349" s="535" t="s">
        <v>753</v>
      </c>
      <c r="B349" s="536">
        <v>0</v>
      </c>
      <c r="C349" s="537" t="s">
        <v>2263</v>
      </c>
      <c r="D349" s="537">
        <v>504.81608959313536</v>
      </c>
      <c r="E349" s="537">
        <v>504.81608959313536</v>
      </c>
      <c r="F349" s="537">
        <v>1572.2440233159273</v>
      </c>
      <c r="G349" s="538">
        <v>0</v>
      </c>
      <c r="H349" s="538">
        <v>163</v>
      </c>
      <c r="I349" s="538">
        <v>140</v>
      </c>
      <c r="J349" s="538">
        <v>9417</v>
      </c>
      <c r="K349" s="539">
        <f t="shared" si="100"/>
        <v>0</v>
      </c>
      <c r="L349" s="539">
        <f t="shared" si="101"/>
        <v>82285.022603681064</v>
      </c>
      <c r="M349" s="539">
        <f t="shared" si="101"/>
        <v>70674.252543038951</v>
      </c>
      <c r="N349" s="539">
        <f t="shared" si="101"/>
        <v>14805821.967566088</v>
      </c>
      <c r="O349" s="539">
        <f t="shared" si="102"/>
        <v>14958781.242712807</v>
      </c>
      <c r="P349" s="540"/>
      <c r="Q349" s="541"/>
      <c r="R349" s="541"/>
      <c r="S349" s="541"/>
      <c r="T349" s="541"/>
      <c r="U349" s="538">
        <f t="shared" si="103"/>
        <v>0</v>
      </c>
      <c r="V349" s="538">
        <f t="shared" si="104"/>
        <v>0</v>
      </c>
      <c r="W349" s="538">
        <f t="shared" si="104"/>
        <v>0</v>
      </c>
      <c r="X349" s="538">
        <f t="shared" si="104"/>
        <v>0</v>
      </c>
      <c r="Y349" s="538">
        <f t="shared" si="105"/>
        <v>0</v>
      </c>
      <c r="Z349" s="542">
        <f t="shared" si="106"/>
        <v>0</v>
      </c>
      <c r="AA349" s="543"/>
      <c r="AB349" s="544" t="s">
        <v>2263</v>
      </c>
      <c r="AC349" s="544" t="s">
        <v>2505</v>
      </c>
      <c r="AD349" s="544" t="s">
        <v>2505</v>
      </c>
      <c r="AE349" s="544" t="s">
        <v>2263</v>
      </c>
      <c r="AF349" s="545" t="s">
        <v>2263</v>
      </c>
      <c r="AG349" s="545" t="s">
        <v>2263</v>
      </c>
      <c r="AH349" s="543"/>
      <c r="AI349" s="546" t="e">
        <f t="shared" si="109"/>
        <v>#VALUE!</v>
      </c>
      <c r="AJ349" s="546">
        <f t="shared" si="109"/>
        <v>-1</v>
      </c>
      <c r="AK349" s="546">
        <f t="shared" si="109"/>
        <v>-1</v>
      </c>
      <c r="AL349" s="546">
        <f t="shared" si="108"/>
        <v>-1</v>
      </c>
      <c r="AN349" s="502">
        <f t="shared" si="107"/>
        <v>0</v>
      </c>
      <c r="AO349" s="502">
        <f t="shared" si="107"/>
        <v>-82285.022603681064</v>
      </c>
      <c r="AP349" s="502">
        <f t="shared" si="107"/>
        <v>-70674.252543038951</v>
      </c>
      <c r="AQ349" s="502">
        <f t="shared" si="99"/>
        <v>-14805821.967566088</v>
      </c>
    </row>
    <row r="350" spans="1:43" s="509" customFormat="1" ht="38.25" x14ac:dyDescent="0.2">
      <c r="A350" s="548" t="s">
        <v>754</v>
      </c>
      <c r="B350" s="549" t="s">
        <v>2315</v>
      </c>
      <c r="C350" s="550" t="s">
        <v>2263</v>
      </c>
      <c r="D350" s="550">
        <v>10148.43832796481</v>
      </c>
      <c r="E350" s="550">
        <v>10148.43832796481</v>
      </c>
      <c r="F350" s="550">
        <v>7839.4357923442594</v>
      </c>
      <c r="G350" s="551">
        <v>0</v>
      </c>
      <c r="H350" s="551">
        <v>1</v>
      </c>
      <c r="I350" s="551">
        <v>10</v>
      </c>
      <c r="J350" s="551">
        <v>408</v>
      </c>
      <c r="K350" s="552">
        <f t="shared" si="100"/>
        <v>0</v>
      </c>
      <c r="L350" s="552">
        <f t="shared" si="101"/>
        <v>10148.43832796481</v>
      </c>
      <c r="M350" s="552">
        <f t="shared" si="101"/>
        <v>101484.3832796481</v>
      </c>
      <c r="N350" s="552">
        <f t="shared" si="101"/>
        <v>3198489.8032764578</v>
      </c>
      <c r="O350" s="552">
        <f t="shared" si="102"/>
        <v>3310122.6248840708</v>
      </c>
      <c r="P350" s="540"/>
      <c r="Q350" s="553"/>
      <c r="R350" s="553">
        <f>D350*0.46*1.086</f>
        <v>5069.753851118101</v>
      </c>
      <c r="S350" s="553">
        <f>E350*0.46*1.086</f>
        <v>5069.753851118101</v>
      </c>
      <c r="T350" s="553">
        <f>F$350*0.83*1.086</f>
        <v>7066.3106345032684</v>
      </c>
      <c r="U350" s="551">
        <f t="shared" si="103"/>
        <v>0</v>
      </c>
      <c r="V350" s="551">
        <f t="shared" si="104"/>
        <v>5069.753851118101</v>
      </c>
      <c r="W350" s="551">
        <f t="shared" si="104"/>
        <v>50697.53851118101</v>
      </c>
      <c r="X350" s="551">
        <f t="shared" si="104"/>
        <v>2883054.7388773337</v>
      </c>
      <c r="Y350" s="551">
        <f t="shared" si="105"/>
        <v>2938822.031239633</v>
      </c>
      <c r="Z350" s="551">
        <f t="shared" si="106"/>
        <v>-371300.59364443785</v>
      </c>
      <c r="AA350" s="540"/>
      <c r="AB350" s="554" t="s">
        <v>2263</v>
      </c>
      <c r="AC350" s="554" t="s">
        <v>2505</v>
      </c>
      <c r="AD350" s="554" t="s">
        <v>2505</v>
      </c>
      <c r="AE350" s="554" t="s">
        <v>2263</v>
      </c>
      <c r="AF350" s="555" t="s">
        <v>2263</v>
      </c>
      <c r="AG350" s="555" t="s">
        <v>2263</v>
      </c>
      <c r="AH350" s="540"/>
      <c r="AI350" s="546" t="e">
        <f t="shared" si="109"/>
        <v>#VALUE!</v>
      </c>
      <c r="AJ350" s="546">
        <f t="shared" si="109"/>
        <v>-0.50044</v>
      </c>
      <c r="AK350" s="546">
        <f t="shared" si="109"/>
        <v>-0.50044</v>
      </c>
      <c r="AL350" s="546">
        <f t="shared" si="108"/>
        <v>-9.8620000000000041E-2</v>
      </c>
      <c r="AN350" s="502">
        <f t="shared" si="107"/>
        <v>0</v>
      </c>
      <c r="AO350" s="502">
        <f t="shared" si="107"/>
        <v>-5078.684476846709</v>
      </c>
      <c r="AP350" s="502">
        <f t="shared" si="107"/>
        <v>-50786.84476846709</v>
      </c>
      <c r="AQ350" s="502">
        <f t="shared" si="99"/>
        <v>-315435.06439912412</v>
      </c>
    </row>
    <row r="351" spans="1:43" s="509" customFormat="1" ht="38.25" x14ac:dyDescent="0.2">
      <c r="A351" s="548" t="s">
        <v>755</v>
      </c>
      <c r="B351" s="549" t="s">
        <v>2316</v>
      </c>
      <c r="C351" s="550" t="s">
        <v>2263</v>
      </c>
      <c r="D351" s="550">
        <v>4713.1799805360015</v>
      </c>
      <c r="E351" s="550">
        <v>4713.1799805360015</v>
      </c>
      <c r="F351" s="550">
        <v>5162.7613296899299</v>
      </c>
      <c r="G351" s="551">
        <v>0</v>
      </c>
      <c r="H351" s="551">
        <v>10</v>
      </c>
      <c r="I351" s="551">
        <v>32</v>
      </c>
      <c r="J351" s="551">
        <v>353</v>
      </c>
      <c r="K351" s="552">
        <f t="shared" si="100"/>
        <v>0</v>
      </c>
      <c r="L351" s="552">
        <f t="shared" si="101"/>
        <v>47131.799805360017</v>
      </c>
      <c r="M351" s="552">
        <f t="shared" si="101"/>
        <v>150821.75937715205</v>
      </c>
      <c r="N351" s="552">
        <f t="shared" si="101"/>
        <v>1822454.7493805452</v>
      </c>
      <c r="O351" s="552">
        <f t="shared" si="102"/>
        <v>2020408.3085630573</v>
      </c>
      <c r="P351" s="540"/>
      <c r="Q351" s="553"/>
      <c r="R351" s="553">
        <f>F351*0.72*1.086</f>
        <v>4036.8663389111503</v>
      </c>
      <c r="S351" s="553">
        <f>F351*0.72*1.086</f>
        <v>4036.8663389111503</v>
      </c>
      <c r="T351" s="553"/>
      <c r="U351" s="551">
        <f t="shared" si="103"/>
        <v>0</v>
      </c>
      <c r="V351" s="551">
        <f t="shared" si="104"/>
        <v>40368.663389111505</v>
      </c>
      <c r="W351" s="551">
        <f t="shared" si="104"/>
        <v>129179.72284515681</v>
      </c>
      <c r="X351" s="551">
        <f t="shared" si="104"/>
        <v>0</v>
      </c>
      <c r="Y351" s="551">
        <f t="shared" si="105"/>
        <v>169548.38623426831</v>
      </c>
      <c r="Z351" s="551">
        <f t="shared" si="106"/>
        <v>-1850859.922328789</v>
      </c>
      <c r="AA351" s="540"/>
      <c r="AB351" s="554" t="s">
        <v>2263</v>
      </c>
      <c r="AC351" s="554" t="s">
        <v>2505</v>
      </c>
      <c r="AD351" s="554" t="s">
        <v>2505</v>
      </c>
      <c r="AE351" s="554" t="s">
        <v>2263</v>
      </c>
      <c r="AF351" s="555" t="s">
        <v>2263</v>
      </c>
      <c r="AG351" s="555" t="s">
        <v>2263</v>
      </c>
      <c r="AH351" s="540"/>
      <c r="AI351" s="546" t="e">
        <f t="shared" si="109"/>
        <v>#VALUE!</v>
      </c>
      <c r="AJ351" s="546">
        <f t="shared" si="109"/>
        <v>-0.14349412592301181</v>
      </c>
      <c r="AK351" s="546">
        <f t="shared" si="109"/>
        <v>-0.14349412592301181</v>
      </c>
      <c r="AL351" s="546">
        <f t="shared" si="108"/>
        <v>-1</v>
      </c>
      <c r="AN351" s="502">
        <f t="shared" si="107"/>
        <v>0</v>
      </c>
      <c r="AO351" s="502">
        <f t="shared" si="107"/>
        <v>-6763.1364162485115</v>
      </c>
      <c r="AP351" s="502">
        <f t="shared" si="107"/>
        <v>-21642.03653199524</v>
      </c>
      <c r="AQ351" s="502">
        <f t="shared" si="99"/>
        <v>-1822454.7493805452</v>
      </c>
    </row>
    <row r="352" spans="1:43" ht="25.5" x14ac:dyDescent="0.2">
      <c r="A352" s="535" t="s">
        <v>756</v>
      </c>
      <c r="B352" s="536" t="s">
        <v>2317</v>
      </c>
      <c r="C352" s="537" t="s">
        <v>2263</v>
      </c>
      <c r="D352" s="537">
        <v>2205.1650209498484</v>
      </c>
      <c r="E352" s="537">
        <v>2205.1650209498484</v>
      </c>
      <c r="F352" s="537">
        <v>4114.2905928529062</v>
      </c>
      <c r="G352" s="538">
        <v>0</v>
      </c>
      <c r="H352" s="538">
        <v>31</v>
      </c>
      <c r="I352" s="538">
        <v>58</v>
      </c>
      <c r="J352" s="538">
        <v>798</v>
      </c>
      <c r="K352" s="539">
        <f t="shared" si="100"/>
        <v>0</v>
      </c>
      <c r="L352" s="539">
        <f t="shared" si="101"/>
        <v>68360.115649445303</v>
      </c>
      <c r="M352" s="539">
        <f t="shared" si="101"/>
        <v>127899.57121509121</v>
      </c>
      <c r="N352" s="539">
        <f t="shared" si="101"/>
        <v>3283203.8930966193</v>
      </c>
      <c r="O352" s="539">
        <f t="shared" si="102"/>
        <v>3479463.579961156</v>
      </c>
      <c r="P352" s="540"/>
      <c r="Q352" s="541"/>
      <c r="R352" s="541">
        <f>$F352*5/7</f>
        <v>2938.778994894933</v>
      </c>
      <c r="S352" s="541">
        <f>$F352*5/7</f>
        <v>2938.778994894933</v>
      </c>
      <c r="T352" s="541"/>
      <c r="U352" s="538">
        <f t="shared" si="103"/>
        <v>0</v>
      </c>
      <c r="V352" s="538">
        <f t="shared" si="104"/>
        <v>91102.148841742921</v>
      </c>
      <c r="W352" s="538">
        <f t="shared" si="104"/>
        <v>170449.18170390613</v>
      </c>
      <c r="X352" s="538">
        <f t="shared" si="104"/>
        <v>0</v>
      </c>
      <c r="Y352" s="538">
        <f t="shared" si="105"/>
        <v>261551.33054564905</v>
      </c>
      <c r="Z352" s="542">
        <f t="shared" si="106"/>
        <v>-3217912.2494155071</v>
      </c>
      <c r="AA352" s="543"/>
      <c r="AB352" s="544" t="s">
        <v>2263</v>
      </c>
      <c r="AC352" s="544" t="s">
        <v>2505</v>
      </c>
      <c r="AD352" s="544" t="s">
        <v>2505</v>
      </c>
      <c r="AE352" s="544" t="s">
        <v>2263</v>
      </c>
      <c r="AF352" s="545" t="s">
        <v>2263</v>
      </c>
      <c r="AG352" s="545" t="s">
        <v>2263</v>
      </c>
      <c r="AH352" s="543"/>
      <c r="AI352" s="546" t="e">
        <f t="shared" si="109"/>
        <v>#VALUE!</v>
      </c>
      <c r="AJ352" s="546">
        <f t="shared" si="109"/>
        <v>0.33267985251692833</v>
      </c>
      <c r="AK352" s="546">
        <f t="shared" si="109"/>
        <v>0.33267985251692833</v>
      </c>
      <c r="AL352" s="546">
        <f t="shared" si="108"/>
        <v>-1</v>
      </c>
      <c r="AN352" s="502">
        <f t="shared" si="107"/>
        <v>0</v>
      </c>
      <c r="AO352" s="502">
        <f t="shared" si="107"/>
        <v>22742.033192297618</v>
      </c>
      <c r="AP352" s="502">
        <f t="shared" si="107"/>
        <v>42549.610488814913</v>
      </c>
      <c r="AQ352" s="502">
        <f t="shared" si="99"/>
        <v>-3283203.8930966193</v>
      </c>
    </row>
    <row r="353" spans="1:43" ht="25.5" x14ac:dyDescent="0.2">
      <c r="A353" s="535" t="s">
        <v>757</v>
      </c>
      <c r="B353" s="536" t="s">
        <v>2317</v>
      </c>
      <c r="C353" s="537" t="s">
        <v>2263</v>
      </c>
      <c r="D353" s="537">
        <v>1033.0720711327813</v>
      </c>
      <c r="E353" s="537">
        <v>1033.0720711327813</v>
      </c>
      <c r="F353" s="537">
        <v>3053.785234923665</v>
      </c>
      <c r="G353" s="538">
        <v>0</v>
      </c>
      <c r="H353" s="538">
        <v>111</v>
      </c>
      <c r="I353" s="538">
        <v>64</v>
      </c>
      <c r="J353" s="538">
        <v>438</v>
      </c>
      <c r="K353" s="539">
        <f t="shared" si="100"/>
        <v>0</v>
      </c>
      <c r="L353" s="539">
        <f t="shared" si="101"/>
        <v>114670.99989573873</v>
      </c>
      <c r="M353" s="539">
        <f t="shared" si="101"/>
        <v>66116.612552498002</v>
      </c>
      <c r="N353" s="539">
        <f t="shared" si="101"/>
        <v>1337557.9328965652</v>
      </c>
      <c r="O353" s="539">
        <f t="shared" si="102"/>
        <v>1518345.5453448019</v>
      </c>
      <c r="P353" s="540"/>
      <c r="Q353" s="541"/>
      <c r="R353" s="541">
        <f>$F353*5/7</f>
        <v>2181.2751678026179</v>
      </c>
      <c r="S353" s="541">
        <f>$F353*5/7</f>
        <v>2181.2751678026179</v>
      </c>
      <c r="T353" s="541"/>
      <c r="U353" s="538">
        <f t="shared" si="103"/>
        <v>0</v>
      </c>
      <c r="V353" s="538">
        <f t="shared" si="104"/>
        <v>242121.5436260906</v>
      </c>
      <c r="W353" s="538">
        <f t="shared" si="104"/>
        <v>139601.61073936755</v>
      </c>
      <c r="X353" s="538">
        <f t="shared" si="104"/>
        <v>0</v>
      </c>
      <c r="Y353" s="538">
        <f t="shared" si="105"/>
        <v>381723.15436545818</v>
      </c>
      <c r="Z353" s="542">
        <f t="shared" si="106"/>
        <v>-1136622.3909793436</v>
      </c>
      <c r="AA353" s="543"/>
      <c r="AB353" s="544" t="s">
        <v>2263</v>
      </c>
      <c r="AC353" s="544" t="s">
        <v>2505</v>
      </c>
      <c r="AD353" s="544" t="s">
        <v>2505</v>
      </c>
      <c r="AE353" s="544" t="s">
        <v>2263</v>
      </c>
      <c r="AF353" s="545" t="s">
        <v>2263</v>
      </c>
      <c r="AG353" s="545" t="s">
        <v>2263</v>
      </c>
      <c r="AH353" s="543"/>
      <c r="AI353" s="546" t="e">
        <f t="shared" si="109"/>
        <v>#VALUE!</v>
      </c>
      <c r="AJ353" s="546">
        <f t="shared" si="109"/>
        <v>1.1114452986913221</v>
      </c>
      <c r="AK353" s="546">
        <f t="shared" si="109"/>
        <v>1.1114452986913221</v>
      </c>
      <c r="AL353" s="546">
        <f t="shared" si="108"/>
        <v>-1</v>
      </c>
      <c r="AN353" s="502">
        <f t="shared" si="107"/>
        <v>0</v>
      </c>
      <c r="AO353" s="502">
        <f t="shared" si="107"/>
        <v>127450.54373035187</v>
      </c>
      <c r="AP353" s="502">
        <f t="shared" si="107"/>
        <v>73484.998186869547</v>
      </c>
      <c r="AQ353" s="502">
        <f t="shared" si="99"/>
        <v>-1337557.9328965652</v>
      </c>
    </row>
    <row r="354" spans="1:43" ht="25.5" x14ac:dyDescent="0.2">
      <c r="A354" s="535" t="s">
        <v>758</v>
      </c>
      <c r="B354" s="536" t="s">
        <v>2318</v>
      </c>
      <c r="C354" s="537" t="s">
        <v>2263</v>
      </c>
      <c r="D354" s="537">
        <v>12215.732174279732</v>
      </c>
      <c r="E354" s="537">
        <v>12215.732174279732</v>
      </c>
      <c r="F354" s="537">
        <v>7266.2523711098083</v>
      </c>
      <c r="G354" s="538">
        <v>0</v>
      </c>
      <c r="H354" s="538">
        <v>0</v>
      </c>
      <c r="I354" s="538">
        <v>71</v>
      </c>
      <c r="J354" s="538">
        <v>8884</v>
      </c>
      <c r="K354" s="539">
        <f t="shared" si="100"/>
        <v>0</v>
      </c>
      <c r="L354" s="539">
        <f t="shared" si="101"/>
        <v>0</v>
      </c>
      <c r="M354" s="539">
        <f t="shared" si="101"/>
        <v>867316.98437386099</v>
      </c>
      <c r="N354" s="539">
        <f t="shared" si="101"/>
        <v>64553386.064939536</v>
      </c>
      <c r="O354" s="539">
        <f t="shared" si="102"/>
        <v>65420703.049313396</v>
      </c>
      <c r="P354" s="540"/>
      <c r="Q354" s="541"/>
      <c r="R354" s="541">
        <f>D354*0.5</f>
        <v>6107.8660871398661</v>
      </c>
      <c r="S354" s="541">
        <f>E354*0.5</f>
        <v>6107.8660871398661</v>
      </c>
      <c r="T354" s="541"/>
      <c r="U354" s="538">
        <f t="shared" si="103"/>
        <v>0</v>
      </c>
      <c r="V354" s="538">
        <f t="shared" si="104"/>
        <v>0</v>
      </c>
      <c r="W354" s="538">
        <f t="shared" si="104"/>
        <v>433658.4921869305</v>
      </c>
      <c r="X354" s="538">
        <f t="shared" si="104"/>
        <v>0</v>
      </c>
      <c r="Y354" s="538">
        <f t="shared" si="105"/>
        <v>433658.4921869305</v>
      </c>
      <c r="Z354" s="542">
        <f t="shared" si="106"/>
        <v>-64987044.557126462</v>
      </c>
      <c r="AA354" s="543"/>
      <c r="AB354" s="544" t="s">
        <v>2263</v>
      </c>
      <c r="AC354" s="544" t="s">
        <v>2505</v>
      </c>
      <c r="AD354" s="544" t="s">
        <v>2505</v>
      </c>
      <c r="AE354" s="544" t="s">
        <v>2263</v>
      </c>
      <c r="AF354" s="545" t="s">
        <v>2263</v>
      </c>
      <c r="AG354" s="545" t="s">
        <v>2263</v>
      </c>
      <c r="AH354" s="543"/>
      <c r="AI354" s="546" t="e">
        <f t="shared" si="109"/>
        <v>#VALUE!</v>
      </c>
      <c r="AJ354" s="546">
        <f t="shared" si="109"/>
        <v>-0.5</v>
      </c>
      <c r="AK354" s="546">
        <f t="shared" si="109"/>
        <v>-0.5</v>
      </c>
      <c r="AL354" s="546">
        <f t="shared" si="108"/>
        <v>-1</v>
      </c>
      <c r="AN354" s="502">
        <f t="shared" si="107"/>
        <v>0</v>
      </c>
      <c r="AO354" s="502">
        <f t="shared" si="107"/>
        <v>0</v>
      </c>
      <c r="AP354" s="502">
        <f t="shared" si="107"/>
        <v>-433658.4921869305</v>
      </c>
      <c r="AQ354" s="502">
        <f t="shared" si="99"/>
        <v>-64553386.064939536</v>
      </c>
    </row>
    <row r="355" spans="1:43" ht="25.5" x14ac:dyDescent="0.2">
      <c r="A355" s="535" t="s">
        <v>759</v>
      </c>
      <c r="B355" s="536" t="s">
        <v>2319</v>
      </c>
      <c r="C355" s="537" t="s">
        <v>2263</v>
      </c>
      <c r="D355" s="537">
        <v>7000.2027623898102</v>
      </c>
      <c r="E355" s="537">
        <v>7000.2027623898102</v>
      </c>
      <c r="F355" s="537">
        <v>5259.9283071712307</v>
      </c>
      <c r="G355" s="538">
        <v>0</v>
      </c>
      <c r="H355" s="538">
        <v>3</v>
      </c>
      <c r="I355" s="538">
        <v>119</v>
      </c>
      <c r="J355" s="538">
        <v>14989</v>
      </c>
      <c r="K355" s="539">
        <f t="shared" si="100"/>
        <v>0</v>
      </c>
      <c r="L355" s="539">
        <f t="shared" si="101"/>
        <v>21000.608287169431</v>
      </c>
      <c r="M355" s="539">
        <f t="shared" si="101"/>
        <v>833024.12872438738</v>
      </c>
      <c r="N355" s="539">
        <f t="shared" si="101"/>
        <v>78841065.39618957</v>
      </c>
      <c r="O355" s="539">
        <f t="shared" si="102"/>
        <v>79695090.133201122</v>
      </c>
      <c r="P355" s="540"/>
      <c r="Q355" s="541"/>
      <c r="R355" s="541">
        <f>$F355*5/6</f>
        <v>4383.2735893093586</v>
      </c>
      <c r="S355" s="541">
        <f>$F355*5/6</f>
        <v>4383.2735893093586</v>
      </c>
      <c r="T355" s="541"/>
      <c r="U355" s="538">
        <f t="shared" si="103"/>
        <v>0</v>
      </c>
      <c r="V355" s="538">
        <f t="shared" si="104"/>
        <v>13149.820767928075</v>
      </c>
      <c r="W355" s="538">
        <f t="shared" si="104"/>
        <v>521609.55712781369</v>
      </c>
      <c r="X355" s="538">
        <f t="shared" si="104"/>
        <v>0</v>
      </c>
      <c r="Y355" s="538">
        <f t="shared" si="105"/>
        <v>534759.37789574172</v>
      </c>
      <c r="Z355" s="542">
        <f t="shared" si="106"/>
        <v>-79160330.75530538</v>
      </c>
      <c r="AA355" s="543"/>
      <c r="AB355" s="544" t="s">
        <v>2263</v>
      </c>
      <c r="AC355" s="544" t="s">
        <v>2505</v>
      </c>
      <c r="AD355" s="544" t="s">
        <v>2505</v>
      </c>
      <c r="AE355" s="544" t="s">
        <v>2263</v>
      </c>
      <c r="AF355" s="545" t="s">
        <v>2263</v>
      </c>
      <c r="AG355" s="545" t="s">
        <v>2263</v>
      </c>
      <c r="AH355" s="543"/>
      <c r="AI355" s="546" t="e">
        <f t="shared" si="109"/>
        <v>#VALUE!</v>
      </c>
      <c r="AJ355" s="546">
        <f t="shared" si="109"/>
        <v>-0.37383619616570274</v>
      </c>
      <c r="AK355" s="546">
        <f t="shared" si="109"/>
        <v>-0.37383619616570274</v>
      </c>
      <c r="AL355" s="546">
        <f t="shared" si="108"/>
        <v>-1</v>
      </c>
      <c r="AN355" s="502">
        <f t="shared" si="107"/>
        <v>0</v>
      </c>
      <c r="AO355" s="502">
        <f t="shared" si="107"/>
        <v>-7850.7875192413558</v>
      </c>
      <c r="AP355" s="502">
        <f t="shared" si="107"/>
        <v>-311414.57159657369</v>
      </c>
      <c r="AQ355" s="502">
        <f t="shared" si="99"/>
        <v>-78841065.39618957</v>
      </c>
    </row>
    <row r="356" spans="1:43" ht="25.5" x14ac:dyDescent="0.2">
      <c r="A356" s="535" t="s">
        <v>760</v>
      </c>
      <c r="B356" s="536" t="s">
        <v>2319</v>
      </c>
      <c r="C356" s="537" t="s">
        <v>2263</v>
      </c>
      <c r="D356" s="537">
        <v>4443.6232964190995</v>
      </c>
      <c r="E356" s="537">
        <v>4443.6232964190995</v>
      </c>
      <c r="F356" s="537">
        <v>3882.1657961013361</v>
      </c>
      <c r="G356" s="538">
        <v>0</v>
      </c>
      <c r="H356" s="538">
        <v>56</v>
      </c>
      <c r="I356" s="538">
        <v>199</v>
      </c>
      <c r="J356" s="538">
        <v>29849</v>
      </c>
      <c r="K356" s="539">
        <f t="shared" si="100"/>
        <v>0</v>
      </c>
      <c r="L356" s="539">
        <f t="shared" si="101"/>
        <v>248842.90459946956</v>
      </c>
      <c r="M356" s="539">
        <f t="shared" si="101"/>
        <v>884281.0359874008</v>
      </c>
      <c r="N356" s="539">
        <f t="shared" si="101"/>
        <v>115878766.84782878</v>
      </c>
      <c r="O356" s="539">
        <f t="shared" si="102"/>
        <v>117011890.78841564</v>
      </c>
      <c r="P356" s="540"/>
      <c r="Q356" s="541"/>
      <c r="R356" s="541">
        <f>$F356*5/6</f>
        <v>3235.1381634177801</v>
      </c>
      <c r="S356" s="541">
        <f>$F356*5/6</f>
        <v>3235.1381634177801</v>
      </c>
      <c r="T356" s="541"/>
      <c r="U356" s="538">
        <f t="shared" si="103"/>
        <v>0</v>
      </c>
      <c r="V356" s="538">
        <f t="shared" si="104"/>
        <v>181167.73715139568</v>
      </c>
      <c r="W356" s="538">
        <f t="shared" si="104"/>
        <v>643792.49452013825</v>
      </c>
      <c r="X356" s="538">
        <f t="shared" si="104"/>
        <v>0</v>
      </c>
      <c r="Y356" s="538">
        <f t="shared" si="105"/>
        <v>824960.2316715339</v>
      </c>
      <c r="Z356" s="542">
        <f t="shared" si="106"/>
        <v>-116186930.55674411</v>
      </c>
      <c r="AA356" s="543"/>
      <c r="AB356" s="544" t="s">
        <v>2263</v>
      </c>
      <c r="AC356" s="544" t="s">
        <v>2505</v>
      </c>
      <c r="AD356" s="544" t="s">
        <v>2505</v>
      </c>
      <c r="AE356" s="544" t="s">
        <v>2263</v>
      </c>
      <c r="AF356" s="545" t="s">
        <v>2263</v>
      </c>
      <c r="AG356" s="545" t="s">
        <v>2263</v>
      </c>
      <c r="AH356" s="543"/>
      <c r="AI356" s="546" t="e">
        <f t="shared" si="109"/>
        <v>#VALUE!</v>
      </c>
      <c r="AJ356" s="546">
        <f t="shared" si="109"/>
        <v>-0.2719594016835718</v>
      </c>
      <c r="AK356" s="546">
        <f t="shared" si="109"/>
        <v>-0.2719594016835718</v>
      </c>
      <c r="AL356" s="546">
        <f t="shared" si="108"/>
        <v>-1</v>
      </c>
      <c r="AN356" s="502">
        <f t="shared" si="107"/>
        <v>0</v>
      </c>
      <c r="AO356" s="502">
        <f t="shared" si="107"/>
        <v>-67675.167448073887</v>
      </c>
      <c r="AP356" s="502">
        <f t="shared" si="107"/>
        <v>-240488.54146726255</v>
      </c>
      <c r="AQ356" s="502">
        <f t="shared" si="99"/>
        <v>-115878766.84782878</v>
      </c>
    </row>
    <row r="357" spans="1:43" ht="25.5" x14ac:dyDescent="0.2">
      <c r="A357" s="535" t="s">
        <v>761</v>
      </c>
      <c r="B357" s="536" t="s">
        <v>2320</v>
      </c>
      <c r="C357" s="537" t="s">
        <v>2263</v>
      </c>
      <c r="D357" s="537">
        <v>3470.7752169988717</v>
      </c>
      <c r="E357" s="537">
        <v>3470.7752169988717</v>
      </c>
      <c r="F357" s="537">
        <v>2923.6967770119563</v>
      </c>
      <c r="G357" s="538">
        <v>0</v>
      </c>
      <c r="H357" s="538">
        <v>63</v>
      </c>
      <c r="I357" s="538">
        <v>326</v>
      </c>
      <c r="J357" s="538">
        <v>47216</v>
      </c>
      <c r="K357" s="539">
        <f t="shared" si="100"/>
        <v>0</v>
      </c>
      <c r="L357" s="539">
        <f t="shared" si="101"/>
        <v>218658.8386709289</v>
      </c>
      <c r="M357" s="539">
        <f t="shared" si="101"/>
        <v>1131472.7207416322</v>
      </c>
      <c r="N357" s="539">
        <f t="shared" si="101"/>
        <v>138045267.02339652</v>
      </c>
      <c r="O357" s="539">
        <f t="shared" si="102"/>
        <v>139395398.58280909</v>
      </c>
      <c r="P357" s="540"/>
      <c r="Q357" s="541"/>
      <c r="R357" s="541">
        <f>SUMPRODUCT($D$357:$F$357,$H$357:$J$357)/SUM($H$357:$J$357)</f>
        <v>2928.16717955696</v>
      </c>
      <c r="S357" s="541">
        <f>SUMPRODUCT($D$357:$F$357,$H$357:$J$357)/SUM($H$357:$J$357)</f>
        <v>2928.16717955696</v>
      </c>
      <c r="T357" s="541">
        <f>SUMPRODUCT($D$357:$F$357,$H$357:$J$357)/SUM($H$357:$J$357)</f>
        <v>2928.16717955696</v>
      </c>
      <c r="U357" s="538">
        <f t="shared" si="103"/>
        <v>0</v>
      </c>
      <c r="V357" s="538">
        <f t="shared" si="104"/>
        <v>184474.53231208847</v>
      </c>
      <c r="W357" s="538">
        <f t="shared" si="104"/>
        <v>954582.50053556892</v>
      </c>
      <c r="X357" s="538">
        <f t="shared" si="104"/>
        <v>138256341.54996142</v>
      </c>
      <c r="Y357" s="538">
        <f t="shared" si="105"/>
        <v>139395398.58280906</v>
      </c>
      <c r="Z357" s="542">
        <f t="shared" si="106"/>
        <v>-2.9802322387695313E-8</v>
      </c>
      <c r="AA357" s="543"/>
      <c r="AB357" s="544" t="s">
        <v>2263</v>
      </c>
      <c r="AC357" s="544" t="s">
        <v>2505</v>
      </c>
      <c r="AD357" s="544" t="s">
        <v>2505</v>
      </c>
      <c r="AE357" s="544" t="s">
        <v>2263</v>
      </c>
      <c r="AF357" s="545" t="s">
        <v>2263</v>
      </c>
      <c r="AG357" s="545" t="s">
        <v>2263</v>
      </c>
      <c r="AH357" s="543"/>
      <c r="AI357" s="546" t="e">
        <f t="shared" si="109"/>
        <v>#VALUE!</v>
      </c>
      <c r="AJ357" s="546">
        <f t="shared" si="109"/>
        <v>-0.15633626596858574</v>
      </c>
      <c r="AK357" s="546">
        <f t="shared" si="109"/>
        <v>-0.15633626596858574</v>
      </c>
      <c r="AL357" s="546">
        <f t="shared" si="108"/>
        <v>1.5290240014467216E-3</v>
      </c>
      <c r="AN357" s="502">
        <f t="shared" si="107"/>
        <v>0</v>
      </c>
      <c r="AO357" s="502">
        <f t="shared" si="107"/>
        <v>-34184.306358840433</v>
      </c>
      <c r="AP357" s="502">
        <f t="shared" si="107"/>
        <v>-176890.22020606324</v>
      </c>
      <c r="AQ357" s="502">
        <f t="shared" si="99"/>
        <v>211074.52656489611</v>
      </c>
    </row>
    <row r="358" spans="1:43" ht="32.25" customHeight="1" x14ac:dyDescent="0.2">
      <c r="A358" s="535" t="s">
        <v>762</v>
      </c>
      <c r="B358" s="536" t="s">
        <v>2321</v>
      </c>
      <c r="C358" s="537" t="s">
        <v>2263</v>
      </c>
      <c r="D358" s="537">
        <v>2416.5955248730997</v>
      </c>
      <c r="E358" s="537">
        <v>2416.5955248730997</v>
      </c>
      <c r="F358" s="537">
        <v>2201.4256519164464</v>
      </c>
      <c r="G358" s="538">
        <v>0</v>
      </c>
      <c r="H358" s="538">
        <v>186</v>
      </c>
      <c r="I358" s="538">
        <v>500</v>
      </c>
      <c r="J358" s="538">
        <v>50985</v>
      </c>
      <c r="K358" s="539">
        <f t="shared" si="100"/>
        <v>0</v>
      </c>
      <c r="L358" s="539">
        <f t="shared" si="101"/>
        <v>449486.76762639655</v>
      </c>
      <c r="M358" s="539">
        <f t="shared" si="101"/>
        <v>1208297.7624365499</v>
      </c>
      <c r="N358" s="539">
        <f t="shared" si="101"/>
        <v>112239686.86296003</v>
      </c>
      <c r="O358" s="539">
        <f t="shared" si="102"/>
        <v>113897471.39302297</v>
      </c>
      <c r="P358" s="540"/>
      <c r="Q358" s="541"/>
      <c r="R358" s="541">
        <f>SUMPRODUCT($D$358:$F$358,$H$358:$J$358)/SUM($H$358:$J$358)</f>
        <v>2204.282312961293</v>
      </c>
      <c r="S358" s="541">
        <f>SUMPRODUCT($D$358:$F$358,$H$358:$J$358)/SUM($H$358:$J$358)</f>
        <v>2204.282312961293</v>
      </c>
      <c r="T358" s="541">
        <f>SUMPRODUCT($D$358:$F$358,$H$358:$J$358)/SUM($H$358:$J$358)</f>
        <v>2204.282312961293</v>
      </c>
      <c r="U358" s="538">
        <f t="shared" si="103"/>
        <v>0</v>
      </c>
      <c r="V358" s="538">
        <f t="shared" si="104"/>
        <v>409996.51021080051</v>
      </c>
      <c r="W358" s="538">
        <f t="shared" si="104"/>
        <v>1102141.1564806465</v>
      </c>
      <c r="X358" s="538">
        <f t="shared" si="104"/>
        <v>112385333.72633152</v>
      </c>
      <c r="Y358" s="538">
        <f t="shared" si="105"/>
        <v>113897471.39302297</v>
      </c>
      <c r="Z358" s="542">
        <f t="shared" si="106"/>
        <v>0</v>
      </c>
      <c r="AA358" s="543"/>
      <c r="AB358" s="544" t="s">
        <v>2263</v>
      </c>
      <c r="AC358" s="544" t="s">
        <v>2505</v>
      </c>
      <c r="AD358" s="544" t="s">
        <v>2505</v>
      </c>
      <c r="AE358" s="544" t="s">
        <v>2263</v>
      </c>
      <c r="AF358" s="545" t="s">
        <v>2263</v>
      </c>
      <c r="AG358" s="545" t="s">
        <v>2263</v>
      </c>
      <c r="AH358" s="543"/>
      <c r="AI358" s="546" t="e">
        <f t="shared" si="109"/>
        <v>#VALUE!</v>
      </c>
      <c r="AJ358" s="546">
        <f t="shared" si="109"/>
        <v>-8.7856329173230496E-2</v>
      </c>
      <c r="AK358" s="546">
        <f t="shared" si="109"/>
        <v>-8.7856329173230496E-2</v>
      </c>
      <c r="AL358" s="546">
        <f t="shared" si="108"/>
        <v>1.2976413908685203E-3</v>
      </c>
      <c r="AN358" s="502">
        <f t="shared" si="107"/>
        <v>0</v>
      </c>
      <c r="AO358" s="502">
        <f t="shared" si="107"/>
        <v>-39490.257415596046</v>
      </c>
      <c r="AP358" s="502">
        <f t="shared" si="107"/>
        <v>-106156.60595590342</v>
      </c>
      <c r="AQ358" s="502">
        <f t="shared" si="99"/>
        <v>145646.86337149143</v>
      </c>
    </row>
    <row r="359" spans="1:43" ht="12.75" x14ac:dyDescent="0.2">
      <c r="A359" s="535" t="s">
        <v>763</v>
      </c>
      <c r="B359" s="536">
        <v>0</v>
      </c>
      <c r="C359" s="537" t="s">
        <v>2263</v>
      </c>
      <c r="D359" s="537">
        <v>1005.5185481313213</v>
      </c>
      <c r="E359" s="537">
        <v>1005.5185481313213</v>
      </c>
      <c r="F359" s="537">
        <v>1475.5404411342565</v>
      </c>
      <c r="G359" s="538">
        <v>0</v>
      </c>
      <c r="H359" s="538">
        <v>369</v>
      </c>
      <c r="I359" s="538">
        <v>269</v>
      </c>
      <c r="J359" s="538">
        <v>28027</v>
      </c>
      <c r="K359" s="539">
        <f t="shared" si="100"/>
        <v>0</v>
      </c>
      <c r="L359" s="539">
        <f t="shared" si="101"/>
        <v>371036.34426045755</v>
      </c>
      <c r="M359" s="539">
        <f t="shared" si="101"/>
        <v>270484.48944732541</v>
      </c>
      <c r="N359" s="539">
        <f t="shared" si="101"/>
        <v>41354971.943669811</v>
      </c>
      <c r="O359" s="539">
        <f t="shared" si="102"/>
        <v>41996492.777377591</v>
      </c>
      <c r="P359" s="540"/>
      <c r="Q359" s="541"/>
      <c r="R359" s="541"/>
      <c r="S359" s="541"/>
      <c r="T359" s="541"/>
      <c r="U359" s="538">
        <f t="shared" si="103"/>
        <v>0</v>
      </c>
      <c r="V359" s="538">
        <f t="shared" si="104"/>
        <v>0</v>
      </c>
      <c r="W359" s="538">
        <f t="shared" si="104"/>
        <v>0</v>
      </c>
      <c r="X359" s="538">
        <f t="shared" si="104"/>
        <v>0</v>
      </c>
      <c r="Y359" s="538">
        <f t="shared" si="105"/>
        <v>0</v>
      </c>
      <c r="Z359" s="542">
        <f t="shared" si="106"/>
        <v>0</v>
      </c>
      <c r="AA359" s="543"/>
      <c r="AB359" s="544" t="s">
        <v>2263</v>
      </c>
      <c r="AC359" s="544" t="s">
        <v>2505</v>
      </c>
      <c r="AD359" s="544" t="s">
        <v>2505</v>
      </c>
      <c r="AE359" s="544" t="s">
        <v>2263</v>
      </c>
      <c r="AF359" s="545" t="s">
        <v>2263</v>
      </c>
      <c r="AG359" s="545" t="s">
        <v>2263</v>
      </c>
      <c r="AH359" s="543"/>
      <c r="AI359" s="546" t="e">
        <f t="shared" si="109"/>
        <v>#VALUE!</v>
      </c>
      <c r="AJ359" s="546">
        <f t="shared" si="109"/>
        <v>-1</v>
      </c>
      <c r="AK359" s="546">
        <f t="shared" si="109"/>
        <v>-1</v>
      </c>
      <c r="AL359" s="546">
        <f t="shared" si="108"/>
        <v>-1</v>
      </c>
      <c r="AN359" s="502">
        <f t="shared" si="107"/>
        <v>0</v>
      </c>
      <c r="AO359" s="502">
        <f t="shared" si="107"/>
        <v>-371036.34426045755</v>
      </c>
      <c r="AP359" s="502">
        <f t="shared" si="107"/>
        <v>-270484.48944732541</v>
      </c>
      <c r="AQ359" s="502">
        <f t="shared" si="99"/>
        <v>-41354971.943669811</v>
      </c>
    </row>
    <row r="360" spans="1:43" s="509" customFormat="1" ht="25.5" x14ac:dyDescent="0.2">
      <c r="A360" s="548" t="s">
        <v>764</v>
      </c>
      <c r="B360" s="549" t="s">
        <v>2322</v>
      </c>
      <c r="C360" s="550" t="s">
        <v>2263</v>
      </c>
      <c r="D360" s="550">
        <v>4964.8660768023656</v>
      </c>
      <c r="E360" s="550">
        <v>4964.8660768023656</v>
      </c>
      <c r="F360" s="550">
        <v>4369.989495881784</v>
      </c>
      <c r="G360" s="551">
        <v>0</v>
      </c>
      <c r="H360" s="551">
        <v>36</v>
      </c>
      <c r="I360" s="551">
        <v>141</v>
      </c>
      <c r="J360" s="551">
        <v>1436</v>
      </c>
      <c r="K360" s="552">
        <f t="shared" si="100"/>
        <v>0</v>
      </c>
      <c r="L360" s="552">
        <f t="shared" si="101"/>
        <v>178735.17876488518</v>
      </c>
      <c r="M360" s="552">
        <f t="shared" si="101"/>
        <v>700046.11682913359</v>
      </c>
      <c r="N360" s="552">
        <f t="shared" si="101"/>
        <v>6275304.9160862416</v>
      </c>
      <c r="O360" s="552">
        <f t="shared" si="102"/>
        <v>7154086.2116802605</v>
      </c>
      <c r="P360" s="540"/>
      <c r="Q360" s="553"/>
      <c r="R360" s="553">
        <f>D360*0.67*1.086</f>
        <v>3612.535854802938</v>
      </c>
      <c r="S360" s="553">
        <f>E360*0.67*1.086</f>
        <v>3612.535854802938</v>
      </c>
      <c r="T360" s="553"/>
      <c r="U360" s="551">
        <f t="shared" si="103"/>
        <v>0</v>
      </c>
      <c r="V360" s="551">
        <f t="shared" si="104"/>
        <v>130051.29077290578</v>
      </c>
      <c r="W360" s="551">
        <f t="shared" si="104"/>
        <v>509367.55552721425</v>
      </c>
      <c r="X360" s="551">
        <f t="shared" si="104"/>
        <v>0</v>
      </c>
      <c r="Y360" s="551">
        <f t="shared" si="105"/>
        <v>639418.84630012</v>
      </c>
      <c r="Z360" s="551">
        <f t="shared" si="106"/>
        <v>-6514667.36538014</v>
      </c>
      <c r="AA360" s="540"/>
      <c r="AB360" s="554" t="s">
        <v>2263</v>
      </c>
      <c r="AC360" s="554" t="s">
        <v>2505</v>
      </c>
      <c r="AD360" s="554" t="s">
        <v>2505</v>
      </c>
      <c r="AE360" s="554" t="s">
        <v>2263</v>
      </c>
      <c r="AF360" s="555" t="s">
        <v>2263</v>
      </c>
      <c r="AG360" s="555" t="s">
        <v>2263</v>
      </c>
      <c r="AH360" s="540"/>
      <c r="AI360" s="546" t="e">
        <f t="shared" si="109"/>
        <v>#VALUE!</v>
      </c>
      <c r="AJ360" s="546">
        <f t="shared" si="109"/>
        <v>-0.27237999999999984</v>
      </c>
      <c r="AK360" s="546">
        <f t="shared" si="109"/>
        <v>-0.27237999999999984</v>
      </c>
      <c r="AL360" s="546">
        <f t="shared" si="108"/>
        <v>-1</v>
      </c>
      <c r="AN360" s="502">
        <f t="shared" si="107"/>
        <v>0</v>
      </c>
      <c r="AO360" s="502">
        <f t="shared" si="107"/>
        <v>-48683.887991979398</v>
      </c>
      <c r="AP360" s="502">
        <f t="shared" si="107"/>
        <v>-190678.56130191934</v>
      </c>
      <c r="AQ360" s="502">
        <f t="shared" si="99"/>
        <v>-6275304.9160862416</v>
      </c>
    </row>
    <row r="361" spans="1:43" s="509" customFormat="1" ht="25.5" x14ac:dyDescent="0.2">
      <c r="A361" s="548" t="s">
        <v>765</v>
      </c>
      <c r="B361" s="549" t="s">
        <v>2517</v>
      </c>
      <c r="C361" s="550" t="s">
        <v>2263</v>
      </c>
      <c r="D361" s="550">
        <v>2467.9757743240302</v>
      </c>
      <c r="E361" s="550">
        <v>2467.9757743240302</v>
      </c>
      <c r="F361" s="550">
        <v>3011.0857129945243</v>
      </c>
      <c r="G361" s="551">
        <v>0</v>
      </c>
      <c r="H361" s="551">
        <v>178</v>
      </c>
      <c r="I361" s="551">
        <v>311</v>
      </c>
      <c r="J361" s="551">
        <v>2066</v>
      </c>
      <c r="K361" s="552">
        <f t="shared" si="100"/>
        <v>0</v>
      </c>
      <c r="L361" s="552">
        <f t="shared" si="101"/>
        <v>439299.68782967736</v>
      </c>
      <c r="M361" s="552">
        <f t="shared" si="101"/>
        <v>767540.46581477334</v>
      </c>
      <c r="N361" s="552">
        <f t="shared" si="101"/>
        <v>6220903.0830466868</v>
      </c>
      <c r="O361" s="552">
        <f t="shared" si="102"/>
        <v>7427743.2366911378</v>
      </c>
      <c r="P361" s="540"/>
      <c r="Q361" s="553"/>
      <c r="R361" s="553">
        <f>D361*0.79*1.086</f>
        <v>2117.375135823559</v>
      </c>
      <c r="S361" s="553">
        <f>E361*0.79*1.086</f>
        <v>2117.375135823559</v>
      </c>
      <c r="T361" s="553"/>
      <c r="U361" s="551">
        <f t="shared" si="103"/>
        <v>0</v>
      </c>
      <c r="V361" s="551">
        <f t="shared" si="104"/>
        <v>376892.77417659352</v>
      </c>
      <c r="W361" s="551">
        <f t="shared" si="104"/>
        <v>658503.66724112688</v>
      </c>
      <c r="X361" s="551">
        <f t="shared" si="104"/>
        <v>0</v>
      </c>
      <c r="Y361" s="551">
        <f t="shared" si="105"/>
        <v>1035396.4414177204</v>
      </c>
      <c r="Z361" s="551">
        <f t="shared" si="106"/>
        <v>-6392346.7952734176</v>
      </c>
      <c r="AA361" s="540"/>
      <c r="AB361" s="554" t="s">
        <v>2263</v>
      </c>
      <c r="AC361" s="554" t="s">
        <v>2505</v>
      </c>
      <c r="AD361" s="554" t="s">
        <v>2505</v>
      </c>
      <c r="AE361" s="554" t="s">
        <v>2263</v>
      </c>
      <c r="AF361" s="555" t="s">
        <v>2263</v>
      </c>
      <c r="AG361" s="555" t="s">
        <v>2263</v>
      </c>
      <c r="AH361" s="540"/>
      <c r="AI361" s="546" t="e">
        <f t="shared" si="109"/>
        <v>#VALUE!</v>
      </c>
      <c r="AJ361" s="546">
        <f t="shared" si="109"/>
        <v>-0.14205999999999974</v>
      </c>
      <c r="AK361" s="546">
        <f t="shared" si="109"/>
        <v>-0.14205999999999974</v>
      </c>
      <c r="AL361" s="546">
        <f t="shared" si="108"/>
        <v>-1</v>
      </c>
      <c r="AN361" s="502">
        <f t="shared" si="107"/>
        <v>0</v>
      </c>
      <c r="AO361" s="502">
        <f t="shared" si="107"/>
        <v>-62406.913653083844</v>
      </c>
      <c r="AP361" s="502">
        <f t="shared" si="107"/>
        <v>-109036.79857364646</v>
      </c>
      <c r="AQ361" s="502">
        <f t="shared" si="99"/>
        <v>-6220903.0830466868</v>
      </c>
    </row>
    <row r="362" spans="1:43" ht="12.75" x14ac:dyDescent="0.2">
      <c r="A362" s="535" t="s">
        <v>766</v>
      </c>
      <c r="B362" s="536">
        <v>0</v>
      </c>
      <c r="C362" s="537" t="s">
        <v>2263</v>
      </c>
      <c r="D362" s="537">
        <v>1509.8982664446298</v>
      </c>
      <c r="E362" s="537">
        <v>1509.8982664446298</v>
      </c>
      <c r="F362" s="537">
        <v>2469.153939221113</v>
      </c>
      <c r="G362" s="538">
        <v>0</v>
      </c>
      <c r="H362" s="538">
        <v>734</v>
      </c>
      <c r="I362" s="538">
        <v>570</v>
      </c>
      <c r="J362" s="538">
        <v>3007</v>
      </c>
      <c r="K362" s="539">
        <f t="shared" si="100"/>
        <v>0</v>
      </c>
      <c r="L362" s="539">
        <f t="shared" si="101"/>
        <v>1108265.3275703583</v>
      </c>
      <c r="M362" s="539">
        <f t="shared" si="101"/>
        <v>860642.01187343895</v>
      </c>
      <c r="N362" s="539">
        <f t="shared" si="101"/>
        <v>7424745.8952378863</v>
      </c>
      <c r="O362" s="539">
        <f t="shared" si="102"/>
        <v>9393653.2346816845</v>
      </c>
      <c r="P362" s="540"/>
      <c r="Q362" s="541"/>
      <c r="R362" s="541"/>
      <c r="S362" s="541"/>
      <c r="T362" s="541"/>
      <c r="U362" s="538">
        <f t="shared" si="103"/>
        <v>0</v>
      </c>
      <c r="V362" s="538">
        <f t="shared" si="104"/>
        <v>0</v>
      </c>
      <c r="W362" s="538">
        <f t="shared" si="104"/>
        <v>0</v>
      </c>
      <c r="X362" s="538">
        <f t="shared" si="104"/>
        <v>0</v>
      </c>
      <c r="Y362" s="538">
        <f t="shared" si="105"/>
        <v>0</v>
      </c>
      <c r="Z362" s="542">
        <f t="shared" si="106"/>
        <v>0</v>
      </c>
      <c r="AA362" s="543"/>
      <c r="AB362" s="544" t="s">
        <v>2263</v>
      </c>
      <c r="AC362" s="544" t="s">
        <v>2505</v>
      </c>
      <c r="AD362" s="544" t="s">
        <v>2505</v>
      </c>
      <c r="AE362" s="544" t="s">
        <v>2263</v>
      </c>
      <c r="AF362" s="545" t="s">
        <v>2263</v>
      </c>
      <c r="AG362" s="545" t="s">
        <v>2263</v>
      </c>
      <c r="AH362" s="543"/>
      <c r="AI362" s="546" t="e">
        <f t="shared" si="109"/>
        <v>#VALUE!</v>
      </c>
      <c r="AJ362" s="546">
        <f t="shared" si="109"/>
        <v>-1</v>
      </c>
      <c r="AK362" s="546">
        <f t="shared" si="109"/>
        <v>-1</v>
      </c>
      <c r="AL362" s="546">
        <f t="shared" si="108"/>
        <v>-1</v>
      </c>
      <c r="AN362" s="502">
        <f t="shared" si="107"/>
        <v>0</v>
      </c>
      <c r="AO362" s="502">
        <f t="shared" si="107"/>
        <v>-1108265.3275703583</v>
      </c>
      <c r="AP362" s="502">
        <f t="shared" si="107"/>
        <v>-860642.01187343895</v>
      </c>
      <c r="AQ362" s="502">
        <f t="shared" si="99"/>
        <v>-7424745.8952378863</v>
      </c>
    </row>
    <row r="363" spans="1:43" s="509" customFormat="1" ht="25.5" x14ac:dyDescent="0.2">
      <c r="A363" s="548" t="s">
        <v>767</v>
      </c>
      <c r="B363" s="549" t="s">
        <v>2323</v>
      </c>
      <c r="C363" s="550" t="s">
        <v>2263</v>
      </c>
      <c r="D363" s="550">
        <v>467.47288111594577</v>
      </c>
      <c r="E363" s="550">
        <v>467.47288111594577</v>
      </c>
      <c r="F363" s="550">
        <v>2019.8285465608271</v>
      </c>
      <c r="G363" s="551">
        <v>0</v>
      </c>
      <c r="H363" s="551">
        <v>1006</v>
      </c>
      <c r="I363" s="551">
        <v>245</v>
      </c>
      <c r="J363" s="551">
        <v>968</v>
      </c>
      <c r="K363" s="552">
        <f t="shared" si="100"/>
        <v>0</v>
      </c>
      <c r="L363" s="552">
        <f t="shared" si="101"/>
        <v>470277.71840264142</v>
      </c>
      <c r="M363" s="552">
        <f t="shared" si="101"/>
        <v>114530.85587340672</v>
      </c>
      <c r="N363" s="552">
        <f t="shared" si="101"/>
        <v>1955194.0330708807</v>
      </c>
      <c r="O363" s="552">
        <f t="shared" si="102"/>
        <v>2540002.6073469287</v>
      </c>
      <c r="P363" s="540"/>
      <c r="Q363" s="553"/>
      <c r="R363" s="553">
        <f>D363*1.18*1.086</f>
        <v>599.05714769246219</v>
      </c>
      <c r="S363" s="553">
        <f>E363*1.18*1.086</f>
        <v>599.05714769246219</v>
      </c>
      <c r="T363" s="553"/>
      <c r="U363" s="551">
        <f t="shared" si="103"/>
        <v>0</v>
      </c>
      <c r="V363" s="551">
        <f t="shared" si="104"/>
        <v>602651.49057861697</v>
      </c>
      <c r="W363" s="551">
        <f t="shared" si="104"/>
        <v>146769.00118465323</v>
      </c>
      <c r="X363" s="551">
        <f t="shared" si="104"/>
        <v>0</v>
      </c>
      <c r="Y363" s="551">
        <f t="shared" si="105"/>
        <v>749420.49176327023</v>
      </c>
      <c r="Z363" s="551">
        <f t="shared" si="106"/>
        <v>-1790582.1155836585</v>
      </c>
      <c r="AA363" s="540"/>
      <c r="AB363" s="554" t="s">
        <v>2263</v>
      </c>
      <c r="AC363" s="554" t="s">
        <v>2505</v>
      </c>
      <c r="AD363" s="554" t="s">
        <v>2505</v>
      </c>
      <c r="AE363" s="554" t="s">
        <v>2263</v>
      </c>
      <c r="AF363" s="555" t="s">
        <v>2263</v>
      </c>
      <c r="AG363" s="555" t="s">
        <v>2263</v>
      </c>
      <c r="AH363" s="540"/>
      <c r="AI363" s="546" t="e">
        <f t="shared" si="109"/>
        <v>#VALUE!</v>
      </c>
      <c r="AJ363" s="546">
        <f t="shared" si="109"/>
        <v>0.28147999999999995</v>
      </c>
      <c r="AK363" s="546">
        <f t="shared" si="109"/>
        <v>0.28147999999999995</v>
      </c>
      <c r="AL363" s="546">
        <f t="shared" si="108"/>
        <v>-1</v>
      </c>
      <c r="AN363" s="502">
        <f t="shared" si="107"/>
        <v>0</v>
      </c>
      <c r="AO363" s="502">
        <f t="shared" si="107"/>
        <v>132373.77217597555</v>
      </c>
      <c r="AP363" s="502">
        <f t="shared" si="107"/>
        <v>32238.14531124651</v>
      </c>
      <c r="AQ363" s="502">
        <f t="shared" si="99"/>
        <v>-1955194.0330708807</v>
      </c>
    </row>
    <row r="364" spans="1:43" ht="12.75" x14ac:dyDescent="0.2">
      <c r="A364" s="535" t="s">
        <v>768</v>
      </c>
      <c r="B364" s="536" t="s">
        <v>2324</v>
      </c>
      <c r="C364" s="537" t="s">
        <v>2263</v>
      </c>
      <c r="D364" s="537">
        <v>5030.0297588165922</v>
      </c>
      <c r="E364" s="537">
        <v>5030.0297588165922</v>
      </c>
      <c r="F364" s="537">
        <v>5327.6970885830906</v>
      </c>
      <c r="G364" s="538">
        <v>0</v>
      </c>
      <c r="H364" s="538">
        <v>6</v>
      </c>
      <c r="I364" s="538">
        <v>32</v>
      </c>
      <c r="J364" s="538">
        <v>595</v>
      </c>
      <c r="K364" s="539">
        <f t="shared" si="100"/>
        <v>0</v>
      </c>
      <c r="L364" s="539">
        <f t="shared" si="101"/>
        <v>30180.178552899553</v>
      </c>
      <c r="M364" s="539">
        <f t="shared" si="101"/>
        <v>160960.95228213095</v>
      </c>
      <c r="N364" s="539">
        <f t="shared" si="101"/>
        <v>3169979.767706939</v>
      </c>
      <c r="O364" s="539">
        <f t="shared" si="102"/>
        <v>3361120.8985419697</v>
      </c>
      <c r="P364" s="540"/>
      <c r="Q364" s="541"/>
      <c r="R364" s="541">
        <f>$D$364*0.5</f>
        <v>2515.0148794082961</v>
      </c>
      <c r="S364" s="541">
        <f>$E$364*0.5</f>
        <v>2515.0148794082961</v>
      </c>
      <c r="T364" s="541"/>
      <c r="U364" s="538">
        <f t="shared" si="103"/>
        <v>0</v>
      </c>
      <c r="V364" s="538">
        <f t="shared" si="104"/>
        <v>15090.089276449777</v>
      </c>
      <c r="W364" s="538">
        <f t="shared" si="104"/>
        <v>80480.476141065476</v>
      </c>
      <c r="X364" s="538">
        <f t="shared" si="104"/>
        <v>0</v>
      </c>
      <c r="Y364" s="538">
        <f t="shared" si="105"/>
        <v>95570.565417515259</v>
      </c>
      <c r="Z364" s="542">
        <f t="shared" si="106"/>
        <v>-3265550.3331244546</v>
      </c>
      <c r="AA364" s="543"/>
      <c r="AB364" s="544" t="s">
        <v>2263</v>
      </c>
      <c r="AC364" s="544" t="s">
        <v>2505</v>
      </c>
      <c r="AD364" s="544" t="s">
        <v>2505</v>
      </c>
      <c r="AE364" s="544" t="s">
        <v>2263</v>
      </c>
      <c r="AF364" s="545" t="s">
        <v>2263</v>
      </c>
      <c r="AG364" s="545" t="s">
        <v>2263</v>
      </c>
      <c r="AH364" s="543"/>
      <c r="AI364" s="546" t="e">
        <f t="shared" si="109"/>
        <v>#VALUE!</v>
      </c>
      <c r="AJ364" s="546">
        <f t="shared" si="109"/>
        <v>-0.5</v>
      </c>
      <c r="AK364" s="546">
        <f t="shared" si="109"/>
        <v>-0.5</v>
      </c>
      <c r="AL364" s="546">
        <f t="shared" si="108"/>
        <v>-1</v>
      </c>
      <c r="AN364" s="502">
        <f t="shared" si="107"/>
        <v>0</v>
      </c>
      <c r="AO364" s="502">
        <f t="shared" si="107"/>
        <v>-15090.089276449777</v>
      </c>
      <c r="AP364" s="502">
        <f t="shared" si="107"/>
        <v>-80480.476141065476</v>
      </c>
      <c r="AQ364" s="502">
        <f t="shared" si="99"/>
        <v>-3169979.767706939</v>
      </c>
    </row>
    <row r="365" spans="1:43" ht="12.75" x14ac:dyDescent="0.2">
      <c r="A365" s="535" t="s">
        <v>769</v>
      </c>
      <c r="B365" s="536">
        <v>0</v>
      </c>
      <c r="C365" s="537" t="s">
        <v>2263</v>
      </c>
      <c r="D365" s="537">
        <v>1820.5904148404668</v>
      </c>
      <c r="E365" s="537">
        <v>1820.5904148404668</v>
      </c>
      <c r="F365" s="537">
        <v>3795.5866596936726</v>
      </c>
      <c r="G365" s="538">
        <v>0</v>
      </c>
      <c r="H365" s="538">
        <v>47</v>
      </c>
      <c r="I365" s="538">
        <v>52</v>
      </c>
      <c r="J365" s="538">
        <v>728</v>
      </c>
      <c r="K365" s="539">
        <f t="shared" si="100"/>
        <v>0</v>
      </c>
      <c r="L365" s="539">
        <f t="shared" si="101"/>
        <v>85567.749497501936</v>
      </c>
      <c r="M365" s="539">
        <f t="shared" si="101"/>
        <v>94670.701571704267</v>
      </c>
      <c r="N365" s="539">
        <f t="shared" si="101"/>
        <v>2763187.0882569938</v>
      </c>
      <c r="O365" s="539">
        <f t="shared" si="102"/>
        <v>2943425.5393261998</v>
      </c>
      <c r="P365" s="540"/>
      <c r="Q365" s="541"/>
      <c r="R365" s="541"/>
      <c r="S365" s="541"/>
      <c r="T365" s="541"/>
      <c r="U365" s="538">
        <f t="shared" si="103"/>
        <v>0</v>
      </c>
      <c r="V365" s="538">
        <f t="shared" si="104"/>
        <v>0</v>
      </c>
      <c r="W365" s="538">
        <f t="shared" si="104"/>
        <v>0</v>
      </c>
      <c r="X365" s="538">
        <f t="shared" si="104"/>
        <v>0</v>
      </c>
      <c r="Y365" s="538">
        <f t="shared" si="105"/>
        <v>0</v>
      </c>
      <c r="Z365" s="542">
        <f t="shared" si="106"/>
        <v>0</v>
      </c>
      <c r="AA365" s="543"/>
      <c r="AB365" s="544" t="s">
        <v>2263</v>
      </c>
      <c r="AC365" s="544" t="s">
        <v>2505</v>
      </c>
      <c r="AD365" s="544" t="s">
        <v>2505</v>
      </c>
      <c r="AE365" s="544" t="s">
        <v>2263</v>
      </c>
      <c r="AF365" s="545" t="s">
        <v>2263</v>
      </c>
      <c r="AG365" s="545" t="s">
        <v>2263</v>
      </c>
      <c r="AH365" s="543"/>
      <c r="AI365" s="546" t="e">
        <f t="shared" si="109"/>
        <v>#VALUE!</v>
      </c>
      <c r="AJ365" s="546">
        <f t="shared" si="109"/>
        <v>-1</v>
      </c>
      <c r="AK365" s="546">
        <f t="shared" si="109"/>
        <v>-1</v>
      </c>
      <c r="AL365" s="546">
        <f t="shared" si="108"/>
        <v>-1</v>
      </c>
      <c r="AN365" s="502">
        <f t="shared" si="107"/>
        <v>0</v>
      </c>
      <c r="AO365" s="502">
        <f t="shared" si="107"/>
        <v>-85567.749497501936</v>
      </c>
      <c r="AP365" s="502">
        <f t="shared" si="107"/>
        <v>-94670.701571704267</v>
      </c>
      <c r="AQ365" s="502">
        <f t="shared" si="99"/>
        <v>-2763187.0882569938</v>
      </c>
    </row>
    <row r="366" spans="1:43" ht="12.75" x14ac:dyDescent="0.2">
      <c r="A366" s="535" t="s">
        <v>770</v>
      </c>
      <c r="B366" s="536">
        <v>0</v>
      </c>
      <c r="C366" s="537" t="s">
        <v>2263</v>
      </c>
      <c r="D366" s="537">
        <v>539.81941585811035</v>
      </c>
      <c r="E366" s="537">
        <v>539.81941585811035</v>
      </c>
      <c r="F366" s="537">
        <v>2777.2119153089534</v>
      </c>
      <c r="G366" s="538">
        <v>0</v>
      </c>
      <c r="H366" s="538">
        <v>482</v>
      </c>
      <c r="I366" s="538">
        <v>74</v>
      </c>
      <c r="J366" s="538">
        <v>723</v>
      </c>
      <c r="K366" s="539">
        <f t="shared" si="100"/>
        <v>0</v>
      </c>
      <c r="L366" s="539">
        <f t="shared" si="101"/>
        <v>260192.95844360918</v>
      </c>
      <c r="M366" s="539">
        <f t="shared" si="101"/>
        <v>39946.636773500162</v>
      </c>
      <c r="N366" s="539">
        <f t="shared" si="101"/>
        <v>2007924.2147683734</v>
      </c>
      <c r="O366" s="539">
        <f t="shared" si="102"/>
        <v>2308063.8099854826</v>
      </c>
      <c r="P366" s="540"/>
      <c r="Q366" s="541"/>
      <c r="R366" s="541"/>
      <c r="S366" s="541"/>
      <c r="T366" s="541"/>
      <c r="U366" s="538">
        <f t="shared" si="103"/>
        <v>0</v>
      </c>
      <c r="V366" s="538">
        <f t="shared" si="104"/>
        <v>0</v>
      </c>
      <c r="W366" s="538">
        <f t="shared" si="104"/>
        <v>0</v>
      </c>
      <c r="X366" s="538">
        <f t="shared" si="104"/>
        <v>0</v>
      </c>
      <c r="Y366" s="538">
        <f t="shared" si="105"/>
        <v>0</v>
      </c>
      <c r="Z366" s="542">
        <f t="shared" si="106"/>
        <v>0</v>
      </c>
      <c r="AA366" s="543"/>
      <c r="AB366" s="544" t="s">
        <v>2263</v>
      </c>
      <c r="AC366" s="544" t="s">
        <v>2505</v>
      </c>
      <c r="AD366" s="544" t="s">
        <v>2505</v>
      </c>
      <c r="AE366" s="544" t="s">
        <v>2263</v>
      </c>
      <c r="AF366" s="545" t="s">
        <v>2263</v>
      </c>
      <c r="AG366" s="545" t="s">
        <v>2263</v>
      </c>
      <c r="AH366" s="543"/>
      <c r="AI366" s="546" t="e">
        <f t="shared" si="109"/>
        <v>#VALUE!</v>
      </c>
      <c r="AJ366" s="546">
        <f t="shared" si="109"/>
        <v>-1</v>
      </c>
      <c r="AK366" s="546">
        <f t="shared" si="109"/>
        <v>-1</v>
      </c>
      <c r="AL366" s="546">
        <f t="shared" si="108"/>
        <v>-1</v>
      </c>
      <c r="AN366" s="502">
        <f t="shared" si="107"/>
        <v>0</v>
      </c>
      <c r="AO366" s="502">
        <f t="shared" si="107"/>
        <v>-260192.95844360918</v>
      </c>
      <c r="AP366" s="502">
        <f t="shared" si="107"/>
        <v>-39946.636773500162</v>
      </c>
      <c r="AQ366" s="502">
        <f t="shared" si="99"/>
        <v>-2007924.2147683734</v>
      </c>
    </row>
    <row r="367" spans="1:43" ht="12.75" x14ac:dyDescent="0.2">
      <c r="A367" s="535" t="s">
        <v>771</v>
      </c>
      <c r="B367" s="536">
        <v>0</v>
      </c>
      <c r="C367" s="537" t="s">
        <v>2263</v>
      </c>
      <c r="D367" s="537">
        <v>2293.0918387103261</v>
      </c>
      <c r="E367" s="537">
        <v>2293.0918387103261</v>
      </c>
      <c r="F367" s="537">
        <v>2293.0918387103261</v>
      </c>
      <c r="G367" s="538">
        <v>0</v>
      </c>
      <c r="H367" s="538">
        <v>0</v>
      </c>
      <c r="I367" s="538">
        <v>0</v>
      </c>
      <c r="J367" s="538">
        <v>212</v>
      </c>
      <c r="K367" s="539">
        <f t="shared" si="100"/>
        <v>0</v>
      </c>
      <c r="L367" s="539">
        <f t="shared" si="101"/>
        <v>0</v>
      </c>
      <c r="M367" s="539">
        <f t="shared" si="101"/>
        <v>0</v>
      </c>
      <c r="N367" s="539">
        <f t="shared" si="101"/>
        <v>486135.46980658913</v>
      </c>
      <c r="O367" s="539">
        <f t="shared" si="102"/>
        <v>486135.46980658913</v>
      </c>
      <c r="P367" s="540"/>
      <c r="Q367" s="541"/>
      <c r="R367" s="541"/>
      <c r="S367" s="541"/>
      <c r="T367" s="541"/>
      <c r="U367" s="538">
        <f t="shared" si="103"/>
        <v>0</v>
      </c>
      <c r="V367" s="538">
        <f t="shared" si="104"/>
        <v>0</v>
      </c>
      <c r="W367" s="538">
        <f t="shared" si="104"/>
        <v>0</v>
      </c>
      <c r="X367" s="538">
        <f t="shared" si="104"/>
        <v>0</v>
      </c>
      <c r="Y367" s="538">
        <f t="shared" si="105"/>
        <v>0</v>
      </c>
      <c r="Z367" s="542">
        <f t="shared" si="106"/>
        <v>0</v>
      </c>
      <c r="AA367" s="543"/>
      <c r="AB367" s="544" t="s">
        <v>2263</v>
      </c>
      <c r="AC367" s="544" t="s">
        <v>2505</v>
      </c>
      <c r="AD367" s="544" t="s">
        <v>2505</v>
      </c>
      <c r="AE367" s="544" t="s">
        <v>2263</v>
      </c>
      <c r="AF367" s="545" t="s">
        <v>2263</v>
      </c>
      <c r="AG367" s="545" t="s">
        <v>2263</v>
      </c>
      <c r="AH367" s="543"/>
      <c r="AI367" s="546" t="e">
        <f t="shared" si="109"/>
        <v>#VALUE!</v>
      </c>
      <c r="AJ367" s="546">
        <f t="shared" si="109"/>
        <v>-1</v>
      </c>
      <c r="AK367" s="546">
        <f t="shared" si="109"/>
        <v>-1</v>
      </c>
      <c r="AL367" s="546">
        <f t="shared" si="108"/>
        <v>-1</v>
      </c>
      <c r="AN367" s="502">
        <f t="shared" si="107"/>
        <v>0</v>
      </c>
      <c r="AO367" s="502">
        <f t="shared" si="107"/>
        <v>0</v>
      </c>
      <c r="AP367" s="502">
        <f t="shared" si="107"/>
        <v>0</v>
      </c>
      <c r="AQ367" s="502">
        <f t="shared" si="99"/>
        <v>-486135.46980658913</v>
      </c>
    </row>
    <row r="368" spans="1:43" ht="12.75" x14ac:dyDescent="0.2">
      <c r="A368" s="535" t="s">
        <v>772</v>
      </c>
      <c r="B368" s="536" t="s">
        <v>2325</v>
      </c>
      <c r="C368" s="537" t="s">
        <v>2263</v>
      </c>
      <c r="D368" s="537">
        <v>6843.9295483677324</v>
      </c>
      <c r="E368" s="537">
        <v>6843.9295483677324</v>
      </c>
      <c r="F368" s="537">
        <v>3413.7386743731322</v>
      </c>
      <c r="G368" s="538">
        <v>0</v>
      </c>
      <c r="H368" s="538">
        <v>1</v>
      </c>
      <c r="I368" s="538">
        <v>39</v>
      </c>
      <c r="J368" s="538">
        <v>853</v>
      </c>
      <c r="K368" s="539">
        <f t="shared" si="100"/>
        <v>0</v>
      </c>
      <c r="L368" s="539">
        <f t="shared" si="101"/>
        <v>6843.9295483677324</v>
      </c>
      <c r="M368" s="539">
        <f t="shared" si="101"/>
        <v>266913.25238634157</v>
      </c>
      <c r="N368" s="539">
        <f t="shared" si="101"/>
        <v>2911919.0892402818</v>
      </c>
      <c r="O368" s="539">
        <f t="shared" si="102"/>
        <v>3185676.271174991</v>
      </c>
      <c r="P368" s="540"/>
      <c r="Q368" s="541"/>
      <c r="R368" s="541">
        <f>$D$368*0.5</f>
        <v>3421.9647741838662</v>
      </c>
      <c r="S368" s="541">
        <f>$E$368*0.5</f>
        <v>3421.9647741838662</v>
      </c>
      <c r="T368" s="541"/>
      <c r="U368" s="538">
        <f t="shared" si="103"/>
        <v>0</v>
      </c>
      <c r="V368" s="538">
        <f t="shared" si="104"/>
        <v>3421.9647741838662</v>
      </c>
      <c r="W368" s="538">
        <f t="shared" si="104"/>
        <v>133456.62619317078</v>
      </c>
      <c r="X368" s="538">
        <f t="shared" si="104"/>
        <v>0</v>
      </c>
      <c r="Y368" s="538">
        <f t="shared" si="105"/>
        <v>136878.59096735466</v>
      </c>
      <c r="Z368" s="542">
        <f t="shared" si="106"/>
        <v>-3048797.6802076362</v>
      </c>
      <c r="AA368" s="543"/>
      <c r="AB368" s="544" t="s">
        <v>2263</v>
      </c>
      <c r="AC368" s="544" t="s">
        <v>2505</v>
      </c>
      <c r="AD368" s="544" t="s">
        <v>2505</v>
      </c>
      <c r="AE368" s="544" t="s">
        <v>2263</v>
      </c>
      <c r="AF368" s="545" t="s">
        <v>2263</v>
      </c>
      <c r="AG368" s="545" t="s">
        <v>2263</v>
      </c>
      <c r="AH368" s="543"/>
      <c r="AI368" s="546" t="e">
        <f t="shared" si="109"/>
        <v>#VALUE!</v>
      </c>
      <c r="AJ368" s="546">
        <f t="shared" si="109"/>
        <v>-0.5</v>
      </c>
      <c r="AK368" s="546">
        <f t="shared" si="109"/>
        <v>-0.5</v>
      </c>
      <c r="AL368" s="546">
        <f t="shared" si="108"/>
        <v>-1</v>
      </c>
      <c r="AN368" s="502">
        <f t="shared" si="107"/>
        <v>0</v>
      </c>
      <c r="AO368" s="502">
        <f t="shared" si="107"/>
        <v>-3421.9647741838662</v>
      </c>
      <c r="AP368" s="502">
        <f t="shared" si="107"/>
        <v>-133456.62619317078</v>
      </c>
      <c r="AQ368" s="502">
        <f t="shared" si="99"/>
        <v>-2911919.0892402818</v>
      </c>
    </row>
    <row r="369" spans="1:43" ht="12.75" x14ac:dyDescent="0.2">
      <c r="A369" s="535" t="s">
        <v>773</v>
      </c>
      <c r="B369" s="536" t="s">
        <v>2326</v>
      </c>
      <c r="C369" s="537" t="s">
        <v>2263</v>
      </c>
      <c r="D369" s="537">
        <v>2254.1672641230034</v>
      </c>
      <c r="E369" s="537">
        <v>2254.1672641230034</v>
      </c>
      <c r="F369" s="537">
        <v>2126.2949842528569</v>
      </c>
      <c r="G369" s="538">
        <v>0</v>
      </c>
      <c r="H369" s="538">
        <v>44</v>
      </c>
      <c r="I369" s="538">
        <v>76</v>
      </c>
      <c r="J369" s="538">
        <v>2307</v>
      </c>
      <c r="K369" s="539">
        <f t="shared" si="100"/>
        <v>0</v>
      </c>
      <c r="L369" s="539">
        <f t="shared" si="101"/>
        <v>99183.35962141215</v>
      </c>
      <c r="M369" s="539">
        <f t="shared" si="101"/>
        <v>171316.71207334826</v>
      </c>
      <c r="N369" s="539">
        <f t="shared" si="101"/>
        <v>4905362.528671341</v>
      </c>
      <c r="O369" s="539">
        <f t="shared" si="102"/>
        <v>5175862.6003661016</v>
      </c>
      <c r="P369" s="540"/>
      <c r="Q369" s="541"/>
      <c r="R369" s="541">
        <f>$D$369*0.88</f>
        <v>1983.667192428243</v>
      </c>
      <c r="S369" s="541">
        <f>$E$369*0.88</f>
        <v>1983.667192428243</v>
      </c>
      <c r="T369" s="541"/>
      <c r="U369" s="538">
        <f t="shared" si="103"/>
        <v>0</v>
      </c>
      <c r="V369" s="538">
        <f t="shared" si="104"/>
        <v>87281.356466842684</v>
      </c>
      <c r="W369" s="538">
        <f t="shared" si="104"/>
        <v>150758.70662454647</v>
      </c>
      <c r="X369" s="538">
        <f t="shared" si="104"/>
        <v>0</v>
      </c>
      <c r="Y369" s="538">
        <f t="shared" si="105"/>
        <v>238040.06309138914</v>
      </c>
      <c r="Z369" s="542">
        <f t="shared" si="106"/>
        <v>-4937822.5372747127</v>
      </c>
      <c r="AA369" s="543"/>
      <c r="AB369" s="544" t="s">
        <v>2263</v>
      </c>
      <c r="AC369" s="544" t="s">
        <v>2505</v>
      </c>
      <c r="AD369" s="544" t="s">
        <v>2505</v>
      </c>
      <c r="AE369" s="544" t="s">
        <v>2263</v>
      </c>
      <c r="AF369" s="545" t="s">
        <v>2263</v>
      </c>
      <c r="AG369" s="545" t="s">
        <v>2263</v>
      </c>
      <c r="AH369" s="543"/>
      <c r="AI369" s="546" t="e">
        <f t="shared" si="109"/>
        <v>#VALUE!</v>
      </c>
      <c r="AJ369" s="546">
        <f t="shared" si="109"/>
        <v>-0.12</v>
      </c>
      <c r="AK369" s="546">
        <f t="shared" si="109"/>
        <v>-0.12</v>
      </c>
      <c r="AL369" s="546">
        <f t="shared" si="108"/>
        <v>-1</v>
      </c>
      <c r="AN369" s="502">
        <f t="shared" si="107"/>
        <v>0</v>
      </c>
      <c r="AO369" s="502">
        <f t="shared" si="107"/>
        <v>-11902.003154569466</v>
      </c>
      <c r="AP369" s="502">
        <f t="shared" si="107"/>
        <v>-20558.005448801792</v>
      </c>
      <c r="AQ369" s="502">
        <f t="shared" si="99"/>
        <v>-4905362.528671341</v>
      </c>
    </row>
    <row r="370" spans="1:43" ht="12.75" x14ac:dyDescent="0.2">
      <c r="A370" s="535" t="s">
        <v>774</v>
      </c>
      <c r="B370" s="536">
        <v>0</v>
      </c>
      <c r="C370" s="537" t="s">
        <v>2263</v>
      </c>
      <c r="D370" s="537">
        <v>983.14202306076641</v>
      </c>
      <c r="E370" s="537">
        <v>983.14202306076641</v>
      </c>
      <c r="F370" s="537">
        <v>1591.8044455609147</v>
      </c>
      <c r="G370" s="538">
        <v>0</v>
      </c>
      <c r="H370" s="538">
        <v>462</v>
      </c>
      <c r="I370" s="538">
        <v>262</v>
      </c>
      <c r="J370" s="538">
        <v>7817</v>
      </c>
      <c r="K370" s="539">
        <f t="shared" si="100"/>
        <v>0</v>
      </c>
      <c r="L370" s="539">
        <f t="shared" si="101"/>
        <v>454211.61465407407</v>
      </c>
      <c r="M370" s="539">
        <f t="shared" si="101"/>
        <v>257583.2100419208</v>
      </c>
      <c r="N370" s="539">
        <f t="shared" si="101"/>
        <v>12443135.350949671</v>
      </c>
      <c r="O370" s="539">
        <f t="shared" si="102"/>
        <v>13154930.175645666</v>
      </c>
      <c r="P370" s="540"/>
      <c r="Q370" s="541"/>
      <c r="R370" s="541"/>
      <c r="S370" s="541"/>
      <c r="T370" s="541"/>
      <c r="U370" s="538">
        <f t="shared" si="103"/>
        <v>0</v>
      </c>
      <c r="V370" s="538">
        <f t="shared" si="104"/>
        <v>0</v>
      </c>
      <c r="W370" s="538">
        <f t="shared" si="104"/>
        <v>0</v>
      </c>
      <c r="X370" s="538">
        <f t="shared" si="104"/>
        <v>0</v>
      </c>
      <c r="Y370" s="538">
        <f t="shared" si="105"/>
        <v>0</v>
      </c>
      <c r="Z370" s="542">
        <f t="shared" si="106"/>
        <v>0</v>
      </c>
      <c r="AA370" s="543"/>
      <c r="AB370" s="544" t="s">
        <v>2263</v>
      </c>
      <c r="AC370" s="544" t="s">
        <v>2505</v>
      </c>
      <c r="AD370" s="544" t="s">
        <v>2505</v>
      </c>
      <c r="AE370" s="544" t="s">
        <v>2263</v>
      </c>
      <c r="AF370" s="545" t="s">
        <v>2263</v>
      </c>
      <c r="AG370" s="545" t="s">
        <v>2263</v>
      </c>
      <c r="AH370" s="543"/>
      <c r="AI370" s="546" t="e">
        <f t="shared" si="109"/>
        <v>#VALUE!</v>
      </c>
      <c r="AJ370" s="546">
        <f t="shared" si="109"/>
        <v>-1</v>
      </c>
      <c r="AK370" s="546">
        <f t="shared" si="109"/>
        <v>-1</v>
      </c>
      <c r="AL370" s="546">
        <f t="shared" si="108"/>
        <v>-1</v>
      </c>
      <c r="AN370" s="502">
        <f t="shared" si="107"/>
        <v>0</v>
      </c>
      <c r="AO370" s="502">
        <f t="shared" si="107"/>
        <v>-454211.61465407407</v>
      </c>
      <c r="AP370" s="502">
        <f t="shared" si="107"/>
        <v>-257583.2100419208</v>
      </c>
      <c r="AQ370" s="502">
        <f t="shared" si="99"/>
        <v>-12443135.350949671</v>
      </c>
    </row>
    <row r="371" spans="1:43" ht="12.75" x14ac:dyDescent="0.2">
      <c r="A371" s="535" t="s">
        <v>775</v>
      </c>
      <c r="B371" s="536">
        <v>0</v>
      </c>
      <c r="C371" s="537" t="s">
        <v>2263</v>
      </c>
      <c r="D371" s="537">
        <v>350.2552533781631</v>
      </c>
      <c r="E371" s="537">
        <v>350.2552533781631</v>
      </c>
      <c r="F371" s="537">
        <v>970.20615359586748</v>
      </c>
      <c r="G371" s="538">
        <v>0</v>
      </c>
      <c r="H371" s="538">
        <v>3236</v>
      </c>
      <c r="I371" s="538">
        <v>449</v>
      </c>
      <c r="J371" s="538">
        <v>22270</v>
      </c>
      <c r="K371" s="539">
        <f t="shared" si="100"/>
        <v>0</v>
      </c>
      <c r="L371" s="539">
        <f t="shared" si="101"/>
        <v>1133425.9999317359</v>
      </c>
      <c r="M371" s="539">
        <f t="shared" si="101"/>
        <v>157264.60876679522</v>
      </c>
      <c r="N371" s="539">
        <f t="shared" si="101"/>
        <v>21606491.040579967</v>
      </c>
      <c r="O371" s="539">
        <f t="shared" si="102"/>
        <v>22897181.649278499</v>
      </c>
      <c r="P371" s="540"/>
      <c r="Q371" s="541"/>
      <c r="R371" s="541"/>
      <c r="S371" s="541"/>
      <c r="T371" s="541"/>
      <c r="U371" s="538">
        <f t="shared" si="103"/>
        <v>0</v>
      </c>
      <c r="V371" s="538">
        <f t="shared" si="104"/>
        <v>0</v>
      </c>
      <c r="W371" s="538">
        <f t="shared" si="104"/>
        <v>0</v>
      </c>
      <c r="X371" s="538">
        <f t="shared" si="104"/>
        <v>0</v>
      </c>
      <c r="Y371" s="538">
        <f t="shared" si="105"/>
        <v>0</v>
      </c>
      <c r="Z371" s="542">
        <f t="shared" si="106"/>
        <v>0</v>
      </c>
      <c r="AA371" s="543"/>
      <c r="AB371" s="544" t="s">
        <v>2263</v>
      </c>
      <c r="AC371" s="544" t="s">
        <v>2505</v>
      </c>
      <c r="AD371" s="544" t="s">
        <v>2505</v>
      </c>
      <c r="AE371" s="544" t="s">
        <v>2263</v>
      </c>
      <c r="AF371" s="545" t="s">
        <v>2263</v>
      </c>
      <c r="AG371" s="545" t="s">
        <v>2263</v>
      </c>
      <c r="AH371" s="543"/>
      <c r="AI371" s="546" t="e">
        <f t="shared" si="109"/>
        <v>#VALUE!</v>
      </c>
      <c r="AJ371" s="546">
        <f t="shared" si="109"/>
        <v>-1</v>
      </c>
      <c r="AK371" s="546">
        <f t="shared" si="109"/>
        <v>-1</v>
      </c>
      <c r="AL371" s="546">
        <f t="shared" si="108"/>
        <v>-1</v>
      </c>
      <c r="AN371" s="502">
        <f t="shared" si="107"/>
        <v>0</v>
      </c>
      <c r="AO371" s="502">
        <f t="shared" si="107"/>
        <v>-1133425.9999317359</v>
      </c>
      <c r="AP371" s="502">
        <f t="shared" si="107"/>
        <v>-157264.60876679522</v>
      </c>
      <c r="AQ371" s="502">
        <f t="shared" si="99"/>
        <v>-21606491.040579967</v>
      </c>
    </row>
    <row r="372" spans="1:43" ht="12.75" x14ac:dyDescent="0.2">
      <c r="A372" s="535" t="s">
        <v>776</v>
      </c>
      <c r="B372" s="536" t="s">
        <v>2327</v>
      </c>
      <c r="C372" s="537" t="s">
        <v>2263</v>
      </c>
      <c r="D372" s="537">
        <v>8123.1396684098536</v>
      </c>
      <c r="E372" s="537">
        <v>8123.1396684098536</v>
      </c>
      <c r="F372" s="537">
        <v>6333.7348783020589</v>
      </c>
      <c r="G372" s="538">
        <v>0</v>
      </c>
      <c r="H372" s="538">
        <v>1</v>
      </c>
      <c r="I372" s="538">
        <v>48</v>
      </c>
      <c r="J372" s="538">
        <v>1544</v>
      </c>
      <c r="K372" s="539">
        <f t="shared" si="100"/>
        <v>0</v>
      </c>
      <c r="L372" s="539">
        <f t="shared" si="101"/>
        <v>8123.1396684098536</v>
      </c>
      <c r="M372" s="539">
        <f t="shared" si="101"/>
        <v>389910.70408367296</v>
      </c>
      <c r="N372" s="539">
        <f t="shared" si="101"/>
        <v>9779286.6520983782</v>
      </c>
      <c r="O372" s="539">
        <f t="shared" si="102"/>
        <v>10177320.495850461</v>
      </c>
      <c r="P372" s="540"/>
      <c r="Q372" s="541"/>
      <c r="R372" s="541">
        <f>$D$372*0.75</f>
        <v>6092.35475130739</v>
      </c>
      <c r="S372" s="541">
        <f>$E$372*0.75</f>
        <v>6092.35475130739</v>
      </c>
      <c r="T372" s="541"/>
      <c r="U372" s="538">
        <f t="shared" si="103"/>
        <v>0</v>
      </c>
      <c r="V372" s="538">
        <f t="shared" si="104"/>
        <v>6092.35475130739</v>
      </c>
      <c r="W372" s="538">
        <f t="shared" si="104"/>
        <v>292433.02806275472</v>
      </c>
      <c r="X372" s="538">
        <f t="shared" si="104"/>
        <v>0</v>
      </c>
      <c r="Y372" s="538">
        <f t="shared" si="105"/>
        <v>298525.38281406212</v>
      </c>
      <c r="Z372" s="542">
        <f t="shared" si="106"/>
        <v>-9878795.1130363978</v>
      </c>
      <c r="AA372" s="543"/>
      <c r="AB372" s="544" t="s">
        <v>2263</v>
      </c>
      <c r="AC372" s="544" t="s">
        <v>2505</v>
      </c>
      <c r="AD372" s="544" t="s">
        <v>2505</v>
      </c>
      <c r="AE372" s="544" t="s">
        <v>2263</v>
      </c>
      <c r="AF372" s="545" t="s">
        <v>2263</v>
      </c>
      <c r="AG372" s="545" t="s">
        <v>2263</v>
      </c>
      <c r="AH372" s="543"/>
      <c r="AI372" s="546" t="e">
        <f t="shared" si="109"/>
        <v>#VALUE!</v>
      </c>
      <c r="AJ372" s="546">
        <f t="shared" si="109"/>
        <v>-0.25</v>
      </c>
      <c r="AK372" s="546">
        <f t="shared" si="109"/>
        <v>-0.25</v>
      </c>
      <c r="AL372" s="546">
        <f t="shared" si="108"/>
        <v>-1</v>
      </c>
      <c r="AN372" s="502">
        <f t="shared" si="107"/>
        <v>0</v>
      </c>
      <c r="AO372" s="502">
        <f t="shared" si="107"/>
        <v>-2030.7849171024636</v>
      </c>
      <c r="AP372" s="502">
        <f t="shared" si="107"/>
        <v>-97477.676020918239</v>
      </c>
      <c r="AQ372" s="502">
        <f t="shared" si="99"/>
        <v>-9779286.6520983782</v>
      </c>
    </row>
    <row r="373" spans="1:43" ht="12.75" x14ac:dyDescent="0.2">
      <c r="A373" s="535" t="s">
        <v>777</v>
      </c>
      <c r="B373" s="536" t="s">
        <v>2328</v>
      </c>
      <c r="C373" s="537" t="s">
        <v>2263</v>
      </c>
      <c r="D373" s="537">
        <v>3271.394694792752</v>
      </c>
      <c r="E373" s="537">
        <v>3271.394694792752</v>
      </c>
      <c r="F373" s="537">
        <v>3941.2335291611694</v>
      </c>
      <c r="G373" s="538">
        <v>0</v>
      </c>
      <c r="H373" s="538">
        <v>17</v>
      </c>
      <c r="I373" s="538">
        <v>193</v>
      </c>
      <c r="J373" s="538">
        <v>3406</v>
      </c>
      <c r="K373" s="539">
        <f t="shared" si="100"/>
        <v>0</v>
      </c>
      <c r="L373" s="539">
        <f t="shared" si="101"/>
        <v>55613.709811476787</v>
      </c>
      <c r="M373" s="539">
        <f t="shared" si="101"/>
        <v>631379.17609500117</v>
      </c>
      <c r="N373" s="539">
        <f t="shared" si="101"/>
        <v>13423841.400322942</v>
      </c>
      <c r="O373" s="539">
        <f t="shared" si="102"/>
        <v>14110834.28622942</v>
      </c>
      <c r="P373" s="540"/>
      <c r="Q373" s="541"/>
      <c r="R373" s="541">
        <f>$D$373*0.95</f>
        <v>3107.8249600531144</v>
      </c>
      <c r="S373" s="541">
        <f>$E$373*0.95</f>
        <v>3107.8249600531144</v>
      </c>
      <c r="T373" s="541"/>
      <c r="U373" s="538">
        <f t="shared" si="103"/>
        <v>0</v>
      </c>
      <c r="V373" s="538">
        <f t="shared" si="104"/>
        <v>52833.024320902943</v>
      </c>
      <c r="W373" s="538">
        <f t="shared" si="104"/>
        <v>599810.21729025105</v>
      </c>
      <c r="X373" s="538">
        <f t="shared" si="104"/>
        <v>0</v>
      </c>
      <c r="Y373" s="538">
        <f t="shared" si="105"/>
        <v>652643.24161115405</v>
      </c>
      <c r="Z373" s="542">
        <f t="shared" si="106"/>
        <v>-13458191.044618266</v>
      </c>
      <c r="AA373" s="543"/>
      <c r="AB373" s="544" t="s">
        <v>2263</v>
      </c>
      <c r="AC373" s="544" t="s">
        <v>2505</v>
      </c>
      <c r="AD373" s="544" t="s">
        <v>2505</v>
      </c>
      <c r="AE373" s="544" t="s">
        <v>2263</v>
      </c>
      <c r="AF373" s="545" t="s">
        <v>2263</v>
      </c>
      <c r="AG373" s="545" t="s">
        <v>2263</v>
      </c>
      <c r="AH373" s="543"/>
      <c r="AI373" s="546" t="e">
        <f t="shared" si="109"/>
        <v>#VALUE!</v>
      </c>
      <c r="AJ373" s="546">
        <f t="shared" si="109"/>
        <v>-5.0000000000000044E-2</v>
      </c>
      <c r="AK373" s="546">
        <f t="shared" si="109"/>
        <v>-5.0000000000000044E-2</v>
      </c>
      <c r="AL373" s="546">
        <f t="shared" si="108"/>
        <v>-1</v>
      </c>
      <c r="AN373" s="502">
        <f t="shared" si="107"/>
        <v>0</v>
      </c>
      <c r="AO373" s="502">
        <f t="shared" si="107"/>
        <v>-2780.6854905738437</v>
      </c>
      <c r="AP373" s="502">
        <f t="shared" si="107"/>
        <v>-31568.958804750117</v>
      </c>
      <c r="AQ373" s="502">
        <f t="shared" si="99"/>
        <v>-13423841.400322942</v>
      </c>
    </row>
    <row r="374" spans="1:43" ht="12.75" x14ac:dyDescent="0.2">
      <c r="A374" s="535" t="s">
        <v>778</v>
      </c>
      <c r="B374" s="536">
        <v>0</v>
      </c>
      <c r="C374" s="537" t="s">
        <v>2263</v>
      </c>
      <c r="D374" s="537">
        <v>1865.3593576182839</v>
      </c>
      <c r="E374" s="537">
        <v>1865.3593576182839</v>
      </c>
      <c r="F374" s="537">
        <v>2736.4463046187543</v>
      </c>
      <c r="G374" s="538">
        <v>0</v>
      </c>
      <c r="H374" s="538">
        <v>246</v>
      </c>
      <c r="I374" s="538">
        <v>767</v>
      </c>
      <c r="J374" s="538">
        <v>6714</v>
      </c>
      <c r="K374" s="539">
        <f t="shared" si="100"/>
        <v>0</v>
      </c>
      <c r="L374" s="539">
        <f t="shared" si="101"/>
        <v>458878.40197409783</v>
      </c>
      <c r="M374" s="539">
        <f t="shared" si="101"/>
        <v>1430730.6272932237</v>
      </c>
      <c r="N374" s="539">
        <f t="shared" si="101"/>
        <v>18372500.489210315</v>
      </c>
      <c r="O374" s="539">
        <f t="shared" si="102"/>
        <v>20262109.518477637</v>
      </c>
      <c r="P374" s="540"/>
      <c r="Q374" s="541"/>
      <c r="R374" s="541"/>
      <c r="S374" s="541"/>
      <c r="T374" s="541"/>
      <c r="U374" s="538">
        <f t="shared" si="103"/>
        <v>0</v>
      </c>
      <c r="V374" s="538">
        <f t="shared" si="104"/>
        <v>0</v>
      </c>
      <c r="W374" s="538">
        <f t="shared" si="104"/>
        <v>0</v>
      </c>
      <c r="X374" s="538">
        <f t="shared" si="104"/>
        <v>0</v>
      </c>
      <c r="Y374" s="538">
        <f t="shared" si="105"/>
        <v>0</v>
      </c>
      <c r="Z374" s="542">
        <f t="shared" si="106"/>
        <v>0</v>
      </c>
      <c r="AA374" s="543"/>
      <c r="AB374" s="544" t="s">
        <v>2263</v>
      </c>
      <c r="AC374" s="544" t="s">
        <v>2505</v>
      </c>
      <c r="AD374" s="544" t="s">
        <v>2505</v>
      </c>
      <c r="AE374" s="544" t="s">
        <v>2263</v>
      </c>
      <c r="AF374" s="545" t="s">
        <v>2263</v>
      </c>
      <c r="AG374" s="545" t="s">
        <v>2263</v>
      </c>
      <c r="AH374" s="543"/>
      <c r="AI374" s="546" t="e">
        <f t="shared" si="109"/>
        <v>#VALUE!</v>
      </c>
      <c r="AJ374" s="546">
        <f t="shared" si="109"/>
        <v>-1</v>
      </c>
      <c r="AK374" s="546">
        <f t="shared" si="109"/>
        <v>-1</v>
      </c>
      <c r="AL374" s="546">
        <f t="shared" si="108"/>
        <v>-1</v>
      </c>
      <c r="AN374" s="502">
        <f t="shared" si="107"/>
        <v>0</v>
      </c>
      <c r="AO374" s="502">
        <f t="shared" si="107"/>
        <v>-458878.40197409783</v>
      </c>
      <c r="AP374" s="502">
        <f t="shared" si="107"/>
        <v>-1430730.6272932237</v>
      </c>
      <c r="AQ374" s="502">
        <f t="shared" si="99"/>
        <v>-18372500.489210315</v>
      </c>
    </row>
    <row r="375" spans="1:43" ht="12.75" x14ac:dyDescent="0.2">
      <c r="A375" s="535" t="s">
        <v>779</v>
      </c>
      <c r="B375" s="536">
        <v>0</v>
      </c>
      <c r="C375" s="537" t="s">
        <v>2263</v>
      </c>
      <c r="D375" s="537">
        <v>1263.5366757684692</v>
      </c>
      <c r="E375" s="537">
        <v>1263.5366757684692</v>
      </c>
      <c r="F375" s="537">
        <v>2056.1894976939025</v>
      </c>
      <c r="G375" s="538">
        <v>0</v>
      </c>
      <c r="H375" s="538">
        <v>494</v>
      </c>
      <c r="I375" s="538">
        <v>841</v>
      </c>
      <c r="J375" s="538">
        <v>5093</v>
      </c>
      <c r="K375" s="539">
        <f t="shared" si="100"/>
        <v>0</v>
      </c>
      <c r="L375" s="539">
        <f t="shared" si="101"/>
        <v>624187.11782962375</v>
      </c>
      <c r="M375" s="539">
        <f t="shared" si="101"/>
        <v>1062634.3443212826</v>
      </c>
      <c r="N375" s="539">
        <f t="shared" si="101"/>
        <v>10472173.111755045</v>
      </c>
      <c r="O375" s="539">
        <f t="shared" si="102"/>
        <v>12158994.573905952</v>
      </c>
      <c r="P375" s="540"/>
      <c r="Q375" s="541"/>
      <c r="R375" s="541"/>
      <c r="S375" s="541"/>
      <c r="T375" s="541"/>
      <c r="U375" s="538">
        <f t="shared" si="103"/>
        <v>0</v>
      </c>
      <c r="V375" s="538">
        <f t="shared" si="104"/>
        <v>0</v>
      </c>
      <c r="W375" s="538">
        <f t="shared" si="104"/>
        <v>0</v>
      </c>
      <c r="X375" s="538">
        <f t="shared" si="104"/>
        <v>0</v>
      </c>
      <c r="Y375" s="538">
        <f t="shared" si="105"/>
        <v>0</v>
      </c>
      <c r="Z375" s="542">
        <f t="shared" si="106"/>
        <v>0</v>
      </c>
      <c r="AA375" s="543"/>
      <c r="AB375" s="544" t="s">
        <v>2263</v>
      </c>
      <c r="AC375" s="544" t="s">
        <v>2505</v>
      </c>
      <c r="AD375" s="544" t="s">
        <v>2505</v>
      </c>
      <c r="AE375" s="544" t="s">
        <v>2263</v>
      </c>
      <c r="AF375" s="545" t="s">
        <v>2263</v>
      </c>
      <c r="AG375" s="545" t="s">
        <v>2263</v>
      </c>
      <c r="AH375" s="543"/>
      <c r="AI375" s="546" t="e">
        <f t="shared" si="109"/>
        <v>#VALUE!</v>
      </c>
      <c r="AJ375" s="546">
        <f t="shared" si="109"/>
        <v>-1</v>
      </c>
      <c r="AK375" s="546">
        <f t="shared" si="109"/>
        <v>-1</v>
      </c>
      <c r="AL375" s="546">
        <f t="shared" si="108"/>
        <v>-1</v>
      </c>
      <c r="AN375" s="502">
        <f t="shared" si="107"/>
        <v>0</v>
      </c>
      <c r="AO375" s="502">
        <f t="shared" si="107"/>
        <v>-624187.11782962375</v>
      </c>
      <c r="AP375" s="502">
        <f t="shared" si="107"/>
        <v>-1062634.3443212826</v>
      </c>
      <c r="AQ375" s="502">
        <f t="shared" si="99"/>
        <v>-10472173.111755045</v>
      </c>
    </row>
    <row r="376" spans="1:43" ht="12.75" x14ac:dyDescent="0.2">
      <c r="A376" s="535" t="s">
        <v>780</v>
      </c>
      <c r="B376" s="536" t="s">
        <v>2329</v>
      </c>
      <c r="C376" s="537" t="s">
        <v>2263</v>
      </c>
      <c r="D376" s="537">
        <v>4971.3692311973346</v>
      </c>
      <c r="E376" s="537">
        <v>4971.3692311973346</v>
      </c>
      <c r="F376" s="537">
        <v>5273.4150591078369</v>
      </c>
      <c r="G376" s="538">
        <v>0</v>
      </c>
      <c r="H376" s="538">
        <v>13</v>
      </c>
      <c r="I376" s="538">
        <v>97</v>
      </c>
      <c r="J376" s="538">
        <v>3846</v>
      </c>
      <c r="K376" s="539">
        <f t="shared" si="100"/>
        <v>0</v>
      </c>
      <c r="L376" s="539">
        <f t="shared" si="101"/>
        <v>64627.800005565347</v>
      </c>
      <c r="M376" s="539">
        <f t="shared" si="101"/>
        <v>482222.81542614143</v>
      </c>
      <c r="N376" s="539">
        <f t="shared" si="101"/>
        <v>20281554.31732874</v>
      </c>
      <c r="O376" s="539">
        <f t="shared" si="102"/>
        <v>20828404.932760447</v>
      </c>
      <c r="P376" s="540"/>
      <c r="Q376" s="541"/>
      <c r="R376" s="541">
        <f>$D$376*0.9</f>
        <v>4474.2323080776014</v>
      </c>
      <c r="S376" s="541">
        <f>$E$376*0.9</f>
        <v>4474.2323080776014</v>
      </c>
      <c r="T376" s="541"/>
      <c r="U376" s="538">
        <f t="shared" si="103"/>
        <v>0</v>
      </c>
      <c r="V376" s="538">
        <f t="shared" si="104"/>
        <v>58165.020005008817</v>
      </c>
      <c r="W376" s="538">
        <f t="shared" si="104"/>
        <v>434000.53388352733</v>
      </c>
      <c r="X376" s="538">
        <f t="shared" si="104"/>
        <v>0</v>
      </c>
      <c r="Y376" s="538">
        <f t="shared" si="105"/>
        <v>492165.55388853617</v>
      </c>
      <c r="Z376" s="542">
        <f t="shared" si="106"/>
        <v>-20336239.37887191</v>
      </c>
      <c r="AA376" s="543"/>
      <c r="AB376" s="544" t="s">
        <v>2263</v>
      </c>
      <c r="AC376" s="544" t="s">
        <v>2505</v>
      </c>
      <c r="AD376" s="544" t="s">
        <v>2505</v>
      </c>
      <c r="AE376" s="544" t="s">
        <v>2263</v>
      </c>
      <c r="AF376" s="545" t="s">
        <v>2263</v>
      </c>
      <c r="AG376" s="545" t="s">
        <v>2263</v>
      </c>
      <c r="AH376" s="543"/>
      <c r="AI376" s="546" t="e">
        <f t="shared" si="109"/>
        <v>#VALUE!</v>
      </c>
      <c r="AJ376" s="546">
        <f t="shared" si="109"/>
        <v>-9.9999999999999978E-2</v>
      </c>
      <c r="AK376" s="546">
        <f t="shared" si="109"/>
        <v>-9.9999999999999978E-2</v>
      </c>
      <c r="AL376" s="546">
        <f t="shared" si="108"/>
        <v>-1</v>
      </c>
      <c r="AN376" s="502">
        <f t="shared" si="107"/>
        <v>0</v>
      </c>
      <c r="AO376" s="502">
        <f t="shared" si="107"/>
        <v>-6462.7800005565296</v>
      </c>
      <c r="AP376" s="502">
        <f t="shared" si="107"/>
        <v>-48222.281542614102</v>
      </c>
      <c r="AQ376" s="502">
        <f t="shared" si="99"/>
        <v>-20281554.31732874</v>
      </c>
    </row>
    <row r="377" spans="1:43" ht="12.75" x14ac:dyDescent="0.2">
      <c r="A377" s="535" t="s">
        <v>781</v>
      </c>
      <c r="B377" s="536">
        <v>0</v>
      </c>
      <c r="C377" s="537" t="s">
        <v>2263</v>
      </c>
      <c r="D377" s="537">
        <v>2600.7877503516906</v>
      </c>
      <c r="E377" s="537">
        <v>2600.7877503516906</v>
      </c>
      <c r="F377" s="537">
        <v>3801.3355788852828</v>
      </c>
      <c r="G377" s="538">
        <v>0</v>
      </c>
      <c r="H377" s="538">
        <v>72</v>
      </c>
      <c r="I377" s="538">
        <v>281</v>
      </c>
      <c r="J377" s="538">
        <v>4586</v>
      </c>
      <c r="K377" s="539">
        <f t="shared" si="100"/>
        <v>0</v>
      </c>
      <c r="L377" s="539">
        <f t="shared" si="101"/>
        <v>187256.71802532172</v>
      </c>
      <c r="M377" s="539">
        <f t="shared" si="101"/>
        <v>730821.35784882505</v>
      </c>
      <c r="N377" s="539">
        <f t="shared" si="101"/>
        <v>17432924.964767907</v>
      </c>
      <c r="O377" s="539">
        <f t="shared" si="102"/>
        <v>18351003.040642053</v>
      </c>
      <c r="P377" s="540"/>
      <c r="Q377" s="541"/>
      <c r="R377" s="541"/>
      <c r="S377" s="541"/>
      <c r="T377" s="541"/>
      <c r="U377" s="538">
        <f t="shared" si="103"/>
        <v>0</v>
      </c>
      <c r="V377" s="538">
        <f t="shared" si="104"/>
        <v>0</v>
      </c>
      <c r="W377" s="538">
        <f t="shared" si="104"/>
        <v>0</v>
      </c>
      <c r="X377" s="538">
        <f t="shared" si="104"/>
        <v>0</v>
      </c>
      <c r="Y377" s="538">
        <f t="shared" si="105"/>
        <v>0</v>
      </c>
      <c r="Z377" s="542">
        <f t="shared" si="106"/>
        <v>0</v>
      </c>
      <c r="AA377" s="543"/>
      <c r="AB377" s="544" t="s">
        <v>2263</v>
      </c>
      <c r="AC377" s="544" t="s">
        <v>2505</v>
      </c>
      <c r="AD377" s="544" t="s">
        <v>2505</v>
      </c>
      <c r="AE377" s="544" t="s">
        <v>2263</v>
      </c>
      <c r="AF377" s="545" t="s">
        <v>2263</v>
      </c>
      <c r="AG377" s="545" t="s">
        <v>2263</v>
      </c>
      <c r="AH377" s="543"/>
      <c r="AI377" s="546" t="e">
        <f t="shared" si="109"/>
        <v>#VALUE!</v>
      </c>
      <c r="AJ377" s="546">
        <f t="shared" si="109"/>
        <v>-1</v>
      </c>
      <c r="AK377" s="546">
        <f t="shared" si="109"/>
        <v>-1</v>
      </c>
      <c r="AL377" s="546">
        <f t="shared" si="108"/>
        <v>-1</v>
      </c>
      <c r="AN377" s="502">
        <f t="shared" si="107"/>
        <v>0</v>
      </c>
      <c r="AO377" s="502">
        <f t="shared" si="107"/>
        <v>-187256.71802532172</v>
      </c>
      <c r="AP377" s="502">
        <f t="shared" si="107"/>
        <v>-730821.35784882505</v>
      </c>
      <c r="AQ377" s="502">
        <f t="shared" si="99"/>
        <v>-17432924.964767907</v>
      </c>
    </row>
    <row r="378" spans="1:43" ht="12.75" x14ac:dyDescent="0.2">
      <c r="A378" s="535" t="s">
        <v>782</v>
      </c>
      <c r="B378" s="536">
        <v>0</v>
      </c>
      <c r="C378" s="537" t="s">
        <v>2263</v>
      </c>
      <c r="D378" s="537">
        <v>1322.8401886658446</v>
      </c>
      <c r="E378" s="537">
        <v>1322.8401886658446</v>
      </c>
      <c r="F378" s="537">
        <v>2977.89445267459</v>
      </c>
      <c r="G378" s="538">
        <v>0</v>
      </c>
      <c r="H378" s="538">
        <v>692</v>
      </c>
      <c r="I378" s="538">
        <v>850</v>
      </c>
      <c r="J378" s="538">
        <v>6736</v>
      </c>
      <c r="K378" s="539">
        <f t="shared" si="100"/>
        <v>0</v>
      </c>
      <c r="L378" s="539">
        <f t="shared" si="101"/>
        <v>915405.41055676446</v>
      </c>
      <c r="M378" s="539">
        <f t="shared" si="101"/>
        <v>1124414.160365968</v>
      </c>
      <c r="N378" s="539">
        <f t="shared" si="101"/>
        <v>20059097.033216037</v>
      </c>
      <c r="O378" s="539">
        <f t="shared" si="102"/>
        <v>22098916.604138769</v>
      </c>
      <c r="P378" s="540"/>
      <c r="Q378" s="541"/>
      <c r="R378" s="541"/>
      <c r="S378" s="541"/>
      <c r="T378" s="541"/>
      <c r="U378" s="538">
        <f t="shared" si="103"/>
        <v>0</v>
      </c>
      <c r="V378" s="538">
        <f t="shared" si="104"/>
        <v>0</v>
      </c>
      <c r="W378" s="538">
        <f t="shared" si="104"/>
        <v>0</v>
      </c>
      <c r="X378" s="538">
        <f t="shared" si="104"/>
        <v>0</v>
      </c>
      <c r="Y378" s="538">
        <f t="shared" si="105"/>
        <v>0</v>
      </c>
      <c r="Z378" s="542">
        <f t="shared" si="106"/>
        <v>0</v>
      </c>
      <c r="AA378" s="543"/>
      <c r="AB378" s="544" t="s">
        <v>2263</v>
      </c>
      <c r="AC378" s="544" t="s">
        <v>2505</v>
      </c>
      <c r="AD378" s="544" t="s">
        <v>2505</v>
      </c>
      <c r="AE378" s="544" t="s">
        <v>2263</v>
      </c>
      <c r="AF378" s="545" t="s">
        <v>2263</v>
      </c>
      <c r="AG378" s="545" t="s">
        <v>2263</v>
      </c>
      <c r="AH378" s="543"/>
      <c r="AI378" s="546" t="e">
        <f t="shared" si="109"/>
        <v>#VALUE!</v>
      </c>
      <c r="AJ378" s="546">
        <f t="shared" si="109"/>
        <v>-1</v>
      </c>
      <c r="AK378" s="546">
        <f t="shared" si="109"/>
        <v>-1</v>
      </c>
      <c r="AL378" s="546">
        <f t="shared" si="108"/>
        <v>-1</v>
      </c>
      <c r="AN378" s="502">
        <f t="shared" si="107"/>
        <v>0</v>
      </c>
      <c r="AO378" s="502">
        <f t="shared" si="107"/>
        <v>-915405.41055676446</v>
      </c>
      <c r="AP378" s="502">
        <f t="shared" si="107"/>
        <v>-1124414.160365968</v>
      </c>
      <c r="AQ378" s="502">
        <f t="shared" si="99"/>
        <v>-20059097.033216037</v>
      </c>
    </row>
    <row r="379" spans="1:43" ht="12.75" x14ac:dyDescent="0.2">
      <c r="A379" s="535" t="s">
        <v>783</v>
      </c>
      <c r="B379" s="536">
        <v>0</v>
      </c>
      <c r="C379" s="537" t="s">
        <v>2263</v>
      </c>
      <c r="D379" s="537">
        <v>890.92229570969641</v>
      </c>
      <c r="E379" s="537">
        <v>890.92229570969641</v>
      </c>
      <c r="F379" s="537">
        <v>2394.1688587768085</v>
      </c>
      <c r="G379" s="538">
        <v>0</v>
      </c>
      <c r="H379" s="538">
        <v>1490</v>
      </c>
      <c r="I379" s="538">
        <v>1260</v>
      </c>
      <c r="J379" s="538">
        <v>4277</v>
      </c>
      <c r="K379" s="539">
        <f t="shared" si="100"/>
        <v>0</v>
      </c>
      <c r="L379" s="539">
        <f t="shared" si="101"/>
        <v>1327474.2206074477</v>
      </c>
      <c r="M379" s="539">
        <f t="shared" si="101"/>
        <v>1122562.0925942175</v>
      </c>
      <c r="N379" s="539">
        <f t="shared" si="101"/>
        <v>10239860.208988409</v>
      </c>
      <c r="O379" s="539">
        <f t="shared" si="102"/>
        <v>12689896.522190075</v>
      </c>
      <c r="P379" s="540"/>
      <c r="Q379" s="541"/>
      <c r="R379" s="541"/>
      <c r="S379" s="541"/>
      <c r="T379" s="541"/>
      <c r="U379" s="538">
        <f t="shared" si="103"/>
        <v>0</v>
      </c>
      <c r="V379" s="538">
        <f t="shared" si="104"/>
        <v>0</v>
      </c>
      <c r="W379" s="538">
        <f t="shared" si="104"/>
        <v>0</v>
      </c>
      <c r="X379" s="538">
        <f t="shared" si="104"/>
        <v>0</v>
      </c>
      <c r="Y379" s="538">
        <f t="shared" si="105"/>
        <v>0</v>
      </c>
      <c r="Z379" s="542">
        <f t="shared" si="106"/>
        <v>0</v>
      </c>
      <c r="AA379" s="543"/>
      <c r="AB379" s="544" t="s">
        <v>2263</v>
      </c>
      <c r="AC379" s="544" t="s">
        <v>2505</v>
      </c>
      <c r="AD379" s="544" t="s">
        <v>2505</v>
      </c>
      <c r="AE379" s="544" t="s">
        <v>2263</v>
      </c>
      <c r="AF379" s="545" t="s">
        <v>2263</v>
      </c>
      <c r="AG379" s="545" t="s">
        <v>2263</v>
      </c>
      <c r="AH379" s="543"/>
      <c r="AI379" s="546" t="e">
        <f t="shared" si="109"/>
        <v>#VALUE!</v>
      </c>
      <c r="AJ379" s="546">
        <f t="shared" si="109"/>
        <v>-1</v>
      </c>
      <c r="AK379" s="546">
        <f t="shared" si="109"/>
        <v>-1</v>
      </c>
      <c r="AL379" s="546">
        <f t="shared" si="108"/>
        <v>-1</v>
      </c>
      <c r="AN379" s="502">
        <f t="shared" si="107"/>
        <v>0</v>
      </c>
      <c r="AO379" s="502">
        <f t="shared" si="107"/>
        <v>-1327474.2206074477</v>
      </c>
      <c r="AP379" s="502">
        <f t="shared" si="107"/>
        <v>-1122562.0925942175</v>
      </c>
      <c r="AQ379" s="502">
        <f t="shared" si="99"/>
        <v>-10239860.208988409</v>
      </c>
    </row>
    <row r="380" spans="1:43" ht="12.75" x14ac:dyDescent="0.2">
      <c r="A380" s="535" t="s">
        <v>784</v>
      </c>
      <c r="B380" s="536">
        <v>0</v>
      </c>
      <c r="C380" s="537" t="s">
        <v>2263</v>
      </c>
      <c r="D380" s="537">
        <v>752.10710310168281</v>
      </c>
      <c r="E380" s="537">
        <v>752.10710310168281</v>
      </c>
      <c r="F380" s="537">
        <v>1945.5719886026641</v>
      </c>
      <c r="G380" s="538">
        <v>0</v>
      </c>
      <c r="H380" s="538">
        <v>2089</v>
      </c>
      <c r="I380" s="538">
        <v>1571</v>
      </c>
      <c r="J380" s="538">
        <v>2677</v>
      </c>
      <c r="K380" s="539">
        <f t="shared" si="100"/>
        <v>0</v>
      </c>
      <c r="L380" s="539">
        <f t="shared" si="101"/>
        <v>1571151.7383794154</v>
      </c>
      <c r="M380" s="539">
        <f t="shared" si="101"/>
        <v>1181560.2589727438</v>
      </c>
      <c r="N380" s="539">
        <f t="shared" si="101"/>
        <v>5208296.2134893313</v>
      </c>
      <c r="O380" s="539">
        <f t="shared" si="102"/>
        <v>7961008.21084149</v>
      </c>
      <c r="P380" s="540"/>
      <c r="Q380" s="541"/>
      <c r="R380" s="541"/>
      <c r="S380" s="541"/>
      <c r="T380" s="541"/>
      <c r="U380" s="538">
        <f t="shared" si="103"/>
        <v>0</v>
      </c>
      <c r="V380" s="538">
        <f t="shared" si="104"/>
        <v>0</v>
      </c>
      <c r="W380" s="538">
        <f t="shared" si="104"/>
        <v>0</v>
      </c>
      <c r="X380" s="538">
        <f t="shared" si="104"/>
        <v>0</v>
      </c>
      <c r="Y380" s="538">
        <f t="shared" si="105"/>
        <v>0</v>
      </c>
      <c r="Z380" s="542">
        <f t="shared" si="106"/>
        <v>0</v>
      </c>
      <c r="AA380" s="543"/>
      <c r="AB380" s="544" t="s">
        <v>2263</v>
      </c>
      <c r="AC380" s="544" t="s">
        <v>2505</v>
      </c>
      <c r="AD380" s="544" t="s">
        <v>2505</v>
      </c>
      <c r="AE380" s="544" t="s">
        <v>2263</v>
      </c>
      <c r="AF380" s="545" t="s">
        <v>2263</v>
      </c>
      <c r="AG380" s="545" t="s">
        <v>2263</v>
      </c>
      <c r="AH380" s="543"/>
      <c r="AI380" s="546" t="e">
        <f t="shared" si="109"/>
        <v>#VALUE!</v>
      </c>
      <c r="AJ380" s="546">
        <f t="shared" si="109"/>
        <v>-1</v>
      </c>
      <c r="AK380" s="546">
        <f t="shared" si="109"/>
        <v>-1</v>
      </c>
      <c r="AL380" s="546">
        <f t="shared" si="108"/>
        <v>-1</v>
      </c>
      <c r="AN380" s="502">
        <f t="shared" si="107"/>
        <v>0</v>
      </c>
      <c r="AO380" s="502">
        <f t="shared" si="107"/>
        <v>-1571151.7383794154</v>
      </c>
      <c r="AP380" s="502">
        <f t="shared" si="107"/>
        <v>-1181560.2589727438</v>
      </c>
      <c r="AQ380" s="502">
        <f t="shared" si="99"/>
        <v>-5208296.2134893313</v>
      </c>
    </row>
    <row r="381" spans="1:43" ht="12.75" x14ac:dyDescent="0.2">
      <c r="A381" s="535" t="s">
        <v>785</v>
      </c>
      <c r="B381" s="536">
        <v>0</v>
      </c>
      <c r="C381" s="537" t="s">
        <v>2263</v>
      </c>
      <c r="D381" s="537">
        <v>561.11842983121346</v>
      </c>
      <c r="E381" s="537">
        <v>561.11842983121346</v>
      </c>
      <c r="F381" s="537">
        <v>1452.4196108175759</v>
      </c>
      <c r="G381" s="538">
        <v>0</v>
      </c>
      <c r="H381" s="538">
        <v>1337</v>
      </c>
      <c r="I381" s="538">
        <v>604</v>
      </c>
      <c r="J381" s="538">
        <v>488</v>
      </c>
      <c r="K381" s="539">
        <f t="shared" si="100"/>
        <v>0</v>
      </c>
      <c r="L381" s="539">
        <f t="shared" si="101"/>
        <v>750215.34068433242</v>
      </c>
      <c r="M381" s="539">
        <f t="shared" si="101"/>
        <v>338915.53161805292</v>
      </c>
      <c r="N381" s="539">
        <f t="shared" si="101"/>
        <v>708780.77007897699</v>
      </c>
      <c r="O381" s="539">
        <f t="shared" si="102"/>
        <v>1797911.6423813622</v>
      </c>
      <c r="P381" s="540"/>
      <c r="Q381" s="541"/>
      <c r="R381" s="541"/>
      <c r="S381" s="541"/>
      <c r="T381" s="541"/>
      <c r="U381" s="538">
        <f t="shared" si="103"/>
        <v>0</v>
      </c>
      <c r="V381" s="538">
        <f t="shared" si="104"/>
        <v>0</v>
      </c>
      <c r="W381" s="538">
        <f t="shared" si="104"/>
        <v>0</v>
      </c>
      <c r="X381" s="538">
        <f t="shared" si="104"/>
        <v>0</v>
      </c>
      <c r="Y381" s="538">
        <f t="shared" si="105"/>
        <v>0</v>
      </c>
      <c r="Z381" s="542">
        <f t="shared" si="106"/>
        <v>0</v>
      </c>
      <c r="AA381" s="543"/>
      <c r="AB381" s="544" t="s">
        <v>2263</v>
      </c>
      <c r="AC381" s="544" t="s">
        <v>2505</v>
      </c>
      <c r="AD381" s="544" t="s">
        <v>2505</v>
      </c>
      <c r="AE381" s="544" t="s">
        <v>2263</v>
      </c>
      <c r="AF381" s="545" t="s">
        <v>2263</v>
      </c>
      <c r="AG381" s="545" t="s">
        <v>2263</v>
      </c>
      <c r="AH381" s="543"/>
      <c r="AI381" s="546" t="e">
        <f t="shared" si="109"/>
        <v>#VALUE!</v>
      </c>
      <c r="AJ381" s="546">
        <f t="shared" si="109"/>
        <v>-1</v>
      </c>
      <c r="AK381" s="546">
        <f t="shared" si="109"/>
        <v>-1</v>
      </c>
      <c r="AL381" s="546">
        <f t="shared" si="108"/>
        <v>-1</v>
      </c>
      <c r="AN381" s="502">
        <f t="shared" si="107"/>
        <v>0</v>
      </c>
      <c r="AO381" s="502">
        <f t="shared" si="107"/>
        <v>-750215.34068433242</v>
      </c>
      <c r="AP381" s="502">
        <f t="shared" si="107"/>
        <v>-338915.53161805292</v>
      </c>
      <c r="AQ381" s="502">
        <f t="shared" si="99"/>
        <v>-708780.77007897699</v>
      </c>
    </row>
    <row r="382" spans="1:43" ht="25.5" x14ac:dyDescent="0.2">
      <c r="A382" s="535" t="s">
        <v>786</v>
      </c>
      <c r="B382" s="536" t="s">
        <v>2330</v>
      </c>
      <c r="C382" s="537" t="s">
        <v>2263</v>
      </c>
      <c r="D382" s="537">
        <v>634.45000327791195</v>
      </c>
      <c r="E382" s="537">
        <v>634.45000327791195</v>
      </c>
      <c r="F382" s="537">
        <v>3328.8200636662255</v>
      </c>
      <c r="G382" s="538">
        <v>0</v>
      </c>
      <c r="H382" s="538">
        <v>131</v>
      </c>
      <c r="I382" s="538">
        <v>427</v>
      </c>
      <c r="J382" s="538">
        <v>278</v>
      </c>
      <c r="K382" s="539">
        <f t="shared" si="100"/>
        <v>0</v>
      </c>
      <c r="L382" s="539">
        <f t="shared" si="101"/>
        <v>83112.950429406468</v>
      </c>
      <c r="M382" s="539">
        <f t="shared" si="101"/>
        <v>270910.15139966842</v>
      </c>
      <c r="N382" s="539">
        <f t="shared" si="101"/>
        <v>925411.97769921063</v>
      </c>
      <c r="O382" s="539">
        <f t="shared" si="102"/>
        <v>1279435.0795282857</v>
      </c>
      <c r="P382" s="540"/>
      <c r="Q382" s="541"/>
      <c r="R382" s="541">
        <f>$D$382*(1+0.35)</f>
        <v>856.5075044251812</v>
      </c>
      <c r="S382" s="541">
        <f>$E$382*(1+0.35)</f>
        <v>856.5075044251812</v>
      </c>
      <c r="T382" s="541">
        <f>$F$382*0.9</f>
        <v>2995.9380572996029</v>
      </c>
      <c r="U382" s="538">
        <f t="shared" si="103"/>
        <v>0</v>
      </c>
      <c r="V382" s="538">
        <f t="shared" si="104"/>
        <v>112202.48307969874</v>
      </c>
      <c r="W382" s="538">
        <f t="shared" si="104"/>
        <v>365728.70438955235</v>
      </c>
      <c r="X382" s="538">
        <f t="shared" si="104"/>
        <v>832870.77992928959</v>
      </c>
      <c r="Y382" s="538">
        <f t="shared" si="105"/>
        <v>1310801.9673985406</v>
      </c>
      <c r="Z382" s="542">
        <f t="shared" si="106"/>
        <v>31366.887870254926</v>
      </c>
      <c r="AA382" s="543"/>
      <c r="AB382" s="544" t="s">
        <v>2263</v>
      </c>
      <c r="AC382" s="544" t="s">
        <v>2505</v>
      </c>
      <c r="AD382" s="544" t="s">
        <v>2505</v>
      </c>
      <c r="AE382" s="544" t="s">
        <v>2263</v>
      </c>
      <c r="AF382" s="545" t="s">
        <v>2263</v>
      </c>
      <c r="AG382" s="545" t="s">
        <v>2263</v>
      </c>
      <c r="AH382" s="543"/>
      <c r="AI382" s="546" t="e">
        <f t="shared" si="109"/>
        <v>#VALUE!</v>
      </c>
      <c r="AJ382" s="546">
        <f t="shared" si="109"/>
        <v>0.35000000000000009</v>
      </c>
      <c r="AK382" s="546">
        <f t="shared" si="109"/>
        <v>0.35000000000000009</v>
      </c>
      <c r="AL382" s="546">
        <f t="shared" si="108"/>
        <v>-9.9999999999999978E-2</v>
      </c>
      <c r="AN382" s="502">
        <f t="shared" si="107"/>
        <v>0</v>
      </c>
      <c r="AO382" s="502">
        <f t="shared" si="107"/>
        <v>29089.532650292269</v>
      </c>
      <c r="AP382" s="502">
        <f t="shared" si="107"/>
        <v>94818.55298988393</v>
      </c>
      <c r="AQ382" s="502">
        <f t="shared" si="99"/>
        <v>-92541.19776992104</v>
      </c>
    </row>
    <row r="383" spans="1:43" ht="12.75" x14ac:dyDescent="0.2">
      <c r="A383" s="535" t="s">
        <v>787</v>
      </c>
      <c r="B383" s="536">
        <v>0</v>
      </c>
      <c r="C383" s="537" t="s">
        <v>2263</v>
      </c>
      <c r="D383" s="537">
        <v>624.25011445702262</v>
      </c>
      <c r="E383" s="537">
        <v>624.25011445702262</v>
      </c>
      <c r="F383" s="537">
        <v>1610.1819262159361</v>
      </c>
      <c r="G383" s="538">
        <v>0</v>
      </c>
      <c r="H383" s="538">
        <v>176</v>
      </c>
      <c r="I383" s="538">
        <v>1305</v>
      </c>
      <c r="J383" s="538">
        <v>179</v>
      </c>
      <c r="K383" s="539">
        <f t="shared" si="100"/>
        <v>0</v>
      </c>
      <c r="L383" s="539">
        <f t="shared" si="101"/>
        <v>109868.02014443598</v>
      </c>
      <c r="M383" s="539">
        <f t="shared" si="101"/>
        <v>814646.39936641452</v>
      </c>
      <c r="N383" s="539">
        <f t="shared" si="101"/>
        <v>288222.56479265256</v>
      </c>
      <c r="O383" s="539">
        <f t="shared" si="102"/>
        <v>1212736.9843035031</v>
      </c>
      <c r="P383" s="540"/>
      <c r="Q383" s="541"/>
      <c r="R383" s="541"/>
      <c r="S383" s="541"/>
      <c r="T383" s="541"/>
      <c r="U383" s="538">
        <f t="shared" si="103"/>
        <v>0</v>
      </c>
      <c r="V383" s="538">
        <f t="shared" si="104"/>
        <v>0</v>
      </c>
      <c r="W383" s="538">
        <f t="shared" si="104"/>
        <v>0</v>
      </c>
      <c r="X383" s="538">
        <f t="shared" si="104"/>
        <v>0</v>
      </c>
      <c r="Y383" s="538">
        <f t="shared" si="105"/>
        <v>0</v>
      </c>
      <c r="Z383" s="542">
        <f t="shared" si="106"/>
        <v>0</v>
      </c>
      <c r="AA383" s="543"/>
      <c r="AB383" s="544" t="s">
        <v>2263</v>
      </c>
      <c r="AC383" s="544" t="s">
        <v>2505</v>
      </c>
      <c r="AD383" s="544" t="s">
        <v>2505</v>
      </c>
      <c r="AE383" s="544" t="s">
        <v>2263</v>
      </c>
      <c r="AF383" s="545" t="s">
        <v>2263</v>
      </c>
      <c r="AG383" s="545" t="s">
        <v>2263</v>
      </c>
      <c r="AH383" s="543"/>
      <c r="AI383" s="546" t="e">
        <f t="shared" si="109"/>
        <v>#VALUE!</v>
      </c>
      <c r="AJ383" s="546">
        <f t="shared" si="109"/>
        <v>-1</v>
      </c>
      <c r="AK383" s="546">
        <f t="shared" si="109"/>
        <v>-1</v>
      </c>
      <c r="AL383" s="546">
        <f t="shared" si="108"/>
        <v>-1</v>
      </c>
      <c r="AN383" s="502">
        <f t="shared" si="107"/>
        <v>0</v>
      </c>
      <c r="AO383" s="502">
        <f t="shared" si="107"/>
        <v>-109868.02014443598</v>
      </c>
      <c r="AP383" s="502">
        <f t="shared" si="107"/>
        <v>-814646.39936641452</v>
      </c>
      <c r="AQ383" s="502">
        <f t="shared" si="99"/>
        <v>-288222.56479265256</v>
      </c>
    </row>
    <row r="384" spans="1:43" ht="12.75" x14ac:dyDescent="0.2">
      <c r="A384" s="535" t="s">
        <v>788</v>
      </c>
      <c r="B384" s="536" t="s">
        <v>2331</v>
      </c>
      <c r="C384" s="537" t="s">
        <v>2263</v>
      </c>
      <c r="D384" s="537">
        <v>568.55757987720222</v>
      </c>
      <c r="E384" s="537">
        <v>568.55757987720222</v>
      </c>
      <c r="F384" s="537">
        <v>421.01139398640748</v>
      </c>
      <c r="G384" s="538">
        <v>0</v>
      </c>
      <c r="H384" s="538">
        <v>154</v>
      </c>
      <c r="I384" s="538">
        <v>1372</v>
      </c>
      <c r="J384" s="538">
        <v>59</v>
      </c>
      <c r="K384" s="539">
        <f t="shared" si="100"/>
        <v>0</v>
      </c>
      <c r="L384" s="539">
        <f t="shared" si="101"/>
        <v>87557.867301089136</v>
      </c>
      <c r="M384" s="539">
        <f t="shared" si="101"/>
        <v>780060.99959152145</v>
      </c>
      <c r="N384" s="539">
        <f t="shared" si="101"/>
        <v>24839.672245198042</v>
      </c>
      <c r="O384" s="539">
        <f t="shared" si="102"/>
        <v>892458.53913780861</v>
      </c>
      <c r="P384" s="540"/>
      <c r="Q384" s="541"/>
      <c r="R384" s="541"/>
      <c r="S384" s="541"/>
      <c r="T384" s="541">
        <f>$F$384*2</f>
        <v>842.02278797281497</v>
      </c>
      <c r="U384" s="538">
        <f t="shared" si="103"/>
        <v>0</v>
      </c>
      <c r="V384" s="538">
        <f t="shared" si="104"/>
        <v>0</v>
      </c>
      <c r="W384" s="538">
        <f t="shared" si="104"/>
        <v>0</v>
      </c>
      <c r="X384" s="538">
        <f t="shared" si="104"/>
        <v>49679.344490396084</v>
      </c>
      <c r="Y384" s="538">
        <f t="shared" si="105"/>
        <v>49679.344490396084</v>
      </c>
      <c r="Z384" s="542">
        <f t="shared" si="106"/>
        <v>-842779.19464741251</v>
      </c>
      <c r="AA384" s="543"/>
      <c r="AB384" s="544" t="s">
        <v>2263</v>
      </c>
      <c r="AC384" s="544" t="s">
        <v>2505</v>
      </c>
      <c r="AD384" s="544" t="s">
        <v>2505</v>
      </c>
      <c r="AE384" s="544" t="s">
        <v>2263</v>
      </c>
      <c r="AF384" s="545" t="s">
        <v>2263</v>
      </c>
      <c r="AG384" s="545" t="s">
        <v>2263</v>
      </c>
      <c r="AH384" s="543"/>
      <c r="AI384" s="546" t="e">
        <f t="shared" si="109"/>
        <v>#VALUE!</v>
      </c>
      <c r="AJ384" s="546">
        <f t="shared" si="109"/>
        <v>-1</v>
      </c>
      <c r="AK384" s="546">
        <f t="shared" si="109"/>
        <v>-1</v>
      </c>
      <c r="AL384" s="546">
        <f t="shared" si="108"/>
        <v>1</v>
      </c>
      <c r="AN384" s="502">
        <f t="shared" si="107"/>
        <v>0</v>
      </c>
      <c r="AO384" s="502">
        <f t="shared" si="107"/>
        <v>-87557.867301089136</v>
      </c>
      <c r="AP384" s="502">
        <f t="shared" si="107"/>
        <v>-780060.99959152145</v>
      </c>
      <c r="AQ384" s="502">
        <f t="shared" si="99"/>
        <v>24839.672245198042</v>
      </c>
    </row>
    <row r="385" spans="1:43" ht="12.75" x14ac:dyDescent="0.2">
      <c r="A385" s="535" t="s">
        <v>789</v>
      </c>
      <c r="B385" s="536" t="s">
        <v>2332</v>
      </c>
      <c r="C385" s="537" t="s">
        <v>2263</v>
      </c>
      <c r="D385" s="537">
        <v>4731.4649372552731</v>
      </c>
      <c r="E385" s="537">
        <v>4731.4649372552731</v>
      </c>
      <c r="F385" s="537">
        <v>4049.040767979619</v>
      </c>
      <c r="G385" s="538">
        <v>0</v>
      </c>
      <c r="H385" s="538">
        <v>2</v>
      </c>
      <c r="I385" s="538">
        <v>18</v>
      </c>
      <c r="J385" s="538">
        <v>580</v>
      </c>
      <c r="K385" s="539">
        <f t="shared" si="100"/>
        <v>0</v>
      </c>
      <c r="L385" s="539">
        <f t="shared" si="101"/>
        <v>9462.9298745105461</v>
      </c>
      <c r="M385" s="539">
        <f t="shared" si="101"/>
        <v>85166.368870594917</v>
      </c>
      <c r="N385" s="539">
        <f t="shared" si="101"/>
        <v>2348443.6454281788</v>
      </c>
      <c r="O385" s="539">
        <f t="shared" si="102"/>
        <v>2443072.9441732843</v>
      </c>
      <c r="P385" s="540"/>
      <c r="Q385" s="541"/>
      <c r="R385" s="541">
        <f>SUMPRODUCT($D$385:$F$385,$H$385:$J$385)/SUM($H$385:$J$385)</f>
        <v>4071.7882402888072</v>
      </c>
      <c r="S385" s="541">
        <f t="shared" ref="S385:T385" si="113">SUMPRODUCT($D$385:$F$385,$H$385:$J$385)/SUM($H$385:$J$385)</f>
        <v>4071.7882402888072</v>
      </c>
      <c r="T385" s="541">
        <f t="shared" si="113"/>
        <v>4071.7882402888072</v>
      </c>
      <c r="U385" s="538">
        <f t="shared" si="103"/>
        <v>0</v>
      </c>
      <c r="V385" s="538">
        <f t="shared" si="104"/>
        <v>8143.5764805776143</v>
      </c>
      <c r="W385" s="538">
        <f t="shared" si="104"/>
        <v>73292.188325198527</v>
      </c>
      <c r="X385" s="538">
        <f t="shared" si="104"/>
        <v>2361637.1793675083</v>
      </c>
      <c r="Y385" s="538">
        <f t="shared" si="105"/>
        <v>2443072.9441732843</v>
      </c>
      <c r="Z385" s="542">
        <f t="shared" si="106"/>
        <v>0</v>
      </c>
      <c r="AA385" s="543"/>
      <c r="AB385" s="544" t="s">
        <v>2263</v>
      </c>
      <c r="AC385" s="544" t="s">
        <v>2505</v>
      </c>
      <c r="AD385" s="544" t="s">
        <v>2505</v>
      </c>
      <c r="AE385" s="544" t="s">
        <v>2263</v>
      </c>
      <c r="AF385" s="545" t="s">
        <v>2263</v>
      </c>
      <c r="AG385" s="545" t="s">
        <v>2263</v>
      </c>
      <c r="AH385" s="543"/>
      <c r="AI385" s="546" t="e">
        <f t="shared" si="109"/>
        <v>#VALUE!</v>
      </c>
      <c r="AJ385" s="546">
        <f t="shared" si="109"/>
        <v>-0.13942335105819148</v>
      </c>
      <c r="AK385" s="546">
        <f t="shared" si="109"/>
        <v>-0.13942335105819148</v>
      </c>
      <c r="AL385" s="546">
        <f t="shared" si="108"/>
        <v>5.6179904359270338E-3</v>
      </c>
      <c r="AN385" s="502">
        <f t="shared" si="107"/>
        <v>0</v>
      </c>
      <c r="AO385" s="502">
        <f t="shared" si="107"/>
        <v>-1319.3533939329318</v>
      </c>
      <c r="AP385" s="502">
        <f t="shared" si="107"/>
        <v>-11874.18054539639</v>
      </c>
      <c r="AQ385" s="502">
        <f t="shared" si="99"/>
        <v>13193.533939329442</v>
      </c>
    </row>
    <row r="386" spans="1:43" ht="12.75" x14ac:dyDescent="0.2">
      <c r="A386" s="535" t="s">
        <v>790</v>
      </c>
      <c r="B386" s="536">
        <v>0</v>
      </c>
      <c r="C386" s="537" t="s">
        <v>2263</v>
      </c>
      <c r="D386" s="537">
        <v>1738.4362487156375</v>
      </c>
      <c r="E386" s="537">
        <v>1738.4362487156375</v>
      </c>
      <c r="F386" s="537">
        <v>2302.2906135650492</v>
      </c>
      <c r="G386" s="538">
        <v>0</v>
      </c>
      <c r="H386" s="538">
        <v>13</v>
      </c>
      <c r="I386" s="538">
        <v>47</v>
      </c>
      <c r="J386" s="538">
        <v>1501</v>
      </c>
      <c r="K386" s="539">
        <f t="shared" si="100"/>
        <v>0</v>
      </c>
      <c r="L386" s="539">
        <f t="shared" si="101"/>
        <v>22599.671233303288</v>
      </c>
      <c r="M386" s="539">
        <f t="shared" si="101"/>
        <v>81706.503689634963</v>
      </c>
      <c r="N386" s="539">
        <f t="shared" si="101"/>
        <v>3455738.2109611388</v>
      </c>
      <c r="O386" s="539">
        <f t="shared" si="102"/>
        <v>3560044.3858840773</v>
      </c>
      <c r="P386" s="540"/>
      <c r="Q386" s="541"/>
      <c r="R386" s="541"/>
      <c r="S386" s="541"/>
      <c r="T386" s="541"/>
      <c r="U386" s="538">
        <f t="shared" si="103"/>
        <v>0</v>
      </c>
      <c r="V386" s="538">
        <f t="shared" si="104"/>
        <v>0</v>
      </c>
      <c r="W386" s="538">
        <f t="shared" si="104"/>
        <v>0</v>
      </c>
      <c r="X386" s="538">
        <f t="shared" si="104"/>
        <v>0</v>
      </c>
      <c r="Y386" s="538">
        <f t="shared" si="105"/>
        <v>0</v>
      </c>
      <c r="Z386" s="542">
        <f t="shared" si="106"/>
        <v>0</v>
      </c>
      <c r="AA386" s="543"/>
      <c r="AB386" s="544" t="s">
        <v>2263</v>
      </c>
      <c r="AC386" s="544" t="s">
        <v>2505</v>
      </c>
      <c r="AD386" s="544" t="s">
        <v>2505</v>
      </c>
      <c r="AE386" s="544" t="s">
        <v>2263</v>
      </c>
      <c r="AF386" s="545" t="s">
        <v>2263</v>
      </c>
      <c r="AG386" s="545" t="s">
        <v>2263</v>
      </c>
      <c r="AH386" s="543"/>
      <c r="AI386" s="546" t="e">
        <f t="shared" si="109"/>
        <v>#VALUE!</v>
      </c>
      <c r="AJ386" s="546">
        <f t="shared" si="109"/>
        <v>-1</v>
      </c>
      <c r="AK386" s="546">
        <f t="shared" si="109"/>
        <v>-1</v>
      </c>
      <c r="AL386" s="546">
        <f t="shared" si="108"/>
        <v>-1</v>
      </c>
      <c r="AN386" s="502">
        <f t="shared" si="107"/>
        <v>0</v>
      </c>
      <c r="AO386" s="502">
        <f t="shared" si="107"/>
        <v>-22599.671233303288</v>
      </c>
      <c r="AP386" s="502">
        <f t="shared" si="107"/>
        <v>-81706.503689634963</v>
      </c>
      <c r="AQ386" s="502">
        <f t="shared" si="99"/>
        <v>-3455738.2109611388</v>
      </c>
    </row>
    <row r="387" spans="1:43" ht="12.75" x14ac:dyDescent="0.2">
      <c r="A387" s="535" t="s">
        <v>791</v>
      </c>
      <c r="B387" s="536">
        <v>0</v>
      </c>
      <c r="C387" s="537" t="s">
        <v>2263</v>
      </c>
      <c r="D387" s="537">
        <v>1378.1192372824969</v>
      </c>
      <c r="E387" s="537">
        <v>1378.1192372824969</v>
      </c>
      <c r="F387" s="537">
        <v>1533.6874088001036</v>
      </c>
      <c r="G387" s="538">
        <v>0</v>
      </c>
      <c r="H387" s="538">
        <v>131</v>
      </c>
      <c r="I387" s="538">
        <v>230</v>
      </c>
      <c r="J387" s="538">
        <v>5068</v>
      </c>
      <c r="K387" s="539">
        <f t="shared" si="100"/>
        <v>0</v>
      </c>
      <c r="L387" s="539">
        <f t="shared" si="101"/>
        <v>180533.6200840071</v>
      </c>
      <c r="M387" s="539">
        <f t="shared" si="101"/>
        <v>316967.42457497428</v>
      </c>
      <c r="N387" s="539">
        <f t="shared" si="101"/>
        <v>7772727.7877989253</v>
      </c>
      <c r="O387" s="539">
        <f t="shared" si="102"/>
        <v>8270228.8324579066</v>
      </c>
      <c r="P387" s="540"/>
      <c r="Q387" s="541"/>
      <c r="R387" s="541"/>
      <c r="S387" s="541"/>
      <c r="T387" s="541"/>
      <c r="U387" s="538">
        <f t="shared" si="103"/>
        <v>0</v>
      </c>
      <c r="V387" s="538">
        <f t="shared" si="104"/>
        <v>0</v>
      </c>
      <c r="W387" s="538">
        <f t="shared" si="104"/>
        <v>0</v>
      </c>
      <c r="X387" s="538">
        <f t="shared" si="104"/>
        <v>0</v>
      </c>
      <c r="Y387" s="538">
        <f t="shared" si="105"/>
        <v>0</v>
      </c>
      <c r="Z387" s="542">
        <f t="shared" si="106"/>
        <v>0</v>
      </c>
      <c r="AA387" s="543"/>
      <c r="AB387" s="544" t="s">
        <v>2263</v>
      </c>
      <c r="AC387" s="544" t="s">
        <v>2505</v>
      </c>
      <c r="AD387" s="544" t="s">
        <v>2505</v>
      </c>
      <c r="AE387" s="544" t="s">
        <v>2263</v>
      </c>
      <c r="AF387" s="545" t="s">
        <v>2263</v>
      </c>
      <c r="AG387" s="545" t="s">
        <v>2263</v>
      </c>
      <c r="AH387" s="543"/>
      <c r="AI387" s="546" t="e">
        <f t="shared" si="109"/>
        <v>#VALUE!</v>
      </c>
      <c r="AJ387" s="546">
        <f t="shared" si="109"/>
        <v>-1</v>
      </c>
      <c r="AK387" s="546">
        <f t="shared" si="109"/>
        <v>-1</v>
      </c>
      <c r="AL387" s="546">
        <f t="shared" si="108"/>
        <v>-1</v>
      </c>
      <c r="AN387" s="502">
        <f t="shared" si="107"/>
        <v>0</v>
      </c>
      <c r="AO387" s="502">
        <f t="shared" si="107"/>
        <v>-180533.6200840071</v>
      </c>
      <c r="AP387" s="502">
        <f t="shared" si="107"/>
        <v>-316967.42457497428</v>
      </c>
      <c r="AQ387" s="502">
        <f t="shared" si="99"/>
        <v>-7772727.7877989253</v>
      </c>
    </row>
    <row r="388" spans="1:43" ht="12.75" x14ac:dyDescent="0.2">
      <c r="A388" s="535" t="s">
        <v>792</v>
      </c>
      <c r="B388" s="536" t="s">
        <v>2333</v>
      </c>
      <c r="C388" s="537" t="s">
        <v>2263</v>
      </c>
      <c r="D388" s="537">
        <v>818.05314030077818</v>
      </c>
      <c r="E388" s="537">
        <v>818.05314030077818</v>
      </c>
      <c r="F388" s="537">
        <v>544.80431374321324</v>
      </c>
      <c r="G388" s="538">
        <v>0</v>
      </c>
      <c r="H388" s="538">
        <v>1981</v>
      </c>
      <c r="I388" s="538">
        <v>1405</v>
      </c>
      <c r="J388" s="538">
        <v>29364</v>
      </c>
      <c r="K388" s="539">
        <f t="shared" si="100"/>
        <v>0</v>
      </c>
      <c r="L388" s="539">
        <f t="shared" si="101"/>
        <v>1620563.2709358416</v>
      </c>
      <c r="M388" s="539">
        <f t="shared" si="101"/>
        <v>1149364.6621225933</v>
      </c>
      <c r="N388" s="539">
        <f t="shared" si="101"/>
        <v>15997633.868755713</v>
      </c>
      <c r="O388" s="539">
        <f t="shared" si="102"/>
        <v>18767561.801814146</v>
      </c>
      <c r="P388" s="540"/>
      <c r="Q388" s="541"/>
      <c r="R388" s="541">
        <f>SUMPRODUCT($D$388:$F$388,$H$388:$J$388)/SUM($H$388:$J$388)</f>
        <v>573.05532219279837</v>
      </c>
      <c r="S388" s="541">
        <f t="shared" ref="S388:T388" si="114">SUMPRODUCT($D$388:$F$388,$H$388:$J$388)/SUM($H$388:$J$388)</f>
        <v>573.05532219279837</v>
      </c>
      <c r="T388" s="541">
        <f t="shared" si="114"/>
        <v>573.05532219279837</v>
      </c>
      <c r="U388" s="538">
        <f t="shared" si="103"/>
        <v>0</v>
      </c>
      <c r="V388" s="538">
        <f t="shared" si="104"/>
        <v>1135222.5932639337</v>
      </c>
      <c r="W388" s="538">
        <f t="shared" si="104"/>
        <v>805142.72768088174</v>
      </c>
      <c r="X388" s="538">
        <f t="shared" si="104"/>
        <v>16827196.48086933</v>
      </c>
      <c r="Y388" s="538">
        <f t="shared" si="105"/>
        <v>18767561.801814146</v>
      </c>
      <c r="Z388" s="542">
        <f t="shared" si="106"/>
        <v>0</v>
      </c>
      <c r="AA388" s="543"/>
      <c r="AB388" s="544" t="s">
        <v>2263</v>
      </c>
      <c r="AC388" s="544" t="s">
        <v>2505</v>
      </c>
      <c r="AD388" s="544" t="s">
        <v>2505</v>
      </c>
      <c r="AE388" s="544" t="s">
        <v>2263</v>
      </c>
      <c r="AF388" s="545" t="s">
        <v>2263</v>
      </c>
      <c r="AG388" s="545" t="s">
        <v>2263</v>
      </c>
      <c r="AH388" s="543"/>
      <c r="AI388" s="546" t="e">
        <f t="shared" si="109"/>
        <v>#VALUE!</v>
      </c>
      <c r="AJ388" s="546">
        <f t="shared" si="109"/>
        <v>-0.29948887919176015</v>
      </c>
      <c r="AK388" s="546">
        <f t="shared" si="109"/>
        <v>-0.29948887919176015</v>
      </c>
      <c r="AL388" s="546">
        <f t="shared" si="108"/>
        <v>5.1855331789646852E-2</v>
      </c>
      <c r="AN388" s="502">
        <f t="shared" si="107"/>
        <v>0</v>
      </c>
      <c r="AO388" s="502">
        <f t="shared" si="107"/>
        <v>-485340.67767190794</v>
      </c>
      <c r="AP388" s="502">
        <f t="shared" si="107"/>
        <v>-344221.93444171152</v>
      </c>
      <c r="AQ388" s="502">
        <f t="shared" si="99"/>
        <v>829562.61211361736</v>
      </c>
    </row>
    <row r="389" spans="1:43" ht="35.25" customHeight="1" x14ac:dyDescent="0.2">
      <c r="A389" s="535" t="s">
        <v>793</v>
      </c>
      <c r="B389" s="536" t="s">
        <v>2518</v>
      </c>
      <c r="C389" s="537" t="s">
        <v>2263</v>
      </c>
      <c r="D389" s="537">
        <v>3249.5165049241518</v>
      </c>
      <c r="E389" s="537">
        <v>3249.5165049241518</v>
      </c>
      <c r="F389" s="537">
        <v>3403.7305685348124</v>
      </c>
      <c r="G389" s="538">
        <v>0</v>
      </c>
      <c r="H389" s="538">
        <v>0</v>
      </c>
      <c r="I389" s="538">
        <v>5</v>
      </c>
      <c r="J389" s="538">
        <v>312</v>
      </c>
      <c r="K389" s="539">
        <f t="shared" si="100"/>
        <v>0</v>
      </c>
      <c r="L389" s="539">
        <f t="shared" si="101"/>
        <v>0</v>
      </c>
      <c r="M389" s="539">
        <f t="shared" si="101"/>
        <v>16247.582524620759</v>
      </c>
      <c r="N389" s="539">
        <f t="shared" si="101"/>
        <v>1061963.9373828615</v>
      </c>
      <c r="O389" s="539">
        <f t="shared" si="102"/>
        <v>1078211.5199074822</v>
      </c>
      <c r="P389" s="540"/>
      <c r="Q389" s="541"/>
      <c r="R389" s="541">
        <f>$D$389*0.9</f>
        <v>2924.5648544317369</v>
      </c>
      <c r="S389" s="541">
        <f>$E$389*0.9</f>
        <v>2924.5648544317369</v>
      </c>
      <c r="T389" s="541"/>
      <c r="U389" s="538">
        <f t="shared" si="103"/>
        <v>0</v>
      </c>
      <c r="V389" s="538">
        <f t="shared" si="104"/>
        <v>0</v>
      </c>
      <c r="W389" s="538">
        <f t="shared" si="104"/>
        <v>14622.824272158685</v>
      </c>
      <c r="X389" s="538">
        <f t="shared" si="104"/>
        <v>0</v>
      </c>
      <c r="Y389" s="538">
        <f t="shared" si="105"/>
        <v>14622.824272158685</v>
      </c>
      <c r="Z389" s="542">
        <f t="shared" si="106"/>
        <v>-1063588.6956353234</v>
      </c>
      <c r="AA389" s="543"/>
      <c r="AB389" s="544" t="s">
        <v>2263</v>
      </c>
      <c r="AC389" s="544" t="s">
        <v>2505</v>
      </c>
      <c r="AD389" s="544" t="s">
        <v>2505</v>
      </c>
      <c r="AE389" s="544" t="s">
        <v>2263</v>
      </c>
      <c r="AF389" s="545" t="s">
        <v>2263</v>
      </c>
      <c r="AG389" s="545" t="s">
        <v>2263</v>
      </c>
      <c r="AH389" s="543"/>
      <c r="AI389" s="546" t="e">
        <f t="shared" si="109"/>
        <v>#VALUE!</v>
      </c>
      <c r="AJ389" s="546">
        <f t="shared" si="109"/>
        <v>-9.9999999999999978E-2</v>
      </c>
      <c r="AK389" s="546">
        <f t="shared" si="109"/>
        <v>-9.9999999999999978E-2</v>
      </c>
      <c r="AL389" s="546">
        <f t="shared" si="108"/>
        <v>-1</v>
      </c>
      <c r="AN389" s="502">
        <f t="shared" si="107"/>
        <v>0</v>
      </c>
      <c r="AO389" s="502">
        <f t="shared" si="107"/>
        <v>0</v>
      </c>
      <c r="AP389" s="502">
        <f t="shared" si="107"/>
        <v>-1624.7582524620739</v>
      </c>
      <c r="AQ389" s="502">
        <f t="shared" si="99"/>
        <v>-1061963.9373828615</v>
      </c>
    </row>
    <row r="390" spans="1:43" ht="12.75" x14ac:dyDescent="0.2">
      <c r="A390" s="535" t="s">
        <v>794</v>
      </c>
      <c r="B390" s="536" t="s">
        <v>2333</v>
      </c>
      <c r="C390" s="537" t="s">
        <v>2263</v>
      </c>
      <c r="D390" s="537">
        <v>2737.8563548476031</v>
      </c>
      <c r="E390" s="537">
        <v>2737.8563548476031</v>
      </c>
      <c r="F390" s="537">
        <v>2264.7822549960306</v>
      </c>
      <c r="G390" s="538">
        <v>0</v>
      </c>
      <c r="H390" s="538">
        <v>0</v>
      </c>
      <c r="I390" s="538">
        <v>10</v>
      </c>
      <c r="J390" s="538">
        <v>819</v>
      </c>
      <c r="K390" s="539">
        <f t="shared" si="100"/>
        <v>0</v>
      </c>
      <c r="L390" s="539">
        <f t="shared" si="101"/>
        <v>0</v>
      </c>
      <c r="M390" s="539">
        <f t="shared" si="101"/>
        <v>27378.563548476031</v>
      </c>
      <c r="N390" s="539">
        <f t="shared" si="101"/>
        <v>1854856.6668417491</v>
      </c>
      <c r="O390" s="539">
        <f t="shared" si="102"/>
        <v>1882235.2303902251</v>
      </c>
      <c r="P390" s="540"/>
      <c r="Q390" s="541"/>
      <c r="R390" s="541">
        <f>SUMPRODUCT($D$390:$F$390,$H$390:$J$390)/SUM($H$390:$J$390)</f>
        <v>2270.4888183235526</v>
      </c>
      <c r="S390" s="541">
        <f t="shared" ref="S390:T390" si="115">SUMPRODUCT($D$390:$F$390,$H$390:$J$390)/SUM($H$390:$J$390)</f>
        <v>2270.4888183235526</v>
      </c>
      <c r="T390" s="541">
        <f t="shared" si="115"/>
        <v>2270.4888183235526</v>
      </c>
      <c r="U390" s="538">
        <f t="shared" si="103"/>
        <v>0</v>
      </c>
      <c r="V390" s="538">
        <f t="shared" si="104"/>
        <v>0</v>
      </c>
      <c r="W390" s="538">
        <f t="shared" si="104"/>
        <v>22704.888183235526</v>
      </c>
      <c r="X390" s="538">
        <f t="shared" si="104"/>
        <v>1859530.3422069896</v>
      </c>
      <c r="Y390" s="538">
        <f t="shared" si="105"/>
        <v>1882235.2303902251</v>
      </c>
      <c r="Z390" s="542">
        <f t="shared" si="106"/>
        <v>0</v>
      </c>
      <c r="AA390" s="543"/>
      <c r="AB390" s="544" t="s">
        <v>2263</v>
      </c>
      <c r="AC390" s="544" t="s">
        <v>2505</v>
      </c>
      <c r="AD390" s="544" t="s">
        <v>2505</v>
      </c>
      <c r="AE390" s="544" t="s">
        <v>2263</v>
      </c>
      <c r="AF390" s="545" t="s">
        <v>2263</v>
      </c>
      <c r="AG390" s="545" t="s">
        <v>2263</v>
      </c>
      <c r="AH390" s="543"/>
      <c r="AI390" s="546" t="e">
        <f t="shared" si="109"/>
        <v>#VALUE!</v>
      </c>
      <c r="AJ390" s="546">
        <f t="shared" si="109"/>
        <v>-0.17070564556702816</v>
      </c>
      <c r="AK390" s="546">
        <f t="shared" si="109"/>
        <v>-0.17070564556702816</v>
      </c>
      <c r="AL390" s="546">
        <f t="shared" si="108"/>
        <v>2.5196962378759569E-3</v>
      </c>
      <c r="AN390" s="502">
        <f t="shared" si="107"/>
        <v>0</v>
      </c>
      <c r="AO390" s="502">
        <f t="shared" si="107"/>
        <v>0</v>
      </c>
      <c r="AP390" s="502">
        <f t="shared" si="107"/>
        <v>-4673.6753652405059</v>
      </c>
      <c r="AQ390" s="502">
        <f t="shared" si="99"/>
        <v>4673.6753652405459</v>
      </c>
    </row>
    <row r="391" spans="1:43" ht="12.75" x14ac:dyDescent="0.2">
      <c r="A391" s="535" t="s">
        <v>795</v>
      </c>
      <c r="B391" s="536">
        <v>0</v>
      </c>
      <c r="C391" s="537" t="s">
        <v>2263</v>
      </c>
      <c r="D391" s="537">
        <v>541.34992561337515</v>
      </c>
      <c r="E391" s="537">
        <v>541.34992561337515</v>
      </c>
      <c r="F391" s="537">
        <v>1518.2191103488037</v>
      </c>
      <c r="G391" s="538">
        <v>0</v>
      </c>
      <c r="H391" s="538">
        <v>3</v>
      </c>
      <c r="I391" s="538">
        <v>4</v>
      </c>
      <c r="J391" s="538">
        <v>301</v>
      </c>
      <c r="K391" s="539">
        <f t="shared" si="100"/>
        <v>0</v>
      </c>
      <c r="L391" s="539">
        <f t="shared" si="101"/>
        <v>1624.0497768401256</v>
      </c>
      <c r="M391" s="539">
        <f t="shared" si="101"/>
        <v>2165.3997024535006</v>
      </c>
      <c r="N391" s="539">
        <f t="shared" si="101"/>
        <v>456983.95221498993</v>
      </c>
      <c r="O391" s="539">
        <f t="shared" si="102"/>
        <v>460773.40169428353</v>
      </c>
      <c r="P391" s="540"/>
      <c r="Q391" s="541"/>
      <c r="R391" s="541"/>
      <c r="S391" s="541"/>
      <c r="T391" s="541"/>
      <c r="U391" s="538">
        <f t="shared" si="103"/>
        <v>0</v>
      </c>
      <c r="V391" s="538">
        <f t="shared" si="104"/>
        <v>0</v>
      </c>
      <c r="W391" s="538">
        <f t="shared" si="104"/>
        <v>0</v>
      </c>
      <c r="X391" s="538">
        <f t="shared" si="104"/>
        <v>0</v>
      </c>
      <c r="Y391" s="538">
        <f t="shared" si="105"/>
        <v>0</v>
      </c>
      <c r="Z391" s="542">
        <f t="shared" si="106"/>
        <v>0</v>
      </c>
      <c r="AA391" s="543"/>
      <c r="AB391" s="544" t="s">
        <v>2263</v>
      </c>
      <c r="AC391" s="544" t="s">
        <v>2505</v>
      </c>
      <c r="AD391" s="544" t="s">
        <v>2505</v>
      </c>
      <c r="AE391" s="544" t="s">
        <v>2263</v>
      </c>
      <c r="AF391" s="545" t="s">
        <v>2263</v>
      </c>
      <c r="AG391" s="545" t="s">
        <v>2263</v>
      </c>
      <c r="AH391" s="543"/>
      <c r="AI391" s="546" t="e">
        <f t="shared" si="109"/>
        <v>#VALUE!</v>
      </c>
      <c r="AJ391" s="546">
        <f t="shared" si="109"/>
        <v>-1</v>
      </c>
      <c r="AK391" s="546">
        <f t="shared" si="109"/>
        <v>-1</v>
      </c>
      <c r="AL391" s="546">
        <f t="shared" si="108"/>
        <v>-1</v>
      </c>
      <c r="AN391" s="502">
        <f t="shared" si="107"/>
        <v>0</v>
      </c>
      <c r="AO391" s="502">
        <f t="shared" si="107"/>
        <v>-1624.0497768401256</v>
      </c>
      <c r="AP391" s="502">
        <f t="shared" si="107"/>
        <v>-2165.3997024535006</v>
      </c>
      <c r="AQ391" s="502">
        <f t="shared" si="107"/>
        <v>-456983.95221498993</v>
      </c>
    </row>
    <row r="392" spans="1:43" s="509" customFormat="1" ht="25.5" x14ac:dyDescent="0.2">
      <c r="A392" s="548" t="s">
        <v>796</v>
      </c>
      <c r="B392" s="549" t="s">
        <v>2334</v>
      </c>
      <c r="C392" s="550" t="s">
        <v>2263</v>
      </c>
      <c r="D392" s="550">
        <v>480.69368495035172</v>
      </c>
      <c r="E392" s="550">
        <v>480.69368495035172</v>
      </c>
      <c r="F392" s="550">
        <v>538.93775881202976</v>
      </c>
      <c r="G392" s="551">
        <v>0</v>
      </c>
      <c r="H392" s="551">
        <v>812</v>
      </c>
      <c r="I392" s="551">
        <v>266</v>
      </c>
      <c r="J392" s="551">
        <v>30448</v>
      </c>
      <c r="K392" s="552">
        <f t="shared" ref="K392:K455" si="116">IF(ISERROR(C392*G392),0,G392*C392)</f>
        <v>0</v>
      </c>
      <c r="L392" s="552">
        <f t="shared" ref="L392:N455" si="117">IFERROR(D392*H392,"")</f>
        <v>390323.27217968559</v>
      </c>
      <c r="M392" s="552">
        <f t="shared" si="117"/>
        <v>127864.52019679356</v>
      </c>
      <c r="N392" s="552">
        <f t="shared" si="117"/>
        <v>16409576.880308682</v>
      </c>
      <c r="O392" s="552">
        <f t="shared" ref="O392:O455" si="118">IFERROR(SUM(K392:N392),"")</f>
        <v>16927764.672685161</v>
      </c>
      <c r="P392" s="540"/>
      <c r="Q392" s="553"/>
      <c r="R392" s="553">
        <f>D392*0.77*1.086</f>
        <v>401.96567322918315</v>
      </c>
      <c r="S392" s="553">
        <f>E392*0.77*1.086</f>
        <v>401.96567322918315</v>
      </c>
      <c r="T392" s="553"/>
      <c r="U392" s="551">
        <f t="shared" ref="U392:U455" si="119">IF(ISERROR(G392*Q392),0,G392*Q392)</f>
        <v>0</v>
      </c>
      <c r="V392" s="551">
        <f t="shared" ref="V392:X455" si="120">IFERROR(H392*R392,"")</f>
        <v>326396.12666209671</v>
      </c>
      <c r="W392" s="551">
        <f t="shared" si="120"/>
        <v>106922.86907896271</v>
      </c>
      <c r="X392" s="551">
        <f t="shared" si="120"/>
        <v>0</v>
      </c>
      <c r="Y392" s="551">
        <f t="shared" ref="Y392:Y455" si="121">IFERROR(SUM(U392:X392),"")</f>
        <v>433318.99574105942</v>
      </c>
      <c r="Z392" s="551">
        <f t="shared" ref="Z392:Z455" si="122">IF(Y392=0,0,(Y392-O392))</f>
        <v>-16494445.676944101</v>
      </c>
      <c r="AA392" s="540"/>
      <c r="AB392" s="554" t="s">
        <v>2505</v>
      </c>
      <c r="AC392" s="554">
        <v>505.51278290770097</v>
      </c>
      <c r="AD392" s="554">
        <v>505.51278290770097</v>
      </c>
      <c r="AE392" s="554">
        <v>495.85889295633865</v>
      </c>
      <c r="AF392" s="555" t="s">
        <v>2263</v>
      </c>
      <c r="AG392" s="555" t="s">
        <v>2263</v>
      </c>
      <c r="AH392" s="540"/>
      <c r="AI392" s="546" t="e">
        <f t="shared" si="109"/>
        <v>#VALUE!</v>
      </c>
      <c r="AJ392" s="546">
        <f t="shared" si="109"/>
        <v>-0.16377999999999993</v>
      </c>
      <c r="AK392" s="546">
        <f t="shared" si="109"/>
        <v>-0.16377999999999993</v>
      </c>
      <c r="AL392" s="546">
        <f t="shared" si="108"/>
        <v>-1</v>
      </c>
      <c r="AN392" s="502">
        <f t="shared" ref="AN392:AQ455" si="123">U392-K392</f>
        <v>0</v>
      </c>
      <c r="AO392" s="502">
        <f t="shared" si="123"/>
        <v>-63927.145517588884</v>
      </c>
      <c r="AP392" s="502">
        <f t="shared" si="123"/>
        <v>-20941.651117830843</v>
      </c>
      <c r="AQ392" s="502">
        <f t="shared" si="123"/>
        <v>-16409576.880308682</v>
      </c>
    </row>
    <row r="393" spans="1:43" s="509" customFormat="1" ht="51" x14ac:dyDescent="0.2">
      <c r="A393" s="548" t="s">
        <v>797</v>
      </c>
      <c r="B393" s="549" t="s">
        <v>2335</v>
      </c>
      <c r="C393" s="550" t="s">
        <v>2263</v>
      </c>
      <c r="D393" s="550">
        <v>10635.22984802807</v>
      </c>
      <c r="E393" s="550">
        <v>10635.22984802807</v>
      </c>
      <c r="F393" s="550">
        <v>4151.8412765258445</v>
      </c>
      <c r="G393" s="551">
        <v>0</v>
      </c>
      <c r="H393" s="551">
        <v>0</v>
      </c>
      <c r="I393" s="551">
        <v>7</v>
      </c>
      <c r="J393" s="551">
        <v>355</v>
      </c>
      <c r="K393" s="552">
        <f t="shared" si="116"/>
        <v>0</v>
      </c>
      <c r="L393" s="552">
        <f t="shared" si="117"/>
        <v>0</v>
      </c>
      <c r="M393" s="552">
        <f t="shared" si="117"/>
        <v>74446.608936196484</v>
      </c>
      <c r="N393" s="552">
        <f t="shared" si="117"/>
        <v>1473903.6531666748</v>
      </c>
      <c r="O393" s="552">
        <f t="shared" si="118"/>
        <v>1548350.2621028712</v>
      </c>
      <c r="P393" s="540"/>
      <c r="Q393" s="553"/>
      <c r="R393" s="553">
        <f>D393*0.22*1.086</f>
        <v>2540.9691152908663</v>
      </c>
      <c r="S393" s="553">
        <f>E393*0.22*1.086</f>
        <v>2540.9691152908663</v>
      </c>
      <c r="T393" s="553">
        <f>F393*0.78*1.086</f>
        <v>3516.9417085195128</v>
      </c>
      <c r="U393" s="551">
        <f t="shared" si="119"/>
        <v>0</v>
      </c>
      <c r="V393" s="551">
        <f t="shared" si="120"/>
        <v>0</v>
      </c>
      <c r="W393" s="551">
        <f t="shared" si="120"/>
        <v>17786.783807036063</v>
      </c>
      <c r="X393" s="551">
        <f t="shared" si="120"/>
        <v>1248514.3065244271</v>
      </c>
      <c r="Y393" s="551">
        <f t="shared" si="121"/>
        <v>1266301.0903314631</v>
      </c>
      <c r="Z393" s="551">
        <f t="shared" si="122"/>
        <v>-282049.17177140806</v>
      </c>
      <c r="AA393" s="540"/>
      <c r="AB393" s="554" t="s">
        <v>2263</v>
      </c>
      <c r="AC393" s="554" t="s">
        <v>2505</v>
      </c>
      <c r="AD393" s="554" t="s">
        <v>2505</v>
      </c>
      <c r="AE393" s="554" t="s">
        <v>2263</v>
      </c>
      <c r="AF393" s="555" t="s">
        <v>2263</v>
      </c>
      <c r="AG393" s="555" t="s">
        <v>2263</v>
      </c>
      <c r="AH393" s="540"/>
      <c r="AI393" s="546" t="e">
        <f t="shared" si="109"/>
        <v>#VALUE!</v>
      </c>
      <c r="AJ393" s="546">
        <f t="shared" si="109"/>
        <v>-0.76107999999999998</v>
      </c>
      <c r="AK393" s="546">
        <f t="shared" si="109"/>
        <v>-0.76107999999999998</v>
      </c>
      <c r="AL393" s="546">
        <f t="shared" si="108"/>
        <v>-0.15291999999999994</v>
      </c>
      <c r="AN393" s="502">
        <f t="shared" si="123"/>
        <v>0</v>
      </c>
      <c r="AO393" s="502">
        <f t="shared" si="123"/>
        <v>0</v>
      </c>
      <c r="AP393" s="502">
        <f t="shared" si="123"/>
        <v>-56659.825129160425</v>
      </c>
      <c r="AQ393" s="502">
        <f t="shared" si="123"/>
        <v>-225389.34664224763</v>
      </c>
    </row>
    <row r="394" spans="1:43" s="509" customFormat="1" ht="55.5" customHeight="1" x14ac:dyDescent="0.2">
      <c r="A394" s="548" t="s">
        <v>798</v>
      </c>
      <c r="B394" s="549" t="s">
        <v>2336</v>
      </c>
      <c r="C394" s="550" t="s">
        <v>2263</v>
      </c>
      <c r="D394" s="550">
        <v>4826.8974765439234</v>
      </c>
      <c r="E394" s="550">
        <v>4826.8974765439234</v>
      </c>
      <c r="F394" s="550">
        <v>4857.320938513255</v>
      </c>
      <c r="G394" s="551">
        <v>0</v>
      </c>
      <c r="H394" s="551">
        <v>0</v>
      </c>
      <c r="I394" s="551">
        <v>52</v>
      </c>
      <c r="J394" s="551">
        <v>2150</v>
      </c>
      <c r="K394" s="552">
        <f t="shared" si="116"/>
        <v>0</v>
      </c>
      <c r="L394" s="552">
        <f t="shared" si="117"/>
        <v>0</v>
      </c>
      <c r="M394" s="552">
        <f t="shared" si="117"/>
        <v>250998.668780284</v>
      </c>
      <c r="N394" s="552">
        <f t="shared" si="117"/>
        <v>10443240.017803498</v>
      </c>
      <c r="O394" s="552">
        <f t="shared" si="118"/>
        <v>10694238.686583782</v>
      </c>
      <c r="P394" s="540"/>
      <c r="Q394" s="553"/>
      <c r="R394" s="553">
        <f>D394*0.54*1.086</f>
        <v>2830.6857561444185</v>
      </c>
      <c r="S394" s="553">
        <f>E394*0.54*1.086</f>
        <v>2830.6857561444185</v>
      </c>
      <c r="T394" s="553">
        <f>F394*0.99*1.086</f>
        <v>5222.3000338331412</v>
      </c>
      <c r="U394" s="551">
        <f t="shared" si="119"/>
        <v>0</v>
      </c>
      <c r="V394" s="551">
        <f t="shared" si="120"/>
        <v>0</v>
      </c>
      <c r="W394" s="551">
        <f t="shared" si="120"/>
        <v>147195.65931950975</v>
      </c>
      <c r="X394" s="551">
        <f t="shared" si="120"/>
        <v>11227945.072741253</v>
      </c>
      <c r="Y394" s="551">
        <f t="shared" si="121"/>
        <v>11375140.732060764</v>
      </c>
      <c r="Z394" s="551">
        <f t="shared" si="122"/>
        <v>680902.04547698237</v>
      </c>
      <c r="AA394" s="540"/>
      <c r="AB394" s="554" t="s">
        <v>2263</v>
      </c>
      <c r="AC394" s="554" t="s">
        <v>2505</v>
      </c>
      <c r="AD394" s="554" t="s">
        <v>2505</v>
      </c>
      <c r="AE394" s="554" t="s">
        <v>2263</v>
      </c>
      <c r="AF394" s="555" t="s">
        <v>2263</v>
      </c>
      <c r="AG394" s="555" t="s">
        <v>2263</v>
      </c>
      <c r="AH394" s="540"/>
      <c r="AI394" s="546" t="e">
        <f t="shared" si="109"/>
        <v>#VALUE!</v>
      </c>
      <c r="AJ394" s="546">
        <f t="shared" si="109"/>
        <v>-0.41356000000000004</v>
      </c>
      <c r="AK394" s="546">
        <f t="shared" si="109"/>
        <v>-0.41356000000000004</v>
      </c>
      <c r="AL394" s="546">
        <f t="shared" si="109"/>
        <v>7.5139999999999985E-2</v>
      </c>
      <c r="AN394" s="502">
        <f t="shared" si="123"/>
        <v>0</v>
      </c>
      <c r="AO394" s="502">
        <f t="shared" si="123"/>
        <v>0</v>
      </c>
      <c r="AP394" s="502">
        <f t="shared" si="123"/>
        <v>-103803.00946077425</v>
      </c>
      <c r="AQ394" s="502">
        <f t="shared" si="123"/>
        <v>784705.05493775569</v>
      </c>
    </row>
    <row r="395" spans="1:43" s="509" customFormat="1" ht="51" x14ac:dyDescent="0.2">
      <c r="A395" s="548" t="s">
        <v>799</v>
      </c>
      <c r="B395" s="549" t="s">
        <v>2337</v>
      </c>
      <c r="C395" s="550" t="s">
        <v>2263</v>
      </c>
      <c r="D395" s="550">
        <v>2496.5782520625153</v>
      </c>
      <c r="E395" s="550">
        <v>2496.5782520625153</v>
      </c>
      <c r="F395" s="550">
        <v>3095.7116979914176</v>
      </c>
      <c r="G395" s="551">
        <v>0</v>
      </c>
      <c r="H395" s="551">
        <v>0</v>
      </c>
      <c r="I395" s="551">
        <v>117</v>
      </c>
      <c r="J395" s="551">
        <v>3702</v>
      </c>
      <c r="K395" s="552">
        <f t="shared" si="116"/>
        <v>0</v>
      </c>
      <c r="L395" s="552">
        <f t="shared" si="117"/>
        <v>0</v>
      </c>
      <c r="M395" s="552">
        <f t="shared" si="117"/>
        <v>292099.6554913143</v>
      </c>
      <c r="N395" s="552">
        <f t="shared" si="117"/>
        <v>11460324.705964228</v>
      </c>
      <c r="O395" s="552">
        <f t="shared" si="118"/>
        <v>11752424.361455543</v>
      </c>
      <c r="P395" s="540"/>
      <c r="Q395" s="553"/>
      <c r="R395" s="553">
        <f>D395*0.78*1.086</f>
        <v>2114.8015057571156</v>
      </c>
      <c r="S395" s="553">
        <f>E395*0.78*1.086</f>
        <v>2114.8015057571156</v>
      </c>
      <c r="T395" s="553">
        <f>F395*1.05*1.086</f>
        <v>3530.040049219614</v>
      </c>
      <c r="U395" s="551">
        <f t="shared" si="119"/>
        <v>0</v>
      </c>
      <c r="V395" s="551">
        <f t="shared" si="120"/>
        <v>0</v>
      </c>
      <c r="W395" s="551">
        <f t="shared" si="120"/>
        <v>247431.77617358253</v>
      </c>
      <c r="X395" s="551">
        <f t="shared" si="120"/>
        <v>13068208.262211012</v>
      </c>
      <c r="Y395" s="551">
        <f t="shared" si="121"/>
        <v>13315640.038384594</v>
      </c>
      <c r="Z395" s="551">
        <f t="shared" si="122"/>
        <v>1563215.6769290511</v>
      </c>
      <c r="AA395" s="540"/>
      <c r="AB395" s="554" t="s">
        <v>2263</v>
      </c>
      <c r="AC395" s="554" t="s">
        <v>2505</v>
      </c>
      <c r="AD395" s="554" t="s">
        <v>2505</v>
      </c>
      <c r="AE395" s="554" t="s">
        <v>2263</v>
      </c>
      <c r="AF395" s="555" t="s">
        <v>2263</v>
      </c>
      <c r="AG395" s="555" t="s">
        <v>2263</v>
      </c>
      <c r="AH395" s="540"/>
      <c r="AI395" s="546" t="e">
        <f t="shared" ref="AI395:AL458" si="124">Q395/C395-1</f>
        <v>#VALUE!</v>
      </c>
      <c r="AJ395" s="546">
        <f t="shared" si="124"/>
        <v>-0.15291999999999994</v>
      </c>
      <c r="AK395" s="546">
        <f t="shared" si="124"/>
        <v>-0.15291999999999994</v>
      </c>
      <c r="AL395" s="546">
        <f t="shared" si="124"/>
        <v>0.14030000000000009</v>
      </c>
      <c r="AN395" s="502">
        <f t="shared" si="123"/>
        <v>0</v>
      </c>
      <c r="AO395" s="502">
        <f t="shared" si="123"/>
        <v>0</v>
      </c>
      <c r="AP395" s="502">
        <f t="shared" si="123"/>
        <v>-44667.879317731771</v>
      </c>
      <c r="AQ395" s="502">
        <f t="shared" si="123"/>
        <v>1607883.5562467836</v>
      </c>
    </row>
    <row r="396" spans="1:43" s="509" customFormat="1" ht="47.25" customHeight="1" x14ac:dyDescent="0.2">
      <c r="A396" s="548" t="s">
        <v>800</v>
      </c>
      <c r="B396" s="549" t="s">
        <v>2338</v>
      </c>
      <c r="C396" s="550" t="s">
        <v>2263</v>
      </c>
      <c r="D396" s="550">
        <v>2223.369064271646</v>
      </c>
      <c r="E396" s="550">
        <v>2223.369064271646</v>
      </c>
      <c r="F396" s="550">
        <v>2550.9971922394939</v>
      </c>
      <c r="G396" s="551">
        <v>0</v>
      </c>
      <c r="H396" s="551">
        <v>0</v>
      </c>
      <c r="I396" s="551">
        <v>76</v>
      </c>
      <c r="J396" s="551">
        <v>2501</v>
      </c>
      <c r="K396" s="552">
        <f t="shared" si="116"/>
        <v>0</v>
      </c>
      <c r="L396" s="552">
        <f t="shared" si="117"/>
        <v>0</v>
      </c>
      <c r="M396" s="552">
        <f t="shared" si="117"/>
        <v>168976.0488846451</v>
      </c>
      <c r="N396" s="552">
        <f t="shared" si="117"/>
        <v>6380043.9777909741</v>
      </c>
      <c r="O396" s="552">
        <f t="shared" si="118"/>
        <v>6549020.0266756192</v>
      </c>
      <c r="P396" s="540"/>
      <c r="Q396" s="553"/>
      <c r="R396" s="553">
        <f>D396*0.71*1.086</f>
        <v>1714.3509506972955</v>
      </c>
      <c r="S396" s="553">
        <f>E396*0.71*1.086</f>
        <v>1714.3509506972955</v>
      </c>
      <c r="T396" s="553">
        <f>F396*1.01*1.086</f>
        <v>2798.0867802798116</v>
      </c>
      <c r="U396" s="551">
        <f t="shared" si="119"/>
        <v>0</v>
      </c>
      <c r="V396" s="551">
        <f t="shared" si="120"/>
        <v>0</v>
      </c>
      <c r="W396" s="551">
        <f t="shared" si="120"/>
        <v>130290.67225299445</v>
      </c>
      <c r="X396" s="551">
        <f t="shared" si="120"/>
        <v>6998015.0374798086</v>
      </c>
      <c r="Y396" s="551">
        <f t="shared" si="121"/>
        <v>7128305.7097328026</v>
      </c>
      <c r="Z396" s="551">
        <f t="shared" si="122"/>
        <v>579285.6830571834</v>
      </c>
      <c r="AA396" s="540"/>
      <c r="AB396" s="554" t="s">
        <v>2263</v>
      </c>
      <c r="AC396" s="554" t="s">
        <v>2505</v>
      </c>
      <c r="AD396" s="554" t="s">
        <v>2505</v>
      </c>
      <c r="AE396" s="554" t="s">
        <v>2263</v>
      </c>
      <c r="AF396" s="555" t="s">
        <v>2263</v>
      </c>
      <c r="AG396" s="555" t="s">
        <v>2263</v>
      </c>
      <c r="AH396" s="540"/>
      <c r="AI396" s="546" t="e">
        <f t="shared" si="124"/>
        <v>#VALUE!</v>
      </c>
      <c r="AJ396" s="546">
        <f t="shared" si="124"/>
        <v>-0.22893999999999992</v>
      </c>
      <c r="AK396" s="546">
        <f t="shared" si="124"/>
        <v>-0.22893999999999992</v>
      </c>
      <c r="AL396" s="546">
        <f t="shared" si="124"/>
        <v>9.6860000000000168E-2</v>
      </c>
      <c r="AN396" s="502">
        <f t="shared" si="123"/>
        <v>0</v>
      </c>
      <c r="AO396" s="502">
        <f t="shared" si="123"/>
        <v>0</v>
      </c>
      <c r="AP396" s="502">
        <f t="shared" si="123"/>
        <v>-38685.376631650652</v>
      </c>
      <c r="AQ396" s="502">
        <f t="shared" si="123"/>
        <v>617971.05968883447</v>
      </c>
    </row>
    <row r="397" spans="1:43" ht="12.75" x14ac:dyDescent="0.2">
      <c r="A397" s="535" t="s">
        <v>801</v>
      </c>
      <c r="B397" s="536" t="s">
        <v>2288</v>
      </c>
      <c r="C397" s="537" t="s">
        <v>2263</v>
      </c>
      <c r="D397" s="537">
        <v>5722.7281306608056</v>
      </c>
      <c r="E397" s="537">
        <v>5722.7281306608056</v>
      </c>
      <c r="F397" s="537">
        <v>5613.6328575899088</v>
      </c>
      <c r="G397" s="538">
        <v>0</v>
      </c>
      <c r="H397" s="538">
        <v>0</v>
      </c>
      <c r="I397" s="538">
        <v>8</v>
      </c>
      <c r="J397" s="538">
        <v>1790</v>
      </c>
      <c r="K397" s="539">
        <f t="shared" si="116"/>
        <v>0</v>
      </c>
      <c r="L397" s="539">
        <f t="shared" si="117"/>
        <v>0</v>
      </c>
      <c r="M397" s="539">
        <f t="shared" si="117"/>
        <v>45781.825045286445</v>
      </c>
      <c r="N397" s="539">
        <f t="shared" si="117"/>
        <v>10048402.815085936</v>
      </c>
      <c r="O397" s="539">
        <f t="shared" si="118"/>
        <v>10094184.640131222</v>
      </c>
      <c r="P397" s="540"/>
      <c r="Q397" s="541"/>
      <c r="R397" s="541">
        <f>SUMPRODUCT($D$397:$F$397,$H$397:$J$397)/SUM($H$397:$J$397)</f>
        <v>5614.118264811581</v>
      </c>
      <c r="S397" s="541">
        <f t="shared" ref="S397:T397" si="125">SUMPRODUCT($D$397:$F$397,$H$397:$J$397)/SUM($H$397:$J$397)</f>
        <v>5614.118264811581</v>
      </c>
      <c r="T397" s="541">
        <f t="shared" si="125"/>
        <v>5614.118264811581</v>
      </c>
      <c r="U397" s="538">
        <f t="shared" si="119"/>
        <v>0</v>
      </c>
      <c r="V397" s="538">
        <f t="shared" si="120"/>
        <v>0</v>
      </c>
      <c r="W397" s="538">
        <f t="shared" si="120"/>
        <v>44912.946118492648</v>
      </c>
      <c r="X397" s="538">
        <f t="shared" si="120"/>
        <v>10049271.694012729</v>
      </c>
      <c r="Y397" s="538">
        <f t="shared" si="121"/>
        <v>10094184.640131222</v>
      </c>
      <c r="Z397" s="542">
        <f t="shared" si="122"/>
        <v>0</v>
      </c>
      <c r="AA397" s="543"/>
      <c r="AB397" s="544" t="s">
        <v>2263</v>
      </c>
      <c r="AC397" s="544" t="s">
        <v>2505</v>
      </c>
      <c r="AD397" s="544" t="s">
        <v>2505</v>
      </c>
      <c r="AE397" s="544" t="s">
        <v>2263</v>
      </c>
      <c r="AF397" s="545" t="s">
        <v>2263</v>
      </c>
      <c r="AG397" s="545" t="s">
        <v>2263</v>
      </c>
      <c r="AH397" s="543"/>
      <c r="AI397" s="546" t="e">
        <f t="shared" si="124"/>
        <v>#VALUE!</v>
      </c>
      <c r="AJ397" s="546">
        <f t="shared" si="124"/>
        <v>-1.8978686977513926E-2</v>
      </c>
      <c r="AK397" s="546">
        <f t="shared" si="124"/>
        <v>-1.8978686977513926E-2</v>
      </c>
      <c r="AL397" s="546">
        <f t="shared" si="124"/>
        <v>8.6469356651353024E-5</v>
      </c>
      <c r="AN397" s="502">
        <f t="shared" si="123"/>
        <v>0</v>
      </c>
      <c r="AO397" s="502">
        <f t="shared" si="123"/>
        <v>0</v>
      </c>
      <c r="AP397" s="502">
        <f t="shared" si="123"/>
        <v>-868.87892679379729</v>
      </c>
      <c r="AQ397" s="502">
        <f t="shared" si="123"/>
        <v>868.87892679311335</v>
      </c>
    </row>
    <row r="398" spans="1:43" ht="12.75" x14ac:dyDescent="0.2">
      <c r="A398" s="535" t="s">
        <v>802</v>
      </c>
      <c r="B398" s="536" t="s">
        <v>2288</v>
      </c>
      <c r="C398" s="537" t="s">
        <v>2263</v>
      </c>
      <c r="D398" s="537">
        <v>4927.8476209281253</v>
      </c>
      <c r="E398" s="537">
        <v>4927.8476209281253</v>
      </c>
      <c r="F398" s="537">
        <v>4093.7140489638869</v>
      </c>
      <c r="G398" s="538">
        <v>0</v>
      </c>
      <c r="H398" s="538">
        <v>0</v>
      </c>
      <c r="I398" s="538">
        <v>62</v>
      </c>
      <c r="J398" s="538">
        <v>4286</v>
      </c>
      <c r="K398" s="539">
        <f t="shared" si="116"/>
        <v>0</v>
      </c>
      <c r="L398" s="539">
        <f t="shared" si="117"/>
        <v>0</v>
      </c>
      <c r="M398" s="539">
        <f t="shared" si="117"/>
        <v>305526.55249754374</v>
      </c>
      <c r="N398" s="539">
        <f t="shared" si="117"/>
        <v>17545658.413859218</v>
      </c>
      <c r="O398" s="539">
        <f t="shared" si="118"/>
        <v>17851184.966356762</v>
      </c>
      <c r="P398" s="540"/>
      <c r="Q398" s="541"/>
      <c r="R398" s="541">
        <f>SUMPRODUCT($D$398:$F$398,$H$398:$J$398)/SUM(H398:$J$398)</f>
        <v>4105.6083179293382</v>
      </c>
      <c r="S398" s="541">
        <f>SUMPRODUCT($D$398:$F$398,$H$398:$J$398)/SUM(I398:$J$398)</f>
        <v>4105.6083179293382</v>
      </c>
      <c r="T398" s="541">
        <f>SUMPRODUCT($D$398:$F$398,$H$398:$J$398)/SUM(J398:$J$398)</f>
        <v>4164.9988255615399</v>
      </c>
      <c r="U398" s="538">
        <f t="shared" si="119"/>
        <v>0</v>
      </c>
      <c r="V398" s="538">
        <f t="shared" si="120"/>
        <v>0</v>
      </c>
      <c r="W398" s="538">
        <f t="shared" si="120"/>
        <v>254547.71571161898</v>
      </c>
      <c r="X398" s="538">
        <f t="shared" si="120"/>
        <v>17851184.966356762</v>
      </c>
      <c r="Y398" s="538">
        <f t="shared" si="121"/>
        <v>18105732.682068381</v>
      </c>
      <c r="Z398" s="542">
        <f t="shared" si="122"/>
        <v>254547.7157116197</v>
      </c>
      <c r="AA398" s="543"/>
      <c r="AB398" s="544" t="s">
        <v>2263</v>
      </c>
      <c r="AC398" s="544" t="s">
        <v>2505</v>
      </c>
      <c r="AD398" s="544" t="s">
        <v>2505</v>
      </c>
      <c r="AE398" s="544" t="s">
        <v>2263</v>
      </c>
      <c r="AF398" s="545" t="s">
        <v>2263</v>
      </c>
      <c r="AG398" s="545" t="s">
        <v>2263</v>
      </c>
      <c r="AH398" s="543"/>
      <c r="AI398" s="546" t="e">
        <f t="shared" si="124"/>
        <v>#VALUE!</v>
      </c>
      <c r="AJ398" s="546">
        <f t="shared" si="124"/>
        <v>-0.16685566727080003</v>
      </c>
      <c r="AK398" s="546">
        <f t="shared" si="124"/>
        <v>-0.16685566727080003</v>
      </c>
      <c r="AL398" s="546">
        <f t="shared" si="124"/>
        <v>1.7413228121220481E-2</v>
      </c>
      <c r="AN398" s="502">
        <f t="shared" si="123"/>
        <v>0</v>
      </c>
      <c r="AO398" s="502">
        <f t="shared" si="123"/>
        <v>0</v>
      </c>
      <c r="AP398" s="502">
        <f t="shared" si="123"/>
        <v>-50978.836785924766</v>
      </c>
      <c r="AQ398" s="502">
        <f t="shared" si="123"/>
        <v>305526.55249754339</v>
      </c>
    </row>
    <row r="399" spans="1:43" ht="12.75" x14ac:dyDescent="0.2">
      <c r="A399" s="535" t="s">
        <v>803</v>
      </c>
      <c r="B399" s="536" t="s">
        <v>2288</v>
      </c>
      <c r="C399" s="537" t="s">
        <v>2263</v>
      </c>
      <c r="D399" s="537">
        <v>4772.1772312281091</v>
      </c>
      <c r="E399" s="537">
        <v>4772.1772312281091</v>
      </c>
      <c r="F399" s="537">
        <v>3151.7359400331538</v>
      </c>
      <c r="G399" s="538">
        <v>0</v>
      </c>
      <c r="H399" s="538">
        <v>1</v>
      </c>
      <c r="I399" s="538">
        <v>116</v>
      </c>
      <c r="J399" s="538">
        <v>11902</v>
      </c>
      <c r="K399" s="539">
        <f t="shared" si="116"/>
        <v>0</v>
      </c>
      <c r="L399" s="539">
        <f t="shared" si="117"/>
        <v>4772.1772312281091</v>
      </c>
      <c r="M399" s="539">
        <f t="shared" si="117"/>
        <v>553572.55882246071</v>
      </c>
      <c r="N399" s="539">
        <f t="shared" si="117"/>
        <v>37511961.158274598</v>
      </c>
      <c r="O399" s="539">
        <f t="shared" si="118"/>
        <v>38070305.894328289</v>
      </c>
      <c r="P399" s="540"/>
      <c r="Q399" s="541"/>
      <c r="R399" s="541">
        <f>SUMPRODUCT($D$399:$F$399,$H$399:$J$399)/SUM($H$399:$J$399)</f>
        <v>3167.5102666052326</v>
      </c>
      <c r="S399" s="541">
        <f t="shared" ref="S399:T399" si="126">SUMPRODUCT($D$399:$F$399,$H$399:$J$399)/SUM($H$399:$J$399)</f>
        <v>3167.5102666052326</v>
      </c>
      <c r="T399" s="541">
        <f t="shared" si="126"/>
        <v>3167.5102666052326</v>
      </c>
      <c r="U399" s="538">
        <f t="shared" si="119"/>
        <v>0</v>
      </c>
      <c r="V399" s="538">
        <f t="shared" si="120"/>
        <v>3167.5102666052326</v>
      </c>
      <c r="W399" s="538">
        <f t="shared" si="120"/>
        <v>367431.190926207</v>
      </c>
      <c r="X399" s="538">
        <f t="shared" si="120"/>
        <v>37699707.193135478</v>
      </c>
      <c r="Y399" s="538">
        <f t="shared" si="121"/>
        <v>38070305.894328289</v>
      </c>
      <c r="Z399" s="542">
        <f t="shared" si="122"/>
        <v>0</v>
      </c>
      <c r="AA399" s="543"/>
      <c r="AB399" s="544" t="s">
        <v>2263</v>
      </c>
      <c r="AC399" s="544" t="s">
        <v>2505</v>
      </c>
      <c r="AD399" s="544" t="s">
        <v>2505</v>
      </c>
      <c r="AE399" s="544" t="s">
        <v>2263</v>
      </c>
      <c r="AF399" s="545" t="s">
        <v>2263</v>
      </c>
      <c r="AG399" s="545" t="s">
        <v>2263</v>
      </c>
      <c r="AH399" s="543"/>
      <c r="AI399" s="546" t="e">
        <f t="shared" si="124"/>
        <v>#VALUE!</v>
      </c>
      <c r="AJ399" s="546">
        <f t="shared" si="124"/>
        <v>-0.33625468771827638</v>
      </c>
      <c r="AK399" s="546">
        <f t="shared" si="124"/>
        <v>-0.33625468771827638</v>
      </c>
      <c r="AL399" s="546">
        <f t="shared" si="124"/>
        <v>5.0049645250143104E-3</v>
      </c>
      <c r="AN399" s="502">
        <f t="shared" si="123"/>
        <v>0</v>
      </c>
      <c r="AO399" s="502">
        <f t="shared" si="123"/>
        <v>-1604.6669646228765</v>
      </c>
      <c r="AP399" s="502">
        <f t="shared" si="123"/>
        <v>-186141.36789625371</v>
      </c>
      <c r="AQ399" s="502">
        <f t="shared" si="123"/>
        <v>187746.03486087918</v>
      </c>
    </row>
    <row r="400" spans="1:43" ht="12.75" x14ac:dyDescent="0.2">
      <c r="A400" s="535" t="s">
        <v>804</v>
      </c>
      <c r="B400" s="536" t="s">
        <v>2288</v>
      </c>
      <c r="C400" s="537" t="s">
        <v>2263</v>
      </c>
      <c r="D400" s="537">
        <v>3634.0921823802528</v>
      </c>
      <c r="E400" s="537">
        <v>3634.0921823802528</v>
      </c>
      <c r="F400" s="537">
        <v>2483.863764033159</v>
      </c>
      <c r="G400" s="538">
        <v>0</v>
      </c>
      <c r="H400" s="538">
        <v>1</v>
      </c>
      <c r="I400" s="538">
        <v>246</v>
      </c>
      <c r="J400" s="538">
        <v>25775</v>
      </c>
      <c r="K400" s="539">
        <f t="shared" si="116"/>
        <v>0</v>
      </c>
      <c r="L400" s="539">
        <f t="shared" si="117"/>
        <v>3634.0921823802528</v>
      </c>
      <c r="M400" s="539">
        <f t="shared" si="117"/>
        <v>893986.67686554219</v>
      </c>
      <c r="N400" s="539">
        <f t="shared" si="117"/>
        <v>64021588.51795467</v>
      </c>
      <c r="O400" s="539">
        <f t="shared" si="118"/>
        <v>64919209.287002593</v>
      </c>
      <c r="P400" s="540"/>
      <c r="Q400" s="541"/>
      <c r="R400" s="541">
        <f>SUMPRODUCT($D$400:$F$400,$H$400:$J$400/SUM($H$400:$J$400))</f>
        <v>2494.781695757536</v>
      </c>
      <c r="S400" s="541">
        <f t="shared" ref="S400:T400" si="127">SUMPRODUCT($D$400:$F$400,$H$400:$J$400/SUM($H$400:$J$400))</f>
        <v>2494.781695757536</v>
      </c>
      <c r="T400" s="541">
        <f t="shared" si="127"/>
        <v>2494.781695757536</v>
      </c>
      <c r="U400" s="538">
        <f t="shared" si="119"/>
        <v>0</v>
      </c>
      <c r="V400" s="538">
        <f t="shared" si="120"/>
        <v>2494.781695757536</v>
      </c>
      <c r="W400" s="538">
        <f t="shared" si="120"/>
        <v>613716.29715635383</v>
      </c>
      <c r="X400" s="538">
        <f t="shared" si="120"/>
        <v>64302998.208150491</v>
      </c>
      <c r="Y400" s="538">
        <f t="shared" si="121"/>
        <v>64919209.287002601</v>
      </c>
      <c r="Z400" s="542">
        <f t="shared" si="122"/>
        <v>7.4505805969238281E-9</v>
      </c>
      <c r="AA400" s="543"/>
      <c r="AB400" s="544" t="s">
        <v>2263</v>
      </c>
      <c r="AC400" s="544" t="s">
        <v>2505</v>
      </c>
      <c r="AD400" s="544" t="s">
        <v>2505</v>
      </c>
      <c r="AE400" s="544" t="s">
        <v>2263</v>
      </c>
      <c r="AF400" s="545" t="s">
        <v>2263</v>
      </c>
      <c r="AG400" s="545" t="s">
        <v>2263</v>
      </c>
      <c r="AH400" s="543"/>
      <c r="AI400" s="546" t="e">
        <f t="shared" si="124"/>
        <v>#VALUE!</v>
      </c>
      <c r="AJ400" s="546">
        <f t="shared" si="124"/>
        <v>-0.31350621543025714</v>
      </c>
      <c r="AK400" s="546">
        <f t="shared" si="124"/>
        <v>-0.31350621543025714</v>
      </c>
      <c r="AL400" s="546">
        <f t="shared" si="124"/>
        <v>4.3955437019014276E-3</v>
      </c>
      <c r="AN400" s="502">
        <f t="shared" si="123"/>
        <v>0</v>
      </c>
      <c r="AO400" s="502">
        <f t="shared" si="123"/>
        <v>-1139.3104866227168</v>
      </c>
      <c r="AP400" s="502">
        <f t="shared" si="123"/>
        <v>-280270.37970918836</v>
      </c>
      <c r="AQ400" s="502">
        <f t="shared" si="123"/>
        <v>281409.69019582123</v>
      </c>
    </row>
    <row r="401" spans="1:43" ht="25.5" x14ac:dyDescent="0.2">
      <c r="A401" s="535" t="s">
        <v>805</v>
      </c>
      <c r="B401" s="536" t="s">
        <v>2318</v>
      </c>
      <c r="C401" s="537" t="s">
        <v>2263</v>
      </c>
      <c r="D401" s="537">
        <v>2608.1989156463146</v>
      </c>
      <c r="E401" s="537">
        <v>2608.1989156463146</v>
      </c>
      <c r="F401" s="537">
        <v>1958.4904869724594</v>
      </c>
      <c r="G401" s="538">
        <v>0</v>
      </c>
      <c r="H401" s="538">
        <v>1</v>
      </c>
      <c r="I401" s="538">
        <v>359</v>
      </c>
      <c r="J401" s="538">
        <v>33276</v>
      </c>
      <c r="K401" s="539">
        <f t="shared" si="116"/>
        <v>0</v>
      </c>
      <c r="L401" s="539">
        <f t="shared" si="117"/>
        <v>2608.1989156463146</v>
      </c>
      <c r="M401" s="539">
        <f t="shared" si="117"/>
        <v>936343.41071702691</v>
      </c>
      <c r="N401" s="539">
        <f t="shared" si="117"/>
        <v>65170729.444495559</v>
      </c>
      <c r="O401" s="539">
        <f t="shared" si="118"/>
        <v>66109681.05412823</v>
      </c>
      <c r="P401" s="540"/>
      <c r="Q401" s="541"/>
      <c r="R401" s="541">
        <f>D401*(1-0.5)</f>
        <v>1304.0994578231573</v>
      </c>
      <c r="S401" s="541">
        <f>E401*(1-0.5)</f>
        <v>1304.0994578231573</v>
      </c>
      <c r="T401" s="541"/>
      <c r="U401" s="538">
        <f t="shared" si="119"/>
        <v>0</v>
      </c>
      <c r="V401" s="538">
        <f t="shared" si="120"/>
        <v>1304.0994578231573</v>
      </c>
      <c r="W401" s="538">
        <f t="shared" si="120"/>
        <v>468171.70535851346</v>
      </c>
      <c r="X401" s="538">
        <f t="shared" si="120"/>
        <v>0</v>
      </c>
      <c r="Y401" s="538">
        <f t="shared" si="121"/>
        <v>469475.8048163366</v>
      </c>
      <c r="Z401" s="542">
        <f t="shared" si="122"/>
        <v>-65640205.249311894</v>
      </c>
      <c r="AA401" s="543"/>
      <c r="AB401" s="544" t="s">
        <v>2263</v>
      </c>
      <c r="AC401" s="544" t="s">
        <v>2505</v>
      </c>
      <c r="AD401" s="544" t="s">
        <v>2505</v>
      </c>
      <c r="AE401" s="544" t="s">
        <v>2263</v>
      </c>
      <c r="AF401" s="545" t="s">
        <v>2263</v>
      </c>
      <c r="AG401" s="545" t="s">
        <v>2263</v>
      </c>
      <c r="AH401" s="543"/>
      <c r="AI401" s="546" t="e">
        <f t="shared" si="124"/>
        <v>#VALUE!</v>
      </c>
      <c r="AJ401" s="546">
        <f t="shared" si="124"/>
        <v>-0.5</v>
      </c>
      <c r="AK401" s="546">
        <f t="shared" si="124"/>
        <v>-0.5</v>
      </c>
      <c r="AL401" s="546">
        <f t="shared" si="124"/>
        <v>-1</v>
      </c>
      <c r="AN401" s="502">
        <f t="shared" si="123"/>
        <v>0</v>
      </c>
      <c r="AO401" s="502">
        <f t="shared" si="123"/>
        <v>-1304.0994578231573</v>
      </c>
      <c r="AP401" s="502">
        <f t="shared" si="123"/>
        <v>-468171.70535851346</v>
      </c>
      <c r="AQ401" s="502">
        <f t="shared" si="123"/>
        <v>-65170729.444495559</v>
      </c>
    </row>
    <row r="402" spans="1:43" s="509" customFormat="1" ht="51" x14ac:dyDescent="0.2">
      <c r="A402" s="548" t="s">
        <v>806</v>
      </c>
      <c r="B402" s="549" t="s">
        <v>2339</v>
      </c>
      <c r="C402" s="550" t="s">
        <v>2263</v>
      </c>
      <c r="D402" s="550">
        <v>8245.432392103261</v>
      </c>
      <c r="E402" s="550">
        <v>8245.432392103261</v>
      </c>
      <c r="F402" s="550">
        <v>5686.6869531138782</v>
      </c>
      <c r="G402" s="551">
        <v>0</v>
      </c>
      <c r="H402" s="551">
        <v>0</v>
      </c>
      <c r="I402" s="551">
        <v>18</v>
      </c>
      <c r="J402" s="551">
        <v>1323</v>
      </c>
      <c r="K402" s="552">
        <f t="shared" si="116"/>
        <v>0</v>
      </c>
      <c r="L402" s="552">
        <f t="shared" si="117"/>
        <v>0</v>
      </c>
      <c r="M402" s="552">
        <f t="shared" si="117"/>
        <v>148417.7830578587</v>
      </c>
      <c r="N402" s="552">
        <f t="shared" si="117"/>
        <v>7523486.8389696609</v>
      </c>
      <c r="O402" s="552">
        <f t="shared" si="118"/>
        <v>7671904.6220275201</v>
      </c>
      <c r="P402" s="540"/>
      <c r="Q402" s="553"/>
      <c r="R402" s="553">
        <f>D402*0.45*1.086</f>
        <v>4029.5428100208642</v>
      </c>
      <c r="S402" s="553">
        <f>E402*0.45*1.086</f>
        <v>4029.5428100208642</v>
      </c>
      <c r="T402" s="553">
        <f>F402*0.81*1.086</f>
        <v>5002.3510451761549</v>
      </c>
      <c r="U402" s="551">
        <f t="shared" si="119"/>
        <v>0</v>
      </c>
      <c r="V402" s="551">
        <f t="shared" si="120"/>
        <v>0</v>
      </c>
      <c r="W402" s="551">
        <f t="shared" si="120"/>
        <v>72531.770580375553</v>
      </c>
      <c r="X402" s="551">
        <f t="shared" si="120"/>
        <v>6618110.4327680534</v>
      </c>
      <c r="Y402" s="551">
        <f t="shared" si="121"/>
        <v>6690642.2033484289</v>
      </c>
      <c r="Z402" s="551">
        <f t="shared" si="122"/>
        <v>-981262.41867909115</v>
      </c>
      <c r="AA402" s="540"/>
      <c r="AB402" s="554" t="s">
        <v>2263</v>
      </c>
      <c r="AC402" s="554" t="s">
        <v>2505</v>
      </c>
      <c r="AD402" s="554" t="s">
        <v>2505</v>
      </c>
      <c r="AE402" s="554" t="s">
        <v>2263</v>
      </c>
      <c r="AF402" s="555" t="s">
        <v>2263</v>
      </c>
      <c r="AG402" s="555" t="s">
        <v>2263</v>
      </c>
      <c r="AH402" s="540"/>
      <c r="AI402" s="546" t="e">
        <f t="shared" si="124"/>
        <v>#VALUE!</v>
      </c>
      <c r="AJ402" s="546">
        <f t="shared" si="124"/>
        <v>-0.51129999999999987</v>
      </c>
      <c r="AK402" s="546">
        <f t="shared" si="124"/>
        <v>-0.51129999999999987</v>
      </c>
      <c r="AL402" s="546">
        <f t="shared" si="124"/>
        <v>-0.12033999999999989</v>
      </c>
      <c r="AN402" s="502">
        <f t="shared" si="123"/>
        <v>0</v>
      </c>
      <c r="AO402" s="502">
        <f t="shared" si="123"/>
        <v>0</v>
      </c>
      <c r="AP402" s="502">
        <f t="shared" si="123"/>
        <v>-75886.012477483149</v>
      </c>
      <c r="AQ402" s="502">
        <f t="shared" si="123"/>
        <v>-905376.40620160755</v>
      </c>
    </row>
    <row r="403" spans="1:43" s="509" customFormat="1" ht="59.25" customHeight="1" x14ac:dyDescent="0.2">
      <c r="A403" s="548" t="s">
        <v>807</v>
      </c>
      <c r="B403" s="549" t="s">
        <v>2340</v>
      </c>
      <c r="C403" s="550" t="s">
        <v>2263</v>
      </c>
      <c r="D403" s="550">
        <v>7259.2031260200365</v>
      </c>
      <c r="E403" s="550">
        <v>7259.2031260200365</v>
      </c>
      <c r="F403" s="550">
        <v>3914.2200429532331</v>
      </c>
      <c r="G403" s="551">
        <v>0</v>
      </c>
      <c r="H403" s="551">
        <v>0</v>
      </c>
      <c r="I403" s="551">
        <v>50</v>
      </c>
      <c r="J403" s="551">
        <v>3400</v>
      </c>
      <c r="K403" s="552">
        <f t="shared" si="116"/>
        <v>0</v>
      </c>
      <c r="L403" s="552">
        <f t="shared" si="117"/>
        <v>0</v>
      </c>
      <c r="M403" s="552">
        <f t="shared" si="117"/>
        <v>362960.15630100184</v>
      </c>
      <c r="N403" s="552">
        <f t="shared" si="117"/>
        <v>13308348.146040993</v>
      </c>
      <c r="O403" s="552">
        <f t="shared" si="118"/>
        <v>13671308.302341994</v>
      </c>
      <c r="P403" s="540"/>
      <c r="Q403" s="553"/>
      <c r="R403" s="553">
        <f>D403*0.38*1.086</f>
        <v>2995.727946045949</v>
      </c>
      <c r="S403" s="553">
        <f>E403*0.38*1.086</f>
        <v>2995.727946045949</v>
      </c>
      <c r="T403" s="553">
        <f>F403*0.94*1.086</f>
        <v>3995.7923886483786</v>
      </c>
      <c r="U403" s="551">
        <f t="shared" si="119"/>
        <v>0</v>
      </c>
      <c r="V403" s="551">
        <f t="shared" si="120"/>
        <v>0</v>
      </c>
      <c r="W403" s="551">
        <f t="shared" si="120"/>
        <v>149786.39730229744</v>
      </c>
      <c r="X403" s="551">
        <f t="shared" si="120"/>
        <v>13585694.121404488</v>
      </c>
      <c r="Y403" s="551">
        <f t="shared" si="121"/>
        <v>13735480.518706786</v>
      </c>
      <c r="Z403" s="551">
        <f t="shared" si="122"/>
        <v>64172.216364791617</v>
      </c>
      <c r="AA403" s="540"/>
      <c r="AB403" s="554" t="s">
        <v>2263</v>
      </c>
      <c r="AC403" s="554" t="s">
        <v>2505</v>
      </c>
      <c r="AD403" s="554" t="s">
        <v>2505</v>
      </c>
      <c r="AE403" s="554" t="s">
        <v>2263</v>
      </c>
      <c r="AF403" s="555" t="s">
        <v>2263</v>
      </c>
      <c r="AG403" s="555" t="s">
        <v>2263</v>
      </c>
      <c r="AH403" s="540"/>
      <c r="AI403" s="546" t="e">
        <f t="shared" si="124"/>
        <v>#VALUE!</v>
      </c>
      <c r="AJ403" s="546">
        <f t="shared" si="124"/>
        <v>-0.58731999999999995</v>
      </c>
      <c r="AK403" s="546">
        <f t="shared" si="124"/>
        <v>-0.58731999999999995</v>
      </c>
      <c r="AL403" s="546">
        <f t="shared" si="124"/>
        <v>2.083999999999997E-2</v>
      </c>
      <c r="AN403" s="502">
        <f t="shared" si="123"/>
        <v>0</v>
      </c>
      <c r="AO403" s="502">
        <f t="shared" si="123"/>
        <v>0</v>
      </c>
      <c r="AP403" s="502">
        <f t="shared" si="123"/>
        <v>-213173.7589987044</v>
      </c>
      <c r="AQ403" s="502">
        <f t="shared" si="123"/>
        <v>277345.97536349483</v>
      </c>
    </row>
    <row r="404" spans="1:43" s="509" customFormat="1" ht="58.5" customHeight="1" x14ac:dyDescent="0.2">
      <c r="A404" s="548" t="s">
        <v>808</v>
      </c>
      <c r="B404" s="549" t="s">
        <v>2341</v>
      </c>
      <c r="C404" s="550" t="s">
        <v>2263</v>
      </c>
      <c r="D404" s="550">
        <v>3538.4595961476334</v>
      </c>
      <c r="E404" s="550">
        <v>3538.4595961476334</v>
      </c>
      <c r="F404" s="550">
        <v>2889.6229581249227</v>
      </c>
      <c r="G404" s="551">
        <v>0</v>
      </c>
      <c r="H404" s="551">
        <v>11</v>
      </c>
      <c r="I404" s="551">
        <v>95</v>
      </c>
      <c r="J404" s="551">
        <v>8171</v>
      </c>
      <c r="K404" s="552">
        <f t="shared" si="116"/>
        <v>0</v>
      </c>
      <c r="L404" s="552">
        <f t="shared" si="117"/>
        <v>38923.055557623971</v>
      </c>
      <c r="M404" s="552">
        <f t="shared" si="117"/>
        <v>336153.66163402516</v>
      </c>
      <c r="N404" s="552">
        <f t="shared" si="117"/>
        <v>23611109.190838743</v>
      </c>
      <c r="O404" s="552">
        <f t="shared" si="118"/>
        <v>23986185.908030391</v>
      </c>
      <c r="P404" s="540"/>
      <c r="Q404" s="553"/>
      <c r="R404" s="553">
        <f>D404*0.55*1.086</f>
        <v>2113.5219167789819</v>
      </c>
      <c r="S404" s="553">
        <f>E404*0.55*1.086</f>
        <v>2113.5219167789819</v>
      </c>
      <c r="T404" s="553">
        <f>F404*0.96*1.086</f>
        <v>3012.6053112227196</v>
      </c>
      <c r="U404" s="551">
        <f t="shared" si="119"/>
        <v>0</v>
      </c>
      <c r="V404" s="551">
        <f t="shared" si="120"/>
        <v>23248.741084568799</v>
      </c>
      <c r="W404" s="551">
        <f t="shared" si="120"/>
        <v>200784.58209400327</v>
      </c>
      <c r="X404" s="551">
        <f t="shared" si="120"/>
        <v>24615997.998000842</v>
      </c>
      <c r="Y404" s="551">
        <f t="shared" si="121"/>
        <v>24840031.321179412</v>
      </c>
      <c r="Z404" s="551">
        <f t="shared" si="122"/>
        <v>853845.41314902157</v>
      </c>
      <c r="AA404" s="540"/>
      <c r="AB404" s="554" t="s">
        <v>2263</v>
      </c>
      <c r="AC404" s="554" t="s">
        <v>2505</v>
      </c>
      <c r="AD404" s="554" t="s">
        <v>2505</v>
      </c>
      <c r="AE404" s="554" t="s">
        <v>2263</v>
      </c>
      <c r="AF404" s="555" t="s">
        <v>2263</v>
      </c>
      <c r="AG404" s="555" t="s">
        <v>2263</v>
      </c>
      <c r="AH404" s="540"/>
      <c r="AI404" s="546" t="e">
        <f t="shared" si="124"/>
        <v>#VALUE!</v>
      </c>
      <c r="AJ404" s="546">
        <f t="shared" si="124"/>
        <v>-0.40269999999999984</v>
      </c>
      <c r="AK404" s="546">
        <f t="shared" si="124"/>
        <v>-0.40269999999999984</v>
      </c>
      <c r="AL404" s="546">
        <f t="shared" si="124"/>
        <v>4.2560000000000153E-2</v>
      </c>
      <c r="AN404" s="502">
        <f t="shared" si="123"/>
        <v>0</v>
      </c>
      <c r="AO404" s="502">
        <f t="shared" si="123"/>
        <v>-15674.314473055172</v>
      </c>
      <c r="AP404" s="502">
        <f t="shared" si="123"/>
        <v>-135369.07954002189</v>
      </c>
      <c r="AQ404" s="502">
        <f t="shared" si="123"/>
        <v>1004888.8071620986</v>
      </c>
    </row>
    <row r="405" spans="1:43" s="509" customFormat="1" ht="38.25" x14ac:dyDescent="0.2">
      <c r="A405" s="548" t="s">
        <v>809</v>
      </c>
      <c r="B405" s="549" t="s">
        <v>2342</v>
      </c>
      <c r="C405" s="550" t="s">
        <v>2263</v>
      </c>
      <c r="D405" s="550">
        <v>2489.9545442252106</v>
      </c>
      <c r="E405" s="550">
        <v>2489.9545442252106</v>
      </c>
      <c r="F405" s="550">
        <v>2176.6712503068625</v>
      </c>
      <c r="G405" s="551">
        <v>0</v>
      </c>
      <c r="H405" s="551">
        <v>39</v>
      </c>
      <c r="I405" s="551">
        <v>210</v>
      </c>
      <c r="J405" s="551">
        <v>17779</v>
      </c>
      <c r="K405" s="552">
        <f t="shared" si="116"/>
        <v>0</v>
      </c>
      <c r="L405" s="552">
        <f t="shared" si="117"/>
        <v>97108.227224783215</v>
      </c>
      <c r="M405" s="552">
        <f t="shared" si="117"/>
        <v>522890.45428729424</v>
      </c>
      <c r="N405" s="552">
        <f t="shared" si="117"/>
        <v>38699038.159205705</v>
      </c>
      <c r="O405" s="552">
        <f t="shared" si="118"/>
        <v>39319036.840717785</v>
      </c>
      <c r="P405" s="540"/>
      <c r="Q405" s="553"/>
      <c r="R405" s="553">
        <f>D405*0.67*1.086</f>
        <v>1811.7407254691479</v>
      </c>
      <c r="S405" s="553">
        <f>E405*0.67*1.086</f>
        <v>1811.7407254691479</v>
      </c>
      <c r="T405" s="553"/>
      <c r="U405" s="551">
        <f t="shared" si="119"/>
        <v>0</v>
      </c>
      <c r="V405" s="551">
        <f t="shared" si="120"/>
        <v>70657.888293296768</v>
      </c>
      <c r="W405" s="551">
        <f t="shared" si="120"/>
        <v>380465.55234852107</v>
      </c>
      <c r="X405" s="551">
        <f t="shared" si="120"/>
        <v>0</v>
      </c>
      <c r="Y405" s="551">
        <f t="shared" si="121"/>
        <v>451123.44064181787</v>
      </c>
      <c r="Z405" s="551">
        <f t="shared" si="122"/>
        <v>-38867913.400075965</v>
      </c>
      <c r="AA405" s="540"/>
      <c r="AB405" s="554" t="s">
        <v>2263</v>
      </c>
      <c r="AC405" s="554" t="s">
        <v>2505</v>
      </c>
      <c r="AD405" s="554" t="s">
        <v>2505</v>
      </c>
      <c r="AE405" s="554" t="s">
        <v>2263</v>
      </c>
      <c r="AF405" s="555" t="s">
        <v>2263</v>
      </c>
      <c r="AG405" s="555" t="s">
        <v>2263</v>
      </c>
      <c r="AH405" s="540"/>
      <c r="AI405" s="546" t="e">
        <f t="shared" si="124"/>
        <v>#VALUE!</v>
      </c>
      <c r="AJ405" s="546">
        <f t="shared" si="124"/>
        <v>-0.27237999999999996</v>
      </c>
      <c r="AK405" s="546">
        <f t="shared" si="124"/>
        <v>-0.27237999999999996</v>
      </c>
      <c r="AL405" s="546">
        <f t="shared" si="124"/>
        <v>-1</v>
      </c>
      <c r="AN405" s="502">
        <f t="shared" si="123"/>
        <v>0</v>
      </c>
      <c r="AO405" s="502">
        <f t="shared" si="123"/>
        <v>-26450.338931486447</v>
      </c>
      <c r="AP405" s="502">
        <f t="shared" si="123"/>
        <v>-142424.90193877317</v>
      </c>
      <c r="AQ405" s="502">
        <f t="shared" si="123"/>
        <v>-38699038.159205705</v>
      </c>
    </row>
    <row r="406" spans="1:43" s="509" customFormat="1" ht="25.5" x14ac:dyDescent="0.2">
      <c r="A406" s="548" t="s">
        <v>810</v>
      </c>
      <c r="B406" s="549" t="s">
        <v>2343</v>
      </c>
      <c r="C406" s="550" t="s">
        <v>2263</v>
      </c>
      <c r="D406" s="550">
        <v>1432.7486015735726</v>
      </c>
      <c r="E406" s="550">
        <v>1432.7486015735726</v>
      </c>
      <c r="F406" s="550">
        <v>1482.7931928425448</v>
      </c>
      <c r="G406" s="551">
        <v>0</v>
      </c>
      <c r="H406" s="551">
        <v>200</v>
      </c>
      <c r="I406" s="551">
        <v>280</v>
      </c>
      <c r="J406" s="551">
        <v>23490</v>
      </c>
      <c r="K406" s="552">
        <f t="shared" si="116"/>
        <v>0</v>
      </c>
      <c r="L406" s="552">
        <f t="shared" si="117"/>
        <v>286549.72031471453</v>
      </c>
      <c r="M406" s="552">
        <f t="shared" si="117"/>
        <v>401169.60844060034</v>
      </c>
      <c r="N406" s="552">
        <f t="shared" si="117"/>
        <v>34830812.099871375</v>
      </c>
      <c r="O406" s="552">
        <f t="shared" si="118"/>
        <v>35518531.428626686</v>
      </c>
      <c r="P406" s="540"/>
      <c r="Q406" s="553"/>
      <c r="R406" s="553">
        <f>D406*0.65*1.086</f>
        <v>1011.377237850785</v>
      </c>
      <c r="S406" s="553">
        <f>E406*0.65*1.086</f>
        <v>1011.377237850785</v>
      </c>
      <c r="T406" s="553"/>
      <c r="U406" s="551">
        <f t="shared" si="119"/>
        <v>0</v>
      </c>
      <c r="V406" s="551">
        <f t="shared" si="120"/>
        <v>202275.447570157</v>
      </c>
      <c r="W406" s="551">
        <f t="shared" si="120"/>
        <v>283185.62659821979</v>
      </c>
      <c r="X406" s="551">
        <f t="shared" si="120"/>
        <v>0</v>
      </c>
      <c r="Y406" s="551">
        <f t="shared" si="121"/>
        <v>485461.0741683768</v>
      </c>
      <c r="Z406" s="551">
        <f t="shared" si="122"/>
        <v>-35033070.35445831</v>
      </c>
      <c r="AA406" s="540"/>
      <c r="AB406" s="554" t="s">
        <v>2263</v>
      </c>
      <c r="AC406" s="554" t="s">
        <v>2505</v>
      </c>
      <c r="AD406" s="554" t="s">
        <v>2505</v>
      </c>
      <c r="AE406" s="554" t="s">
        <v>2263</v>
      </c>
      <c r="AF406" s="555" t="s">
        <v>2263</v>
      </c>
      <c r="AG406" s="555" t="s">
        <v>2263</v>
      </c>
      <c r="AH406" s="540"/>
      <c r="AI406" s="546" t="e">
        <f t="shared" si="124"/>
        <v>#VALUE!</v>
      </c>
      <c r="AJ406" s="546">
        <f t="shared" si="124"/>
        <v>-0.29409999999999992</v>
      </c>
      <c r="AK406" s="546">
        <f t="shared" si="124"/>
        <v>-0.29409999999999992</v>
      </c>
      <c r="AL406" s="546">
        <f t="shared" si="124"/>
        <v>-1</v>
      </c>
      <c r="AN406" s="502">
        <f t="shared" si="123"/>
        <v>0</v>
      </c>
      <c r="AO406" s="502">
        <f t="shared" si="123"/>
        <v>-84274.272744557529</v>
      </c>
      <c r="AP406" s="502">
        <f t="shared" si="123"/>
        <v>-117983.98184238054</v>
      </c>
      <c r="AQ406" s="502">
        <f t="shared" si="123"/>
        <v>-34830812.099871375</v>
      </c>
    </row>
    <row r="407" spans="1:43" ht="12.75" x14ac:dyDescent="0.2">
      <c r="A407" s="535" t="s">
        <v>811</v>
      </c>
      <c r="B407" s="536" t="s">
        <v>2288</v>
      </c>
      <c r="C407" s="537" t="s">
        <v>2263</v>
      </c>
      <c r="D407" s="537">
        <v>1138.6295909812291</v>
      </c>
      <c r="E407" s="537">
        <v>1138.6295909812291</v>
      </c>
      <c r="F407" s="537">
        <v>582.90366382404341</v>
      </c>
      <c r="G407" s="538">
        <v>0</v>
      </c>
      <c r="H407" s="538">
        <v>115</v>
      </c>
      <c r="I407" s="538">
        <v>145</v>
      </c>
      <c r="J407" s="538">
        <v>13285</v>
      </c>
      <c r="K407" s="539">
        <f t="shared" si="116"/>
        <v>0</v>
      </c>
      <c r="L407" s="539">
        <f t="shared" si="117"/>
        <v>130942.40296284134</v>
      </c>
      <c r="M407" s="539">
        <f t="shared" si="117"/>
        <v>165101.29069227821</v>
      </c>
      <c r="N407" s="539">
        <f t="shared" si="117"/>
        <v>7743875.1739024166</v>
      </c>
      <c r="O407" s="539">
        <f t="shared" si="118"/>
        <v>8039918.8675575359</v>
      </c>
      <c r="P407" s="540"/>
      <c r="Q407" s="541"/>
      <c r="R407" s="541">
        <f>SUMPRODUCT($D$407:$F$407,$H$407:$J$407)/SUM($H$407:$J$407)</f>
        <v>593.57097582558401</v>
      </c>
      <c r="S407" s="541">
        <f>SUMPRODUCT($D$407:$F$407,$H$407:$J$407)/SUM($H$407:$J$407)</f>
        <v>593.57097582558401</v>
      </c>
      <c r="T407" s="541">
        <f>SUMPRODUCT($D$407:$F$407,$H$407:$J$407)/SUM($H$407:$J$407)</f>
        <v>593.57097582558401</v>
      </c>
      <c r="U407" s="538">
        <f t="shared" si="119"/>
        <v>0</v>
      </c>
      <c r="V407" s="538">
        <f t="shared" si="120"/>
        <v>68260.662219942154</v>
      </c>
      <c r="W407" s="538">
        <f t="shared" si="120"/>
        <v>86067.791494709687</v>
      </c>
      <c r="X407" s="538">
        <f t="shared" si="120"/>
        <v>7885590.4138428839</v>
      </c>
      <c r="Y407" s="538">
        <f t="shared" si="121"/>
        <v>8039918.8675575359</v>
      </c>
      <c r="Z407" s="542">
        <f t="shared" si="122"/>
        <v>0</v>
      </c>
      <c r="AA407" s="543"/>
      <c r="AB407" s="544" t="s">
        <v>2263</v>
      </c>
      <c r="AC407" s="544" t="s">
        <v>2505</v>
      </c>
      <c r="AD407" s="544" t="s">
        <v>2505</v>
      </c>
      <c r="AE407" s="544" t="s">
        <v>2263</v>
      </c>
      <c r="AF407" s="545" t="s">
        <v>2263</v>
      </c>
      <c r="AG407" s="545" t="s">
        <v>2263</v>
      </c>
      <c r="AH407" s="543"/>
      <c r="AI407" s="546" t="e">
        <f t="shared" si="124"/>
        <v>#VALUE!</v>
      </c>
      <c r="AJ407" s="546">
        <f t="shared" si="124"/>
        <v>-0.47869704026041826</v>
      </c>
      <c r="AK407" s="546">
        <f t="shared" si="124"/>
        <v>-0.47869704026041826</v>
      </c>
      <c r="AL407" s="546">
        <f t="shared" si="124"/>
        <v>1.8300300141466774E-2</v>
      </c>
      <c r="AN407" s="502">
        <f t="shared" si="123"/>
        <v>0</v>
      </c>
      <c r="AO407" s="502">
        <f t="shared" si="123"/>
        <v>-62681.740742899186</v>
      </c>
      <c r="AP407" s="502">
        <f t="shared" si="123"/>
        <v>-79033.499197568526</v>
      </c>
      <c r="AQ407" s="502">
        <f t="shared" si="123"/>
        <v>141715.23994046729</v>
      </c>
    </row>
    <row r="408" spans="1:43" s="509" customFormat="1" ht="25.5" x14ac:dyDescent="0.2">
      <c r="A408" s="548" t="s">
        <v>812</v>
      </c>
      <c r="B408" s="549" t="s">
        <v>2344</v>
      </c>
      <c r="C408" s="550" t="s">
        <v>2263</v>
      </c>
      <c r="D408" s="550">
        <v>7226.4601391819788</v>
      </c>
      <c r="E408" s="550">
        <v>7226.4601391819788</v>
      </c>
      <c r="F408" s="550">
        <v>5793.9149356433227</v>
      </c>
      <c r="G408" s="551">
        <v>0</v>
      </c>
      <c r="H408" s="551">
        <v>0</v>
      </c>
      <c r="I408" s="551">
        <v>6</v>
      </c>
      <c r="J408" s="551">
        <v>1234</v>
      </c>
      <c r="K408" s="552">
        <f t="shared" si="116"/>
        <v>0</v>
      </c>
      <c r="L408" s="552">
        <f t="shared" si="117"/>
        <v>0</v>
      </c>
      <c r="M408" s="552">
        <f t="shared" si="117"/>
        <v>43358.760835091874</v>
      </c>
      <c r="N408" s="552">
        <f t="shared" si="117"/>
        <v>7149691.0305838604</v>
      </c>
      <c r="O408" s="552">
        <f t="shared" si="118"/>
        <v>7193049.7914189519</v>
      </c>
      <c r="P408" s="540"/>
      <c r="Q408" s="553"/>
      <c r="R408" s="553">
        <f>D408*0.51*1.086</f>
        <v>4002.4472126873311</v>
      </c>
      <c r="S408" s="553">
        <f>E408*0.51*1.086</f>
        <v>4002.4472126873311</v>
      </c>
      <c r="T408" s="553"/>
      <c r="U408" s="551">
        <f t="shared" si="119"/>
        <v>0</v>
      </c>
      <c r="V408" s="551">
        <f t="shared" si="120"/>
        <v>0</v>
      </c>
      <c r="W408" s="551">
        <f t="shared" si="120"/>
        <v>24014.683276123986</v>
      </c>
      <c r="X408" s="551">
        <f t="shared" si="120"/>
        <v>0</v>
      </c>
      <c r="Y408" s="551">
        <f t="shared" si="121"/>
        <v>24014.683276123986</v>
      </c>
      <c r="Z408" s="551">
        <f t="shared" si="122"/>
        <v>-7169035.1081428276</v>
      </c>
      <c r="AA408" s="540"/>
      <c r="AB408" s="554" t="s">
        <v>2263</v>
      </c>
      <c r="AC408" s="554" t="s">
        <v>2505</v>
      </c>
      <c r="AD408" s="554" t="s">
        <v>2505</v>
      </c>
      <c r="AE408" s="554" t="s">
        <v>2263</v>
      </c>
      <c r="AF408" s="555" t="s">
        <v>2263</v>
      </c>
      <c r="AG408" s="555" t="s">
        <v>2263</v>
      </c>
      <c r="AH408" s="540"/>
      <c r="AI408" s="546" t="e">
        <f t="shared" si="124"/>
        <v>#VALUE!</v>
      </c>
      <c r="AJ408" s="546">
        <f t="shared" si="124"/>
        <v>-0.44613999999999998</v>
      </c>
      <c r="AK408" s="546">
        <f t="shared" si="124"/>
        <v>-0.44613999999999998</v>
      </c>
      <c r="AL408" s="546">
        <f t="shared" si="124"/>
        <v>-1</v>
      </c>
      <c r="AN408" s="502">
        <f t="shared" si="123"/>
        <v>0</v>
      </c>
      <c r="AO408" s="502">
        <f t="shared" si="123"/>
        <v>0</v>
      </c>
      <c r="AP408" s="502">
        <f t="shared" si="123"/>
        <v>-19344.077558967889</v>
      </c>
      <c r="AQ408" s="502">
        <f t="shared" si="123"/>
        <v>-7149691.0305838604</v>
      </c>
    </row>
    <row r="409" spans="1:43" s="509" customFormat="1" ht="25.5" x14ac:dyDescent="0.2">
      <c r="A409" s="548" t="s">
        <v>813</v>
      </c>
      <c r="B409" s="549" t="s">
        <v>2345</v>
      </c>
      <c r="C409" s="550" t="s">
        <v>2263</v>
      </c>
      <c r="D409" s="550">
        <v>3923.3039230181766</v>
      </c>
      <c r="E409" s="550">
        <v>3923.3039230181766</v>
      </c>
      <c r="F409" s="550">
        <v>3783.7691783978253</v>
      </c>
      <c r="G409" s="551">
        <v>0</v>
      </c>
      <c r="H409" s="551">
        <v>0</v>
      </c>
      <c r="I409" s="551">
        <v>12</v>
      </c>
      <c r="J409" s="551">
        <v>2276</v>
      </c>
      <c r="K409" s="552">
        <f t="shared" si="116"/>
        <v>0</v>
      </c>
      <c r="L409" s="552">
        <f t="shared" si="117"/>
        <v>0</v>
      </c>
      <c r="M409" s="552">
        <f t="shared" si="117"/>
        <v>47079.64707621812</v>
      </c>
      <c r="N409" s="552">
        <f t="shared" si="117"/>
        <v>8611858.6500334498</v>
      </c>
      <c r="O409" s="552">
        <f t="shared" si="118"/>
        <v>8658938.2971096672</v>
      </c>
      <c r="P409" s="540"/>
      <c r="Q409" s="553"/>
      <c r="R409" s="553">
        <f>D409*0.59*1.086</f>
        <v>2513.8177556346664</v>
      </c>
      <c r="S409" s="553">
        <f>E409*0.59*1.086</f>
        <v>2513.8177556346664</v>
      </c>
      <c r="T409" s="553"/>
      <c r="U409" s="551">
        <f t="shared" si="119"/>
        <v>0</v>
      </c>
      <c r="V409" s="551">
        <f t="shared" si="120"/>
        <v>0</v>
      </c>
      <c r="W409" s="551">
        <f t="shared" si="120"/>
        <v>30165.813067615996</v>
      </c>
      <c r="X409" s="551">
        <f t="shared" si="120"/>
        <v>0</v>
      </c>
      <c r="Y409" s="551">
        <f t="shared" si="121"/>
        <v>30165.813067615996</v>
      </c>
      <c r="Z409" s="551">
        <f t="shared" si="122"/>
        <v>-8628772.4840420503</v>
      </c>
      <c r="AA409" s="540"/>
      <c r="AB409" s="554" t="s">
        <v>2263</v>
      </c>
      <c r="AC409" s="554" t="s">
        <v>2505</v>
      </c>
      <c r="AD409" s="554" t="s">
        <v>2505</v>
      </c>
      <c r="AE409" s="554" t="s">
        <v>2263</v>
      </c>
      <c r="AF409" s="555" t="s">
        <v>2263</v>
      </c>
      <c r="AG409" s="555" t="s">
        <v>2263</v>
      </c>
      <c r="AH409" s="540"/>
      <c r="AI409" s="546" t="e">
        <f t="shared" si="124"/>
        <v>#VALUE!</v>
      </c>
      <c r="AJ409" s="546">
        <f t="shared" si="124"/>
        <v>-0.35926000000000002</v>
      </c>
      <c r="AK409" s="546">
        <f t="shared" si="124"/>
        <v>-0.35926000000000002</v>
      </c>
      <c r="AL409" s="546">
        <f t="shared" si="124"/>
        <v>-1</v>
      </c>
      <c r="AN409" s="502">
        <f t="shared" si="123"/>
        <v>0</v>
      </c>
      <c r="AO409" s="502">
        <f t="shared" si="123"/>
        <v>0</v>
      </c>
      <c r="AP409" s="502">
        <f t="shared" si="123"/>
        <v>-16913.834008602124</v>
      </c>
      <c r="AQ409" s="502">
        <f t="shared" si="123"/>
        <v>-8611858.6500334498</v>
      </c>
    </row>
    <row r="410" spans="1:43" s="509" customFormat="1" ht="25.5" x14ac:dyDescent="0.2">
      <c r="A410" s="548" t="s">
        <v>814</v>
      </c>
      <c r="B410" s="549" t="s">
        <v>2346</v>
      </c>
      <c r="C410" s="550" t="s">
        <v>2263</v>
      </c>
      <c r="D410" s="550">
        <v>2786.3705293478911</v>
      </c>
      <c r="E410" s="550">
        <v>2786.3705293478911</v>
      </c>
      <c r="F410" s="550">
        <v>2595.9947503650042</v>
      </c>
      <c r="G410" s="551">
        <v>0</v>
      </c>
      <c r="H410" s="551">
        <v>1</v>
      </c>
      <c r="I410" s="551">
        <v>13</v>
      </c>
      <c r="J410" s="551">
        <v>3417</v>
      </c>
      <c r="K410" s="552">
        <f t="shared" si="116"/>
        <v>0</v>
      </c>
      <c r="L410" s="552">
        <f t="shared" si="117"/>
        <v>2786.3705293478911</v>
      </c>
      <c r="M410" s="552">
        <f t="shared" si="117"/>
        <v>36222.816881522587</v>
      </c>
      <c r="N410" s="552">
        <f t="shared" si="117"/>
        <v>8870514.0619972199</v>
      </c>
      <c r="O410" s="552">
        <f t="shared" si="118"/>
        <v>8909523.2494080905</v>
      </c>
      <c r="P410" s="540"/>
      <c r="Q410" s="553"/>
      <c r="R410" s="553">
        <f>D410*0.6*1.086</f>
        <v>1815.599036923086</v>
      </c>
      <c r="S410" s="553">
        <f>E410*0.6*1.086</f>
        <v>1815.599036923086</v>
      </c>
      <c r="T410" s="553"/>
      <c r="U410" s="551">
        <f t="shared" si="119"/>
        <v>0</v>
      </c>
      <c r="V410" s="551">
        <f t="shared" si="120"/>
        <v>1815.599036923086</v>
      </c>
      <c r="W410" s="551">
        <f t="shared" si="120"/>
        <v>23602.787480000119</v>
      </c>
      <c r="X410" s="551">
        <f t="shared" si="120"/>
        <v>0</v>
      </c>
      <c r="Y410" s="551">
        <f t="shared" si="121"/>
        <v>25418.386516923205</v>
      </c>
      <c r="Z410" s="551">
        <f t="shared" si="122"/>
        <v>-8884104.8628911674</v>
      </c>
      <c r="AA410" s="540"/>
      <c r="AB410" s="554" t="s">
        <v>2263</v>
      </c>
      <c r="AC410" s="554" t="s">
        <v>2505</v>
      </c>
      <c r="AD410" s="554" t="s">
        <v>2505</v>
      </c>
      <c r="AE410" s="554" t="s">
        <v>2263</v>
      </c>
      <c r="AF410" s="555" t="s">
        <v>2263</v>
      </c>
      <c r="AG410" s="555" t="s">
        <v>2263</v>
      </c>
      <c r="AH410" s="540"/>
      <c r="AI410" s="546" t="e">
        <f t="shared" si="124"/>
        <v>#VALUE!</v>
      </c>
      <c r="AJ410" s="546">
        <f t="shared" si="124"/>
        <v>-0.34839999999999993</v>
      </c>
      <c r="AK410" s="546">
        <f t="shared" si="124"/>
        <v>-0.34839999999999993</v>
      </c>
      <c r="AL410" s="546">
        <f t="shared" si="124"/>
        <v>-1</v>
      </c>
      <c r="AN410" s="502">
        <f t="shared" si="123"/>
        <v>0</v>
      </c>
      <c r="AO410" s="502">
        <f t="shared" si="123"/>
        <v>-970.77149242480505</v>
      </c>
      <c r="AP410" s="502">
        <f t="shared" si="123"/>
        <v>-12620.029401522468</v>
      </c>
      <c r="AQ410" s="502">
        <f t="shared" si="123"/>
        <v>-8870514.0619972199</v>
      </c>
    </row>
    <row r="411" spans="1:43" s="509" customFormat="1" ht="25.5" x14ac:dyDescent="0.2">
      <c r="A411" s="548" t="s">
        <v>815</v>
      </c>
      <c r="B411" s="549" t="s">
        <v>2347</v>
      </c>
      <c r="C411" s="550" t="s">
        <v>2263</v>
      </c>
      <c r="D411" s="550">
        <v>1404.7510549795734</v>
      </c>
      <c r="E411" s="550">
        <v>1404.7510549795734</v>
      </c>
      <c r="F411" s="550">
        <v>1950.1540501542577</v>
      </c>
      <c r="G411" s="551">
        <v>0</v>
      </c>
      <c r="H411" s="551">
        <v>9</v>
      </c>
      <c r="I411" s="551">
        <v>24</v>
      </c>
      <c r="J411" s="551">
        <v>2234</v>
      </c>
      <c r="K411" s="552">
        <f t="shared" si="116"/>
        <v>0</v>
      </c>
      <c r="L411" s="552">
        <f t="shared" si="117"/>
        <v>12642.75949481616</v>
      </c>
      <c r="M411" s="552">
        <f t="shared" si="117"/>
        <v>33714.025319509761</v>
      </c>
      <c r="N411" s="552">
        <f t="shared" si="117"/>
        <v>4356644.1480446113</v>
      </c>
      <c r="O411" s="552">
        <f t="shared" si="118"/>
        <v>4403000.9328589374</v>
      </c>
      <c r="P411" s="540"/>
      <c r="Q411" s="553"/>
      <c r="R411" s="553">
        <f>D411*0.66*1.086</f>
        <v>1006.8693661671592</v>
      </c>
      <c r="S411" s="553">
        <f>E411*0.66*1.086</f>
        <v>1006.8693661671592</v>
      </c>
      <c r="T411" s="553"/>
      <c r="U411" s="551">
        <f t="shared" si="119"/>
        <v>0</v>
      </c>
      <c r="V411" s="551">
        <f t="shared" si="120"/>
        <v>9061.8242955044334</v>
      </c>
      <c r="W411" s="551">
        <f t="shared" si="120"/>
        <v>24164.864788011822</v>
      </c>
      <c r="X411" s="551">
        <f t="shared" si="120"/>
        <v>0</v>
      </c>
      <c r="Y411" s="551">
        <f t="shared" si="121"/>
        <v>33226.689083516256</v>
      </c>
      <c r="Z411" s="551">
        <f t="shared" si="122"/>
        <v>-4369774.2437754208</v>
      </c>
      <c r="AA411" s="540"/>
      <c r="AB411" s="554" t="s">
        <v>2263</v>
      </c>
      <c r="AC411" s="554" t="s">
        <v>2505</v>
      </c>
      <c r="AD411" s="554" t="s">
        <v>2505</v>
      </c>
      <c r="AE411" s="554" t="s">
        <v>2263</v>
      </c>
      <c r="AF411" s="555" t="s">
        <v>2263</v>
      </c>
      <c r="AG411" s="555" t="s">
        <v>2263</v>
      </c>
      <c r="AH411" s="540"/>
      <c r="AI411" s="546" t="e">
        <f t="shared" si="124"/>
        <v>#VALUE!</v>
      </c>
      <c r="AJ411" s="546">
        <f t="shared" si="124"/>
        <v>-0.28323999999999983</v>
      </c>
      <c r="AK411" s="546">
        <f t="shared" si="124"/>
        <v>-0.28323999999999983</v>
      </c>
      <c r="AL411" s="546">
        <f t="shared" si="124"/>
        <v>-1</v>
      </c>
      <c r="AN411" s="502">
        <f t="shared" si="123"/>
        <v>0</v>
      </c>
      <c r="AO411" s="502">
        <f t="shared" si="123"/>
        <v>-3580.935199311727</v>
      </c>
      <c r="AP411" s="502">
        <f t="shared" si="123"/>
        <v>-9549.1605314979388</v>
      </c>
      <c r="AQ411" s="502">
        <f t="shared" si="123"/>
        <v>-4356644.1480446113</v>
      </c>
    </row>
    <row r="412" spans="1:43" s="509" customFormat="1" ht="38.25" x14ac:dyDescent="0.2">
      <c r="A412" s="548" t="s">
        <v>816</v>
      </c>
      <c r="B412" s="549" t="s">
        <v>2519</v>
      </c>
      <c r="C412" s="550" t="s">
        <v>2263</v>
      </c>
      <c r="D412" s="550">
        <v>12077.09447123234</v>
      </c>
      <c r="E412" s="550">
        <v>12077.09447123234</v>
      </c>
      <c r="F412" s="550">
        <v>7771.3551792633452</v>
      </c>
      <c r="G412" s="551">
        <v>0</v>
      </c>
      <c r="H412" s="551">
        <v>0</v>
      </c>
      <c r="I412" s="551">
        <v>19</v>
      </c>
      <c r="J412" s="551">
        <v>2721</v>
      </c>
      <c r="K412" s="552">
        <f t="shared" si="116"/>
        <v>0</v>
      </c>
      <c r="L412" s="552">
        <f t="shared" si="117"/>
        <v>0</v>
      </c>
      <c r="M412" s="552">
        <f t="shared" si="117"/>
        <v>229464.79495341447</v>
      </c>
      <c r="N412" s="552">
        <f t="shared" si="117"/>
        <v>21145857.442775562</v>
      </c>
      <c r="O412" s="552">
        <f t="shared" si="118"/>
        <v>21375322.237728976</v>
      </c>
      <c r="P412" s="540"/>
      <c r="Q412" s="553"/>
      <c r="R412" s="553">
        <f>$T412*0.9</f>
        <v>4557.4335313271959</v>
      </c>
      <c r="S412" s="553">
        <f>$T412*0.9</f>
        <v>4557.4335313271959</v>
      </c>
      <c r="T412" s="553">
        <f>F412*0.6*1.086</f>
        <v>5063.8150348079953</v>
      </c>
      <c r="U412" s="551">
        <f t="shared" si="119"/>
        <v>0</v>
      </c>
      <c r="V412" s="551">
        <f t="shared" si="120"/>
        <v>0</v>
      </c>
      <c r="W412" s="551">
        <f t="shared" si="120"/>
        <v>86591.237095216726</v>
      </c>
      <c r="X412" s="551">
        <f t="shared" si="120"/>
        <v>13778640.709712556</v>
      </c>
      <c r="Y412" s="551">
        <f t="shared" si="121"/>
        <v>13865231.946807772</v>
      </c>
      <c r="Z412" s="551">
        <f t="shared" si="122"/>
        <v>-7510090.2909212038</v>
      </c>
      <c r="AA412" s="540"/>
      <c r="AB412" s="554" t="s">
        <v>2263</v>
      </c>
      <c r="AC412" s="554" t="s">
        <v>2505</v>
      </c>
      <c r="AD412" s="554" t="s">
        <v>2505</v>
      </c>
      <c r="AE412" s="554" t="s">
        <v>2263</v>
      </c>
      <c r="AF412" s="555" t="s">
        <v>2263</v>
      </c>
      <c r="AG412" s="555" t="s">
        <v>2263</v>
      </c>
      <c r="AH412" s="540"/>
      <c r="AI412" s="546" t="e">
        <f t="shared" si="124"/>
        <v>#VALUE!</v>
      </c>
      <c r="AJ412" s="546">
        <f t="shared" si="124"/>
        <v>-0.622638247785259</v>
      </c>
      <c r="AK412" s="546">
        <f t="shared" si="124"/>
        <v>-0.622638247785259</v>
      </c>
      <c r="AL412" s="546">
        <f t="shared" si="124"/>
        <v>-0.34840000000000004</v>
      </c>
      <c r="AN412" s="502">
        <f t="shared" si="123"/>
        <v>0</v>
      </c>
      <c r="AO412" s="502">
        <f t="shared" si="123"/>
        <v>0</v>
      </c>
      <c r="AP412" s="502">
        <f t="shared" si="123"/>
        <v>-142873.55785819775</v>
      </c>
      <c r="AQ412" s="502">
        <f t="shared" si="123"/>
        <v>-7367216.7330630068</v>
      </c>
    </row>
    <row r="413" spans="1:43" s="509" customFormat="1" ht="38.25" x14ac:dyDescent="0.2">
      <c r="A413" s="548" t="s">
        <v>817</v>
      </c>
      <c r="B413" s="549" t="s">
        <v>2348</v>
      </c>
      <c r="C413" s="550" t="s">
        <v>2263</v>
      </c>
      <c r="D413" s="550">
        <v>5961.7200156020372</v>
      </c>
      <c r="E413" s="550">
        <v>5961.7200156020372</v>
      </c>
      <c r="F413" s="550">
        <v>5221.4856165146703</v>
      </c>
      <c r="G413" s="551">
        <v>0</v>
      </c>
      <c r="H413" s="551">
        <v>0</v>
      </c>
      <c r="I413" s="551">
        <v>20</v>
      </c>
      <c r="J413" s="551">
        <v>3226</v>
      </c>
      <c r="K413" s="552">
        <f t="shared" si="116"/>
        <v>0</v>
      </c>
      <c r="L413" s="552">
        <f t="shared" si="117"/>
        <v>0</v>
      </c>
      <c r="M413" s="552">
        <f t="shared" si="117"/>
        <v>119234.40031204074</v>
      </c>
      <c r="N413" s="552">
        <f t="shared" si="117"/>
        <v>16844512.598876327</v>
      </c>
      <c r="O413" s="552">
        <f t="shared" si="118"/>
        <v>16963746.999188367</v>
      </c>
      <c r="P413" s="540"/>
      <c r="Q413" s="553"/>
      <c r="R413" s="553">
        <f t="shared" ref="R413:S416" si="128">$T413*0.9</f>
        <v>3368.2968274437499</v>
      </c>
      <c r="S413" s="553">
        <f t="shared" si="128"/>
        <v>3368.2968274437499</v>
      </c>
      <c r="T413" s="553">
        <f>$F$413*0.66*1.086</f>
        <v>3742.5520304930551</v>
      </c>
      <c r="U413" s="551">
        <f t="shared" si="119"/>
        <v>0</v>
      </c>
      <c r="V413" s="551">
        <f t="shared" si="120"/>
        <v>0</v>
      </c>
      <c r="W413" s="551">
        <f t="shared" si="120"/>
        <v>67365.936548875005</v>
      </c>
      <c r="X413" s="551">
        <f t="shared" si="120"/>
        <v>12073472.850370595</v>
      </c>
      <c r="Y413" s="551">
        <f t="shared" si="121"/>
        <v>12140838.786919471</v>
      </c>
      <c r="Z413" s="551">
        <f t="shared" si="122"/>
        <v>-4822908.2122688964</v>
      </c>
      <c r="AA413" s="540"/>
      <c r="AB413" s="554" t="s">
        <v>2263</v>
      </c>
      <c r="AC413" s="554" t="s">
        <v>2505</v>
      </c>
      <c r="AD413" s="554" t="s">
        <v>2505</v>
      </c>
      <c r="AE413" s="554" t="s">
        <v>2263</v>
      </c>
      <c r="AF413" s="555" t="s">
        <v>2263</v>
      </c>
      <c r="AG413" s="555" t="s">
        <v>2263</v>
      </c>
      <c r="AH413" s="540"/>
      <c r="AI413" s="546" t="e">
        <f t="shared" si="124"/>
        <v>#VALUE!</v>
      </c>
      <c r="AJ413" s="546">
        <f t="shared" si="124"/>
        <v>-0.43501257713733699</v>
      </c>
      <c r="AK413" s="546">
        <f t="shared" si="124"/>
        <v>-0.43501257713733699</v>
      </c>
      <c r="AL413" s="546">
        <f t="shared" si="124"/>
        <v>-0.28323999999999994</v>
      </c>
      <c r="AN413" s="502">
        <f t="shared" si="123"/>
        <v>0</v>
      </c>
      <c r="AO413" s="502">
        <f t="shared" si="123"/>
        <v>0</v>
      </c>
      <c r="AP413" s="502">
        <f t="shared" si="123"/>
        <v>-51868.463763165739</v>
      </c>
      <c r="AQ413" s="502">
        <f t="shared" si="123"/>
        <v>-4771039.748505732</v>
      </c>
    </row>
    <row r="414" spans="1:43" s="509" customFormat="1" ht="38.25" x14ac:dyDescent="0.2">
      <c r="A414" s="548" t="s">
        <v>818</v>
      </c>
      <c r="B414" s="549" t="s">
        <v>2349</v>
      </c>
      <c r="C414" s="550" t="s">
        <v>2263</v>
      </c>
      <c r="D414" s="550">
        <v>5986.3392511319762</v>
      </c>
      <c r="E414" s="550">
        <v>5986.3392511319762</v>
      </c>
      <c r="F414" s="550">
        <v>4029.4495360361575</v>
      </c>
      <c r="G414" s="551">
        <v>0</v>
      </c>
      <c r="H414" s="551">
        <v>0</v>
      </c>
      <c r="I414" s="551">
        <v>28</v>
      </c>
      <c r="J414" s="551">
        <v>4887</v>
      </c>
      <c r="K414" s="552">
        <f t="shared" si="116"/>
        <v>0</v>
      </c>
      <c r="L414" s="552">
        <f t="shared" si="117"/>
        <v>0</v>
      </c>
      <c r="M414" s="552">
        <f t="shared" si="117"/>
        <v>167617.49903169533</v>
      </c>
      <c r="N414" s="552">
        <f t="shared" si="117"/>
        <v>19691919.882608701</v>
      </c>
      <c r="O414" s="552">
        <f t="shared" si="118"/>
        <v>19859537.381640397</v>
      </c>
      <c r="P414" s="540"/>
      <c r="Q414" s="553"/>
      <c r="R414" s="553">
        <f t="shared" si="128"/>
        <v>2520.5657449739138</v>
      </c>
      <c r="S414" s="553">
        <f t="shared" si="128"/>
        <v>2520.5657449739138</v>
      </c>
      <c r="T414" s="553">
        <f>F414*0.64*1.086</f>
        <v>2800.6286055265709</v>
      </c>
      <c r="U414" s="551">
        <f t="shared" si="119"/>
        <v>0</v>
      </c>
      <c r="V414" s="551">
        <f t="shared" si="120"/>
        <v>0</v>
      </c>
      <c r="W414" s="551">
        <f t="shared" si="120"/>
        <v>70575.840859269578</v>
      </c>
      <c r="X414" s="551">
        <f t="shared" si="120"/>
        <v>13686671.995208353</v>
      </c>
      <c r="Y414" s="551">
        <f t="shared" si="121"/>
        <v>13757247.836067623</v>
      </c>
      <c r="Z414" s="551">
        <f t="shared" si="122"/>
        <v>-6102289.5455727745</v>
      </c>
      <c r="AA414" s="540"/>
      <c r="AB414" s="554" t="s">
        <v>2263</v>
      </c>
      <c r="AC414" s="554" t="s">
        <v>2505</v>
      </c>
      <c r="AD414" s="554" t="s">
        <v>2505</v>
      </c>
      <c r="AE414" s="554" t="s">
        <v>2263</v>
      </c>
      <c r="AF414" s="555" t="s">
        <v>2263</v>
      </c>
      <c r="AG414" s="555" t="s">
        <v>2263</v>
      </c>
      <c r="AH414" s="540"/>
      <c r="AI414" s="546" t="e">
        <f t="shared" si="124"/>
        <v>#VALUE!</v>
      </c>
      <c r="AJ414" s="546">
        <f t="shared" si="124"/>
        <v>-0.57894705942412272</v>
      </c>
      <c r="AK414" s="546">
        <f t="shared" si="124"/>
        <v>-0.57894705942412272</v>
      </c>
      <c r="AL414" s="546">
        <f t="shared" si="124"/>
        <v>-0.30496000000000001</v>
      </c>
      <c r="AN414" s="502">
        <f t="shared" si="123"/>
        <v>0</v>
      </c>
      <c r="AO414" s="502">
        <f t="shared" si="123"/>
        <v>0</v>
      </c>
      <c r="AP414" s="502">
        <f t="shared" si="123"/>
        <v>-97041.658172425756</v>
      </c>
      <c r="AQ414" s="502">
        <f t="shared" si="123"/>
        <v>-6005247.8874003477</v>
      </c>
    </row>
    <row r="415" spans="1:43" ht="38.25" x14ac:dyDescent="0.2">
      <c r="A415" s="535" t="s">
        <v>819</v>
      </c>
      <c r="B415" s="536" t="s">
        <v>2350</v>
      </c>
      <c r="C415" s="537" t="s">
        <v>2263</v>
      </c>
      <c r="D415" s="537">
        <v>3273.3197957840785</v>
      </c>
      <c r="E415" s="537">
        <v>3273.3197957840785</v>
      </c>
      <c r="F415" s="537">
        <v>3044.5448721416715</v>
      </c>
      <c r="G415" s="538">
        <v>0</v>
      </c>
      <c r="H415" s="538">
        <v>1</v>
      </c>
      <c r="I415" s="538">
        <v>46</v>
      </c>
      <c r="J415" s="538">
        <v>5762</v>
      </c>
      <c r="K415" s="539">
        <f t="shared" si="116"/>
        <v>0</v>
      </c>
      <c r="L415" s="539">
        <f t="shared" si="117"/>
        <v>3273.3197957840785</v>
      </c>
      <c r="M415" s="539">
        <f t="shared" si="117"/>
        <v>150572.71060606762</v>
      </c>
      <c r="N415" s="539">
        <f t="shared" si="117"/>
        <v>17542667.553280313</v>
      </c>
      <c r="O415" s="539">
        <f t="shared" si="118"/>
        <v>17696513.583682165</v>
      </c>
      <c r="P415" s="540"/>
      <c r="Q415" s="541"/>
      <c r="R415" s="541">
        <f t="shared" si="128"/>
        <v>2000.2659809970783</v>
      </c>
      <c r="S415" s="541">
        <f t="shared" si="128"/>
        <v>2000.2659809970783</v>
      </c>
      <c r="T415" s="541">
        <f>$F$415*0.73</f>
        <v>2222.5177566634202</v>
      </c>
      <c r="U415" s="538">
        <f t="shared" si="119"/>
        <v>0</v>
      </c>
      <c r="V415" s="538">
        <f t="shared" si="120"/>
        <v>2000.2659809970783</v>
      </c>
      <c r="W415" s="538">
        <f t="shared" si="120"/>
        <v>92012.235125865598</v>
      </c>
      <c r="X415" s="538">
        <f t="shared" si="120"/>
        <v>12806147.313894628</v>
      </c>
      <c r="Y415" s="538">
        <f t="shared" si="121"/>
        <v>12900159.81500149</v>
      </c>
      <c r="Z415" s="542">
        <f t="shared" si="122"/>
        <v>-4796353.768680675</v>
      </c>
      <c r="AA415" s="543"/>
      <c r="AB415" s="544" t="s">
        <v>2263</v>
      </c>
      <c r="AC415" s="544" t="s">
        <v>2505</v>
      </c>
      <c r="AD415" s="544" t="s">
        <v>2505</v>
      </c>
      <c r="AE415" s="544" t="s">
        <v>2263</v>
      </c>
      <c r="AF415" s="545" t="s">
        <v>2263</v>
      </c>
      <c r="AG415" s="545" t="s">
        <v>2263</v>
      </c>
      <c r="AH415" s="543"/>
      <c r="AI415" s="546" t="e">
        <f t="shared" si="124"/>
        <v>#VALUE!</v>
      </c>
      <c r="AJ415" s="546">
        <f t="shared" si="124"/>
        <v>-0.38891825248075329</v>
      </c>
      <c r="AK415" s="546">
        <f t="shared" si="124"/>
        <v>-0.38891825248075329</v>
      </c>
      <c r="AL415" s="546">
        <f t="shared" si="124"/>
        <v>-0.27</v>
      </c>
      <c r="AN415" s="502">
        <f t="shared" si="123"/>
        <v>0</v>
      </c>
      <c r="AO415" s="502">
        <f t="shared" si="123"/>
        <v>-1273.0538147870002</v>
      </c>
      <c r="AP415" s="502">
        <f t="shared" si="123"/>
        <v>-58560.475480202018</v>
      </c>
      <c r="AQ415" s="502">
        <f t="shared" si="123"/>
        <v>-4736520.239385685</v>
      </c>
    </row>
    <row r="416" spans="1:43" ht="38.25" x14ac:dyDescent="0.2">
      <c r="A416" s="535" t="s">
        <v>820</v>
      </c>
      <c r="B416" s="536" t="s">
        <v>2351</v>
      </c>
      <c r="C416" s="537" t="s">
        <v>2263</v>
      </c>
      <c r="D416" s="537">
        <v>2358.1450064479527</v>
      </c>
      <c r="E416" s="537">
        <v>2358.1450064479527</v>
      </c>
      <c r="F416" s="537">
        <v>2313.8027095230836</v>
      </c>
      <c r="G416" s="538">
        <v>0</v>
      </c>
      <c r="H416" s="538">
        <v>7</v>
      </c>
      <c r="I416" s="538">
        <v>60</v>
      </c>
      <c r="J416" s="538">
        <v>3184</v>
      </c>
      <c r="K416" s="539">
        <f t="shared" si="116"/>
        <v>0</v>
      </c>
      <c r="L416" s="539">
        <f t="shared" si="117"/>
        <v>16507.015045135668</v>
      </c>
      <c r="M416" s="539">
        <f t="shared" si="117"/>
        <v>141488.70038687717</v>
      </c>
      <c r="N416" s="539">
        <f t="shared" si="117"/>
        <v>7367147.8271214981</v>
      </c>
      <c r="O416" s="539">
        <f t="shared" si="118"/>
        <v>7525143.5425535105</v>
      </c>
      <c r="P416" s="540"/>
      <c r="Q416" s="541"/>
      <c r="R416" s="541">
        <f t="shared" si="128"/>
        <v>1582.6410533137894</v>
      </c>
      <c r="S416" s="541">
        <f t="shared" si="128"/>
        <v>1582.6410533137894</v>
      </c>
      <c r="T416" s="541">
        <f>$F$416*0.76</f>
        <v>1758.4900592375436</v>
      </c>
      <c r="U416" s="538">
        <f t="shared" si="119"/>
        <v>0</v>
      </c>
      <c r="V416" s="538">
        <f t="shared" si="120"/>
        <v>11078.487373196525</v>
      </c>
      <c r="W416" s="538">
        <f t="shared" si="120"/>
        <v>94958.463198827361</v>
      </c>
      <c r="X416" s="538">
        <f t="shared" si="120"/>
        <v>5599032.3486123392</v>
      </c>
      <c r="Y416" s="538">
        <f t="shared" si="121"/>
        <v>5705069.2991843633</v>
      </c>
      <c r="Z416" s="542">
        <f t="shared" si="122"/>
        <v>-1820074.2433691472</v>
      </c>
      <c r="AA416" s="543"/>
      <c r="AB416" s="544" t="s">
        <v>2263</v>
      </c>
      <c r="AC416" s="544" t="s">
        <v>2505</v>
      </c>
      <c r="AD416" s="544" t="s">
        <v>2505</v>
      </c>
      <c r="AE416" s="544" t="s">
        <v>2263</v>
      </c>
      <c r="AF416" s="545" t="s">
        <v>2263</v>
      </c>
      <c r="AG416" s="545" t="s">
        <v>2263</v>
      </c>
      <c r="AH416" s="543"/>
      <c r="AI416" s="546" t="e">
        <f t="shared" si="124"/>
        <v>#VALUE!</v>
      </c>
      <c r="AJ416" s="546">
        <f t="shared" si="124"/>
        <v>-0.32886186006953666</v>
      </c>
      <c r="AK416" s="546">
        <f t="shared" si="124"/>
        <v>-0.32886186006953666</v>
      </c>
      <c r="AL416" s="546">
        <f t="shared" si="124"/>
        <v>-0.24</v>
      </c>
      <c r="AN416" s="502">
        <f t="shared" si="123"/>
        <v>0</v>
      </c>
      <c r="AO416" s="502">
        <f t="shared" si="123"/>
        <v>-5428.5276719391422</v>
      </c>
      <c r="AP416" s="502">
        <f t="shared" si="123"/>
        <v>-46530.23718804981</v>
      </c>
      <c r="AQ416" s="502">
        <f t="shared" si="123"/>
        <v>-1768115.4785091588</v>
      </c>
    </row>
    <row r="417" spans="1:43" ht="25.5" x14ac:dyDescent="0.2">
      <c r="A417" s="535" t="s">
        <v>821</v>
      </c>
      <c r="B417" s="536" t="s">
        <v>2352</v>
      </c>
      <c r="C417" s="537" t="s">
        <v>2263</v>
      </c>
      <c r="D417" s="537">
        <v>2590.2123564851272</v>
      </c>
      <c r="E417" s="537">
        <v>2590.2123564851272</v>
      </c>
      <c r="F417" s="537">
        <v>4112.6146723461216</v>
      </c>
      <c r="G417" s="538">
        <v>0</v>
      </c>
      <c r="H417" s="538">
        <v>28</v>
      </c>
      <c r="I417" s="538">
        <v>36</v>
      </c>
      <c r="J417" s="538">
        <v>1361</v>
      </c>
      <c r="K417" s="539">
        <f t="shared" si="116"/>
        <v>0</v>
      </c>
      <c r="L417" s="539">
        <f t="shared" si="117"/>
        <v>72525.945981583558</v>
      </c>
      <c r="M417" s="539">
        <f t="shared" si="117"/>
        <v>93247.644833464583</v>
      </c>
      <c r="N417" s="539">
        <f t="shared" si="117"/>
        <v>5597268.5690630712</v>
      </c>
      <c r="O417" s="539">
        <f t="shared" si="118"/>
        <v>5763042.1598781189</v>
      </c>
      <c r="P417" s="540"/>
      <c r="Q417" s="541"/>
      <c r="R417" s="541">
        <f>D$417*0.64</f>
        <v>1657.7359081504815</v>
      </c>
      <c r="S417" s="541">
        <f>E$417*0.64</f>
        <v>1657.7359081504815</v>
      </c>
      <c r="T417" s="541"/>
      <c r="U417" s="538">
        <f t="shared" si="119"/>
        <v>0</v>
      </c>
      <c r="V417" s="538">
        <f t="shared" si="120"/>
        <v>46416.605428213479</v>
      </c>
      <c r="W417" s="538">
        <f t="shared" si="120"/>
        <v>59678.492693417335</v>
      </c>
      <c r="X417" s="538">
        <f t="shared" si="120"/>
        <v>0</v>
      </c>
      <c r="Y417" s="538">
        <f t="shared" si="121"/>
        <v>106095.09812163081</v>
      </c>
      <c r="Z417" s="542">
        <f t="shared" si="122"/>
        <v>-5656947.0617564879</v>
      </c>
      <c r="AA417" s="543"/>
      <c r="AB417" s="544" t="s">
        <v>2263</v>
      </c>
      <c r="AC417" s="544" t="s">
        <v>2505</v>
      </c>
      <c r="AD417" s="544" t="s">
        <v>2505</v>
      </c>
      <c r="AE417" s="544" t="s">
        <v>2263</v>
      </c>
      <c r="AF417" s="545" t="s">
        <v>2263</v>
      </c>
      <c r="AG417" s="545" t="s">
        <v>2263</v>
      </c>
      <c r="AH417" s="543"/>
      <c r="AI417" s="546" t="e">
        <f t="shared" si="124"/>
        <v>#VALUE!</v>
      </c>
      <c r="AJ417" s="546">
        <f t="shared" si="124"/>
        <v>-0.36</v>
      </c>
      <c r="AK417" s="546">
        <f t="shared" si="124"/>
        <v>-0.36</v>
      </c>
      <c r="AL417" s="546">
        <f t="shared" si="124"/>
        <v>-1</v>
      </c>
      <c r="AN417" s="502">
        <f t="shared" si="123"/>
        <v>0</v>
      </c>
      <c r="AO417" s="502">
        <f t="shared" si="123"/>
        <v>-26109.340553370079</v>
      </c>
      <c r="AP417" s="502">
        <f t="shared" si="123"/>
        <v>-33569.152140047248</v>
      </c>
      <c r="AQ417" s="502">
        <f t="shared" si="123"/>
        <v>-5597268.5690630712</v>
      </c>
    </row>
    <row r="418" spans="1:43" ht="12.75" x14ac:dyDescent="0.2">
      <c r="A418" s="535" t="s">
        <v>822</v>
      </c>
      <c r="B418" s="536">
        <v>0</v>
      </c>
      <c r="C418" s="537" t="s">
        <v>2263</v>
      </c>
      <c r="D418" s="537">
        <v>1015.9576240732691</v>
      </c>
      <c r="E418" s="537">
        <v>1015.9576240732691</v>
      </c>
      <c r="F418" s="537">
        <v>2548.3977094542574</v>
      </c>
      <c r="G418" s="538">
        <v>0</v>
      </c>
      <c r="H418" s="538">
        <v>173</v>
      </c>
      <c r="I418" s="538">
        <v>113</v>
      </c>
      <c r="J418" s="538">
        <v>1690</v>
      </c>
      <c r="K418" s="539">
        <f t="shared" si="116"/>
        <v>0</v>
      </c>
      <c r="L418" s="539">
        <f t="shared" si="117"/>
        <v>175760.66896467557</v>
      </c>
      <c r="M418" s="539">
        <f t="shared" si="117"/>
        <v>114803.21152027941</v>
      </c>
      <c r="N418" s="539">
        <f t="shared" si="117"/>
        <v>4306792.1289776955</v>
      </c>
      <c r="O418" s="539">
        <f t="shared" si="118"/>
        <v>4597356.0094626509</v>
      </c>
      <c r="P418" s="540"/>
      <c r="Q418" s="541"/>
      <c r="R418" s="541"/>
      <c r="S418" s="541"/>
      <c r="T418" s="541"/>
      <c r="U418" s="538">
        <f t="shared" si="119"/>
        <v>0</v>
      </c>
      <c r="V418" s="538">
        <f t="shared" si="120"/>
        <v>0</v>
      </c>
      <c r="W418" s="538">
        <f t="shared" si="120"/>
        <v>0</v>
      </c>
      <c r="X418" s="538">
        <f t="shared" si="120"/>
        <v>0</v>
      </c>
      <c r="Y418" s="538">
        <f t="shared" si="121"/>
        <v>0</v>
      </c>
      <c r="Z418" s="542">
        <f t="shared" si="122"/>
        <v>0</v>
      </c>
      <c r="AA418" s="543"/>
      <c r="AB418" s="544" t="s">
        <v>2263</v>
      </c>
      <c r="AC418" s="544" t="s">
        <v>2505</v>
      </c>
      <c r="AD418" s="544" t="s">
        <v>2505</v>
      </c>
      <c r="AE418" s="544" t="s">
        <v>2263</v>
      </c>
      <c r="AF418" s="545" t="s">
        <v>2263</v>
      </c>
      <c r="AG418" s="545" t="s">
        <v>2263</v>
      </c>
      <c r="AH418" s="543"/>
      <c r="AI418" s="546" t="e">
        <f t="shared" si="124"/>
        <v>#VALUE!</v>
      </c>
      <c r="AJ418" s="546">
        <f t="shared" si="124"/>
        <v>-1</v>
      </c>
      <c r="AK418" s="546">
        <f t="shared" si="124"/>
        <v>-1</v>
      </c>
      <c r="AL418" s="546">
        <f t="shared" si="124"/>
        <v>-1</v>
      </c>
      <c r="AN418" s="502">
        <f t="shared" si="123"/>
        <v>0</v>
      </c>
      <c r="AO418" s="502">
        <f t="shared" si="123"/>
        <v>-175760.66896467557</v>
      </c>
      <c r="AP418" s="502">
        <f t="shared" si="123"/>
        <v>-114803.21152027941</v>
      </c>
      <c r="AQ418" s="502">
        <f t="shared" si="123"/>
        <v>-4306792.1289776955</v>
      </c>
    </row>
    <row r="419" spans="1:43" ht="12.75" x14ac:dyDescent="0.2">
      <c r="A419" s="535" t="s">
        <v>823</v>
      </c>
      <c r="B419" s="536">
        <v>0</v>
      </c>
      <c r="C419" s="537" t="s">
        <v>2263</v>
      </c>
      <c r="D419" s="537">
        <v>929.68924424559771</v>
      </c>
      <c r="E419" s="537">
        <v>929.68924424559771</v>
      </c>
      <c r="F419" s="537">
        <v>2161.728583108511</v>
      </c>
      <c r="G419" s="538">
        <v>0</v>
      </c>
      <c r="H419" s="538">
        <v>705</v>
      </c>
      <c r="I419" s="538">
        <v>399</v>
      </c>
      <c r="J419" s="538">
        <v>1960</v>
      </c>
      <c r="K419" s="539">
        <f t="shared" si="116"/>
        <v>0</v>
      </c>
      <c r="L419" s="539">
        <f t="shared" si="117"/>
        <v>655430.91719314642</v>
      </c>
      <c r="M419" s="539">
        <f t="shared" si="117"/>
        <v>370946.00845399348</v>
      </c>
      <c r="N419" s="539">
        <f t="shared" si="117"/>
        <v>4236988.0228926819</v>
      </c>
      <c r="O419" s="539">
        <f t="shared" si="118"/>
        <v>5263364.9485398214</v>
      </c>
      <c r="P419" s="540"/>
      <c r="Q419" s="541"/>
      <c r="R419" s="541"/>
      <c r="S419" s="541"/>
      <c r="T419" s="541"/>
      <c r="U419" s="538">
        <f t="shared" si="119"/>
        <v>0</v>
      </c>
      <c r="V419" s="538">
        <f t="shared" si="120"/>
        <v>0</v>
      </c>
      <c r="W419" s="538">
        <f t="shared" si="120"/>
        <v>0</v>
      </c>
      <c r="X419" s="538">
        <f t="shared" si="120"/>
        <v>0</v>
      </c>
      <c r="Y419" s="538">
        <f t="shared" si="121"/>
        <v>0</v>
      </c>
      <c r="Z419" s="542">
        <f t="shared" si="122"/>
        <v>0</v>
      </c>
      <c r="AA419" s="543"/>
      <c r="AB419" s="544" t="s">
        <v>2263</v>
      </c>
      <c r="AC419" s="544" t="s">
        <v>2505</v>
      </c>
      <c r="AD419" s="544" t="s">
        <v>2505</v>
      </c>
      <c r="AE419" s="544" t="s">
        <v>2263</v>
      </c>
      <c r="AF419" s="545" t="s">
        <v>2263</v>
      </c>
      <c r="AG419" s="545" t="s">
        <v>2263</v>
      </c>
      <c r="AH419" s="543"/>
      <c r="AI419" s="546" t="e">
        <f t="shared" si="124"/>
        <v>#VALUE!</v>
      </c>
      <c r="AJ419" s="546">
        <f t="shared" si="124"/>
        <v>-1</v>
      </c>
      <c r="AK419" s="546">
        <f t="shared" si="124"/>
        <v>-1</v>
      </c>
      <c r="AL419" s="546">
        <f t="shared" si="124"/>
        <v>-1</v>
      </c>
      <c r="AN419" s="502">
        <f t="shared" si="123"/>
        <v>0</v>
      </c>
      <c r="AO419" s="502">
        <f t="shared" si="123"/>
        <v>-655430.91719314642</v>
      </c>
      <c r="AP419" s="502">
        <f t="shared" si="123"/>
        <v>-370946.00845399348</v>
      </c>
      <c r="AQ419" s="502">
        <f t="shared" si="123"/>
        <v>-4236988.0228926819</v>
      </c>
    </row>
    <row r="420" spans="1:43" ht="12.75" x14ac:dyDescent="0.2">
      <c r="A420" s="535" t="s">
        <v>824</v>
      </c>
      <c r="B420" s="536">
        <v>0</v>
      </c>
      <c r="C420" s="537" t="s">
        <v>2263</v>
      </c>
      <c r="D420" s="537">
        <v>590.05717892676375</v>
      </c>
      <c r="E420" s="537">
        <v>590.05717892676375</v>
      </c>
      <c r="F420" s="537">
        <v>1650.0824075625744</v>
      </c>
      <c r="G420" s="538">
        <v>0</v>
      </c>
      <c r="H420" s="538">
        <v>1199</v>
      </c>
      <c r="I420" s="538">
        <v>343</v>
      </c>
      <c r="J420" s="538">
        <v>583</v>
      </c>
      <c r="K420" s="539">
        <f t="shared" si="116"/>
        <v>0</v>
      </c>
      <c r="L420" s="539">
        <f t="shared" si="117"/>
        <v>707478.55753318977</v>
      </c>
      <c r="M420" s="539">
        <f t="shared" si="117"/>
        <v>202389.61237187998</v>
      </c>
      <c r="N420" s="539">
        <f t="shared" si="117"/>
        <v>961998.04360898084</v>
      </c>
      <c r="O420" s="539">
        <f t="shared" si="118"/>
        <v>1871866.2135140505</v>
      </c>
      <c r="P420" s="540"/>
      <c r="Q420" s="541"/>
      <c r="R420" s="541"/>
      <c r="S420" s="541"/>
      <c r="T420" s="541"/>
      <c r="U420" s="538">
        <f t="shared" si="119"/>
        <v>0</v>
      </c>
      <c r="V420" s="538">
        <f t="shared" si="120"/>
        <v>0</v>
      </c>
      <c r="W420" s="538">
        <f t="shared" si="120"/>
        <v>0</v>
      </c>
      <c r="X420" s="538">
        <f t="shared" si="120"/>
        <v>0</v>
      </c>
      <c r="Y420" s="538">
        <f t="shared" si="121"/>
        <v>0</v>
      </c>
      <c r="Z420" s="542">
        <f t="shared" si="122"/>
        <v>0</v>
      </c>
      <c r="AA420" s="543"/>
      <c r="AB420" s="544" t="s">
        <v>2263</v>
      </c>
      <c r="AC420" s="544" t="s">
        <v>2505</v>
      </c>
      <c r="AD420" s="544" t="s">
        <v>2505</v>
      </c>
      <c r="AE420" s="544" t="s">
        <v>2263</v>
      </c>
      <c r="AF420" s="545" t="s">
        <v>2263</v>
      </c>
      <c r="AG420" s="545" t="s">
        <v>2263</v>
      </c>
      <c r="AH420" s="543"/>
      <c r="AI420" s="546" t="e">
        <f t="shared" si="124"/>
        <v>#VALUE!</v>
      </c>
      <c r="AJ420" s="546">
        <f t="shared" si="124"/>
        <v>-1</v>
      </c>
      <c r="AK420" s="546">
        <f t="shared" si="124"/>
        <v>-1</v>
      </c>
      <c r="AL420" s="546">
        <f t="shared" si="124"/>
        <v>-1</v>
      </c>
      <c r="AN420" s="502">
        <f t="shared" si="123"/>
        <v>0</v>
      </c>
      <c r="AO420" s="502">
        <f t="shared" si="123"/>
        <v>-707478.55753318977</v>
      </c>
      <c r="AP420" s="502">
        <f t="shared" si="123"/>
        <v>-202389.61237187998</v>
      </c>
      <c r="AQ420" s="502">
        <f t="shared" si="123"/>
        <v>-961998.04360898084</v>
      </c>
    </row>
    <row r="421" spans="1:43" ht="25.5" x14ac:dyDescent="0.2">
      <c r="A421" s="535" t="s">
        <v>825</v>
      </c>
      <c r="B421" s="536" t="s">
        <v>2353</v>
      </c>
      <c r="C421" s="537" t="s">
        <v>2263</v>
      </c>
      <c r="D421" s="537">
        <v>4805.8469409915788</v>
      </c>
      <c r="E421" s="537">
        <v>4805.8469409915788</v>
      </c>
      <c r="F421" s="537">
        <v>5191.377998378659</v>
      </c>
      <c r="G421" s="538">
        <v>0</v>
      </c>
      <c r="H421" s="538">
        <v>2</v>
      </c>
      <c r="I421" s="538">
        <v>22</v>
      </c>
      <c r="J421" s="538">
        <v>728</v>
      </c>
      <c r="K421" s="539">
        <f t="shared" si="116"/>
        <v>0</v>
      </c>
      <c r="L421" s="539">
        <f t="shared" si="117"/>
        <v>9611.6938819831576</v>
      </c>
      <c r="M421" s="539">
        <f t="shared" si="117"/>
        <v>105728.63270181473</v>
      </c>
      <c r="N421" s="539">
        <f t="shared" si="117"/>
        <v>3779323.1828196635</v>
      </c>
      <c r="O421" s="539">
        <f t="shared" si="118"/>
        <v>3894663.5094034616</v>
      </c>
      <c r="P421" s="540"/>
      <c r="Q421" s="541"/>
      <c r="R421" s="541">
        <f>D$421*0.68</f>
        <v>3267.9759198742736</v>
      </c>
      <c r="S421" s="541">
        <f>E$421*0.68</f>
        <v>3267.9759198742736</v>
      </c>
      <c r="T421" s="541"/>
      <c r="U421" s="538">
        <f t="shared" si="119"/>
        <v>0</v>
      </c>
      <c r="V421" s="538">
        <f t="shared" si="120"/>
        <v>6535.9518397485472</v>
      </c>
      <c r="W421" s="538">
        <f t="shared" si="120"/>
        <v>71895.470237234025</v>
      </c>
      <c r="X421" s="538">
        <f t="shared" si="120"/>
        <v>0</v>
      </c>
      <c r="Y421" s="538">
        <f t="shared" si="121"/>
        <v>78431.422076982577</v>
      </c>
      <c r="Z421" s="542">
        <f t="shared" si="122"/>
        <v>-3816232.0873264791</v>
      </c>
      <c r="AA421" s="543"/>
      <c r="AB421" s="544" t="s">
        <v>2263</v>
      </c>
      <c r="AC421" s="544" t="s">
        <v>2505</v>
      </c>
      <c r="AD421" s="544" t="s">
        <v>2505</v>
      </c>
      <c r="AE421" s="544" t="s">
        <v>2263</v>
      </c>
      <c r="AF421" s="545" t="s">
        <v>2263</v>
      </c>
      <c r="AG421" s="545" t="s">
        <v>2263</v>
      </c>
      <c r="AH421" s="543"/>
      <c r="AI421" s="546" t="e">
        <f t="shared" si="124"/>
        <v>#VALUE!</v>
      </c>
      <c r="AJ421" s="546">
        <f t="shared" si="124"/>
        <v>-0.31999999999999995</v>
      </c>
      <c r="AK421" s="546">
        <f t="shared" si="124"/>
        <v>-0.31999999999999995</v>
      </c>
      <c r="AL421" s="546">
        <f t="shared" si="124"/>
        <v>-1</v>
      </c>
      <c r="AN421" s="502">
        <f t="shared" si="123"/>
        <v>0</v>
      </c>
      <c r="AO421" s="502">
        <f t="shared" si="123"/>
        <v>-3075.7420422346104</v>
      </c>
      <c r="AP421" s="502">
        <f t="shared" si="123"/>
        <v>-33833.162464580702</v>
      </c>
      <c r="AQ421" s="502">
        <f t="shared" si="123"/>
        <v>-3779323.1828196635</v>
      </c>
    </row>
    <row r="422" spans="1:43" ht="12.75" x14ac:dyDescent="0.2">
      <c r="A422" s="535" t="s">
        <v>826</v>
      </c>
      <c r="B422" s="536">
        <v>0</v>
      </c>
      <c r="C422" s="537" t="s">
        <v>2263</v>
      </c>
      <c r="D422" s="537">
        <v>2227.1737645989347</v>
      </c>
      <c r="E422" s="537">
        <v>2227.1737645989347</v>
      </c>
      <c r="F422" s="537">
        <v>2906.5885496218289</v>
      </c>
      <c r="G422" s="538">
        <v>0</v>
      </c>
      <c r="H422" s="538">
        <v>6</v>
      </c>
      <c r="I422" s="538">
        <v>38</v>
      </c>
      <c r="J422" s="538">
        <v>963</v>
      </c>
      <c r="K422" s="539">
        <f t="shared" si="116"/>
        <v>0</v>
      </c>
      <c r="L422" s="539">
        <f t="shared" si="117"/>
        <v>13363.042587593609</v>
      </c>
      <c r="M422" s="539">
        <f t="shared" si="117"/>
        <v>84632.603054759515</v>
      </c>
      <c r="N422" s="539">
        <f t="shared" si="117"/>
        <v>2799044.7732858211</v>
      </c>
      <c r="O422" s="539">
        <f t="shared" si="118"/>
        <v>2897040.4189281743</v>
      </c>
      <c r="P422" s="540"/>
      <c r="Q422" s="541"/>
      <c r="R422" s="541"/>
      <c r="S422" s="541"/>
      <c r="T422" s="541"/>
      <c r="U422" s="538">
        <f t="shared" si="119"/>
        <v>0</v>
      </c>
      <c r="V422" s="538">
        <f t="shared" si="120"/>
        <v>0</v>
      </c>
      <c r="W422" s="538">
        <f t="shared" si="120"/>
        <v>0</v>
      </c>
      <c r="X422" s="538">
        <f t="shared" si="120"/>
        <v>0</v>
      </c>
      <c r="Y422" s="538">
        <f t="shared" si="121"/>
        <v>0</v>
      </c>
      <c r="Z422" s="542">
        <f t="shared" si="122"/>
        <v>0</v>
      </c>
      <c r="AA422" s="543"/>
      <c r="AB422" s="544" t="s">
        <v>2263</v>
      </c>
      <c r="AC422" s="544" t="s">
        <v>2505</v>
      </c>
      <c r="AD422" s="544" t="s">
        <v>2505</v>
      </c>
      <c r="AE422" s="544" t="s">
        <v>2263</v>
      </c>
      <c r="AF422" s="545" t="s">
        <v>2263</v>
      </c>
      <c r="AG422" s="545" t="s">
        <v>2263</v>
      </c>
      <c r="AH422" s="543"/>
      <c r="AI422" s="546" t="e">
        <f t="shared" si="124"/>
        <v>#VALUE!</v>
      </c>
      <c r="AJ422" s="546">
        <f t="shared" si="124"/>
        <v>-1</v>
      </c>
      <c r="AK422" s="546">
        <f t="shared" si="124"/>
        <v>-1</v>
      </c>
      <c r="AL422" s="546">
        <f t="shared" si="124"/>
        <v>-1</v>
      </c>
      <c r="AN422" s="502">
        <f t="shared" si="123"/>
        <v>0</v>
      </c>
      <c r="AO422" s="502">
        <f t="shared" si="123"/>
        <v>-13363.042587593609</v>
      </c>
      <c r="AP422" s="502">
        <f t="shared" si="123"/>
        <v>-84632.603054759515</v>
      </c>
      <c r="AQ422" s="502">
        <f t="shared" si="123"/>
        <v>-2799044.7732858211</v>
      </c>
    </row>
    <row r="423" spans="1:43" ht="12.75" x14ac:dyDescent="0.2">
      <c r="A423" s="535" t="s">
        <v>827</v>
      </c>
      <c r="B423" s="536">
        <v>0</v>
      </c>
      <c r="C423" s="537" t="s">
        <v>2263</v>
      </c>
      <c r="D423" s="537">
        <v>1678.8688084626685</v>
      </c>
      <c r="E423" s="537">
        <v>1678.8688084626685</v>
      </c>
      <c r="F423" s="537">
        <v>2224.2643237407715</v>
      </c>
      <c r="G423" s="538">
        <v>0</v>
      </c>
      <c r="H423" s="538">
        <v>18</v>
      </c>
      <c r="I423" s="538">
        <v>76</v>
      </c>
      <c r="J423" s="538">
        <v>2160</v>
      </c>
      <c r="K423" s="539">
        <f t="shared" si="116"/>
        <v>0</v>
      </c>
      <c r="L423" s="539">
        <f t="shared" si="117"/>
        <v>30219.638552328033</v>
      </c>
      <c r="M423" s="539">
        <f t="shared" si="117"/>
        <v>127594.02944316281</v>
      </c>
      <c r="N423" s="539">
        <f t="shared" si="117"/>
        <v>4804410.9392800666</v>
      </c>
      <c r="O423" s="539">
        <f t="shared" si="118"/>
        <v>4962224.6072755577</v>
      </c>
      <c r="P423" s="540"/>
      <c r="Q423" s="541"/>
      <c r="R423" s="541"/>
      <c r="S423" s="541"/>
      <c r="T423" s="541"/>
      <c r="U423" s="538">
        <f t="shared" si="119"/>
        <v>0</v>
      </c>
      <c r="V423" s="538">
        <f t="shared" si="120"/>
        <v>0</v>
      </c>
      <c r="W423" s="538">
        <f t="shared" si="120"/>
        <v>0</v>
      </c>
      <c r="X423" s="538">
        <f t="shared" si="120"/>
        <v>0</v>
      </c>
      <c r="Y423" s="538">
        <f t="shared" si="121"/>
        <v>0</v>
      </c>
      <c r="Z423" s="542">
        <f t="shared" si="122"/>
        <v>0</v>
      </c>
      <c r="AA423" s="543"/>
      <c r="AB423" s="544" t="s">
        <v>2263</v>
      </c>
      <c r="AC423" s="544" t="s">
        <v>2505</v>
      </c>
      <c r="AD423" s="544" t="s">
        <v>2505</v>
      </c>
      <c r="AE423" s="544" t="s">
        <v>2263</v>
      </c>
      <c r="AF423" s="545" t="s">
        <v>2263</v>
      </c>
      <c r="AG423" s="545" t="s">
        <v>2263</v>
      </c>
      <c r="AH423" s="543"/>
      <c r="AI423" s="546" t="e">
        <f t="shared" si="124"/>
        <v>#VALUE!</v>
      </c>
      <c r="AJ423" s="546">
        <f t="shared" si="124"/>
        <v>-1</v>
      </c>
      <c r="AK423" s="546">
        <f t="shared" si="124"/>
        <v>-1</v>
      </c>
      <c r="AL423" s="546">
        <f t="shared" si="124"/>
        <v>-1</v>
      </c>
      <c r="AN423" s="502">
        <f t="shared" si="123"/>
        <v>0</v>
      </c>
      <c r="AO423" s="502">
        <f t="shared" si="123"/>
        <v>-30219.638552328033</v>
      </c>
      <c r="AP423" s="502">
        <f t="shared" si="123"/>
        <v>-127594.02944316281</v>
      </c>
      <c r="AQ423" s="502">
        <f t="shared" si="123"/>
        <v>-4804410.9392800666</v>
      </c>
    </row>
    <row r="424" spans="1:43" ht="12.75" x14ac:dyDescent="0.2">
      <c r="A424" s="535" t="s">
        <v>828</v>
      </c>
      <c r="B424" s="536">
        <v>0</v>
      </c>
      <c r="C424" s="537" t="s">
        <v>2263</v>
      </c>
      <c r="D424" s="537">
        <v>897.58126085908145</v>
      </c>
      <c r="E424" s="537">
        <v>897.58126085908145</v>
      </c>
      <c r="F424" s="537">
        <v>1516.0995510956093</v>
      </c>
      <c r="G424" s="538">
        <v>0</v>
      </c>
      <c r="H424" s="538">
        <v>37</v>
      </c>
      <c r="I424" s="538">
        <v>55</v>
      </c>
      <c r="J424" s="538">
        <v>3198</v>
      </c>
      <c r="K424" s="539">
        <f t="shared" si="116"/>
        <v>0</v>
      </c>
      <c r="L424" s="539">
        <f t="shared" si="117"/>
        <v>33210.50665178601</v>
      </c>
      <c r="M424" s="539">
        <f t="shared" si="117"/>
        <v>49366.969347249476</v>
      </c>
      <c r="N424" s="539">
        <f t="shared" si="117"/>
        <v>4848486.3644037582</v>
      </c>
      <c r="O424" s="539">
        <f t="shared" si="118"/>
        <v>4931063.8404027941</v>
      </c>
      <c r="P424" s="540"/>
      <c r="Q424" s="541"/>
      <c r="R424" s="541"/>
      <c r="S424" s="541"/>
      <c r="T424" s="541"/>
      <c r="U424" s="538">
        <f t="shared" si="119"/>
        <v>0</v>
      </c>
      <c r="V424" s="538">
        <f t="shared" si="120"/>
        <v>0</v>
      </c>
      <c r="W424" s="538">
        <f t="shared" si="120"/>
        <v>0</v>
      </c>
      <c r="X424" s="538">
        <f t="shared" si="120"/>
        <v>0</v>
      </c>
      <c r="Y424" s="538">
        <f t="shared" si="121"/>
        <v>0</v>
      </c>
      <c r="Z424" s="542">
        <f t="shared" si="122"/>
        <v>0</v>
      </c>
      <c r="AA424" s="543"/>
      <c r="AB424" s="544" t="s">
        <v>2263</v>
      </c>
      <c r="AC424" s="544" t="s">
        <v>2505</v>
      </c>
      <c r="AD424" s="544" t="s">
        <v>2505</v>
      </c>
      <c r="AE424" s="544" t="s">
        <v>2263</v>
      </c>
      <c r="AF424" s="545" t="s">
        <v>2263</v>
      </c>
      <c r="AG424" s="545" t="s">
        <v>2263</v>
      </c>
      <c r="AH424" s="543"/>
      <c r="AI424" s="546" t="e">
        <f t="shared" si="124"/>
        <v>#VALUE!</v>
      </c>
      <c r="AJ424" s="546">
        <f t="shared" si="124"/>
        <v>-1</v>
      </c>
      <c r="AK424" s="546">
        <f t="shared" si="124"/>
        <v>-1</v>
      </c>
      <c r="AL424" s="546">
        <f t="shared" si="124"/>
        <v>-1</v>
      </c>
      <c r="AN424" s="502">
        <f t="shared" si="123"/>
        <v>0</v>
      </c>
      <c r="AO424" s="502">
        <f t="shared" si="123"/>
        <v>-33210.50665178601</v>
      </c>
      <c r="AP424" s="502">
        <f t="shared" si="123"/>
        <v>-49366.969347249476</v>
      </c>
      <c r="AQ424" s="502">
        <f t="shared" si="123"/>
        <v>-4848486.3644037582</v>
      </c>
    </row>
    <row r="425" spans="1:43" ht="51" x14ac:dyDescent="0.2">
      <c r="A425" s="535" t="s">
        <v>829</v>
      </c>
      <c r="B425" s="536" t="s">
        <v>2354</v>
      </c>
      <c r="C425" s="537" t="s">
        <v>2263</v>
      </c>
      <c r="D425" s="537">
        <v>3398.9224294787086</v>
      </c>
      <c r="E425" s="537">
        <v>3398.9224294787086</v>
      </c>
      <c r="F425" s="537">
        <v>5281.6892600897791</v>
      </c>
      <c r="G425" s="538">
        <v>0</v>
      </c>
      <c r="H425" s="538">
        <v>10</v>
      </c>
      <c r="I425" s="538">
        <v>22</v>
      </c>
      <c r="J425" s="538">
        <v>636</v>
      </c>
      <c r="K425" s="539">
        <f t="shared" si="116"/>
        <v>0</v>
      </c>
      <c r="L425" s="539">
        <f t="shared" si="117"/>
        <v>33989.224294787084</v>
      </c>
      <c r="M425" s="539">
        <f t="shared" si="117"/>
        <v>74776.293448531593</v>
      </c>
      <c r="N425" s="539">
        <f t="shared" si="117"/>
        <v>3359154.3694170993</v>
      </c>
      <c r="O425" s="539">
        <f t="shared" si="118"/>
        <v>3467919.8871604181</v>
      </c>
      <c r="P425" s="540"/>
      <c r="Q425" s="541"/>
      <c r="R425" s="541">
        <f>SUMPRODUCT($D$425:$E$426,$H$425:$I$426)/SUM($H$425:$I$426)</f>
        <v>4097.4517332359501</v>
      </c>
      <c r="S425" s="541">
        <f t="shared" ref="S425:S426" si="129">SUMPRODUCT($D$425:$E$426,$H$425:$I$426)/SUM($H$425:$I$426)</f>
        <v>4097.4517332359501</v>
      </c>
      <c r="T425" s="541">
        <f>SUMPRODUCT($F$425:$F$426,$J$425:$J$426)/SUM($J$425:$J$426)</f>
        <v>5769.2684464669837</v>
      </c>
      <c r="U425" s="538">
        <f t="shared" si="119"/>
        <v>0</v>
      </c>
      <c r="V425" s="538">
        <f t="shared" si="120"/>
        <v>40974.517332359501</v>
      </c>
      <c r="W425" s="538">
        <f t="shared" si="120"/>
        <v>90143.938131190895</v>
      </c>
      <c r="X425" s="538">
        <f t="shared" si="120"/>
        <v>3669254.7319530016</v>
      </c>
      <c r="Y425" s="538">
        <f t="shared" si="121"/>
        <v>3800373.1874165521</v>
      </c>
      <c r="Z425" s="542">
        <f t="shared" si="122"/>
        <v>332453.30025613401</v>
      </c>
      <c r="AA425" s="543"/>
      <c r="AB425" s="544" t="s">
        <v>2263</v>
      </c>
      <c r="AC425" s="544" t="s">
        <v>2505</v>
      </c>
      <c r="AD425" s="544" t="s">
        <v>2505</v>
      </c>
      <c r="AE425" s="544" t="s">
        <v>2263</v>
      </c>
      <c r="AF425" s="545" t="s">
        <v>2263</v>
      </c>
      <c r="AG425" s="545" t="s">
        <v>2263</v>
      </c>
      <c r="AH425" s="543"/>
      <c r="AI425" s="546" t="e">
        <f t="shared" si="124"/>
        <v>#VALUE!</v>
      </c>
      <c r="AJ425" s="546">
        <f t="shared" si="124"/>
        <v>0.20551492958442563</v>
      </c>
      <c r="AK425" s="546">
        <f t="shared" si="124"/>
        <v>0.20551492958442563</v>
      </c>
      <c r="AL425" s="546">
        <f t="shared" si="124"/>
        <v>9.2315008014863142E-2</v>
      </c>
      <c r="AN425" s="502">
        <f t="shared" si="123"/>
        <v>0</v>
      </c>
      <c r="AO425" s="502">
        <f t="shared" si="123"/>
        <v>6985.2930375724172</v>
      </c>
      <c r="AP425" s="502">
        <f t="shared" si="123"/>
        <v>15367.644682659302</v>
      </c>
      <c r="AQ425" s="502">
        <f t="shared" si="123"/>
        <v>310100.3625359023</v>
      </c>
    </row>
    <row r="426" spans="1:43" ht="51" x14ac:dyDescent="0.2">
      <c r="A426" s="535" t="s">
        <v>830</v>
      </c>
      <c r="B426" s="536" t="s">
        <v>2354</v>
      </c>
      <c r="C426" s="537" t="s">
        <v>2263</v>
      </c>
      <c r="D426" s="537">
        <v>4701.5851851341049</v>
      </c>
      <c r="E426" s="537">
        <v>4701.5851851341049</v>
      </c>
      <c r="F426" s="537">
        <v>5985.0654976401938</v>
      </c>
      <c r="G426" s="538">
        <v>0</v>
      </c>
      <c r="H426" s="538">
        <v>2</v>
      </c>
      <c r="I426" s="538">
        <v>35</v>
      </c>
      <c r="J426" s="538">
        <v>1437</v>
      </c>
      <c r="K426" s="539">
        <f t="shared" si="116"/>
        <v>0</v>
      </c>
      <c r="L426" s="539">
        <f t="shared" si="117"/>
        <v>9403.1703702682098</v>
      </c>
      <c r="M426" s="539">
        <f t="shared" si="117"/>
        <v>164555.48147969367</v>
      </c>
      <c r="N426" s="539">
        <f t="shared" si="117"/>
        <v>8600539.1201089583</v>
      </c>
      <c r="O426" s="539">
        <f t="shared" si="118"/>
        <v>8774497.7719589211</v>
      </c>
      <c r="P426" s="540"/>
      <c r="Q426" s="541"/>
      <c r="R426" s="541">
        <f t="shared" ref="R426" si="130">SUMPRODUCT($D$425:$E$426,$H$425:$I$426)/SUM($H$425:$I$426)</f>
        <v>4097.4517332359501</v>
      </c>
      <c r="S426" s="541">
        <f t="shared" si="129"/>
        <v>4097.4517332359501</v>
      </c>
      <c r="T426" s="541">
        <f>SUMPRODUCT($F$425:$F$426,$J$425:$J$426)/SUM($J$425:$J$426)</f>
        <v>5769.2684464669837</v>
      </c>
      <c r="U426" s="538">
        <f t="shared" si="119"/>
        <v>0</v>
      </c>
      <c r="V426" s="538">
        <f t="shared" si="120"/>
        <v>8194.9034664719002</v>
      </c>
      <c r="W426" s="538">
        <f t="shared" si="120"/>
        <v>143410.81066325825</v>
      </c>
      <c r="X426" s="538">
        <f t="shared" si="120"/>
        <v>8290438.757573056</v>
      </c>
      <c r="Y426" s="538">
        <f t="shared" si="121"/>
        <v>8442044.4717027862</v>
      </c>
      <c r="Z426" s="542">
        <f t="shared" si="122"/>
        <v>-332453.30025613494</v>
      </c>
      <c r="AA426" s="543"/>
      <c r="AB426" s="544" t="s">
        <v>2263</v>
      </c>
      <c r="AC426" s="544" t="s">
        <v>2505</v>
      </c>
      <c r="AD426" s="544" t="s">
        <v>2505</v>
      </c>
      <c r="AE426" s="544" t="s">
        <v>2263</v>
      </c>
      <c r="AF426" s="545" t="s">
        <v>2263</v>
      </c>
      <c r="AG426" s="545" t="s">
        <v>2263</v>
      </c>
      <c r="AH426" s="543"/>
      <c r="AI426" s="546" t="e">
        <f t="shared" si="124"/>
        <v>#VALUE!</v>
      </c>
      <c r="AJ426" s="546">
        <f t="shared" si="124"/>
        <v>-0.12849569413489692</v>
      </c>
      <c r="AK426" s="546">
        <f t="shared" si="124"/>
        <v>-0.12849569413489692</v>
      </c>
      <c r="AL426" s="546">
        <f t="shared" si="124"/>
        <v>-3.6055921402747382E-2</v>
      </c>
      <c r="AN426" s="502">
        <f t="shared" si="123"/>
        <v>0</v>
      </c>
      <c r="AO426" s="502">
        <f t="shared" si="123"/>
        <v>-1208.2669037963096</v>
      </c>
      <c r="AP426" s="502">
        <f t="shared" si="123"/>
        <v>-21144.67081643542</v>
      </c>
      <c r="AQ426" s="502">
        <f t="shared" si="123"/>
        <v>-310100.3625359023</v>
      </c>
    </row>
    <row r="427" spans="1:43" ht="25.5" x14ac:dyDescent="0.2">
      <c r="A427" s="535" t="s">
        <v>831</v>
      </c>
      <c r="B427" s="536" t="s">
        <v>2355</v>
      </c>
      <c r="C427" s="537" t="s">
        <v>2263</v>
      </c>
      <c r="D427" s="537">
        <v>937.35885191617831</v>
      </c>
      <c r="E427" s="537">
        <v>937.35885191617831</v>
      </c>
      <c r="F427" s="537">
        <v>3780.526357005012</v>
      </c>
      <c r="G427" s="538">
        <v>0</v>
      </c>
      <c r="H427" s="538">
        <v>69</v>
      </c>
      <c r="I427" s="538">
        <v>272</v>
      </c>
      <c r="J427" s="538">
        <v>2273</v>
      </c>
      <c r="K427" s="539">
        <f t="shared" si="116"/>
        <v>0</v>
      </c>
      <c r="L427" s="539">
        <f t="shared" si="117"/>
        <v>64677.760782216305</v>
      </c>
      <c r="M427" s="539">
        <f t="shared" si="117"/>
        <v>254961.6077212005</v>
      </c>
      <c r="N427" s="539">
        <f t="shared" si="117"/>
        <v>8593136.4094723929</v>
      </c>
      <c r="O427" s="539">
        <f t="shared" si="118"/>
        <v>8912775.7779758088</v>
      </c>
      <c r="P427" s="540"/>
      <c r="Q427" s="541"/>
      <c r="R427" s="541">
        <f>D427*1.18</f>
        <v>1106.0834452610904</v>
      </c>
      <c r="S427" s="541">
        <f>E427*1.18</f>
        <v>1106.0834452610904</v>
      </c>
      <c r="T427" s="541">
        <f>F427*0.98</f>
        <v>3704.9158298649118</v>
      </c>
      <c r="U427" s="538">
        <f t="shared" si="119"/>
        <v>0</v>
      </c>
      <c r="V427" s="538">
        <f t="shared" si="120"/>
        <v>76319.757723015238</v>
      </c>
      <c r="W427" s="538">
        <f t="shared" si="120"/>
        <v>300854.69711101661</v>
      </c>
      <c r="X427" s="538">
        <f t="shared" si="120"/>
        <v>8421273.681282945</v>
      </c>
      <c r="Y427" s="538">
        <f t="shared" si="121"/>
        <v>8798448.1361169778</v>
      </c>
      <c r="Z427" s="542">
        <f t="shared" si="122"/>
        <v>-114327.64185883105</v>
      </c>
      <c r="AA427" s="543"/>
      <c r="AB427" s="544" t="s">
        <v>2263</v>
      </c>
      <c r="AC427" s="544" t="s">
        <v>2505</v>
      </c>
      <c r="AD427" s="544" t="s">
        <v>2505</v>
      </c>
      <c r="AE427" s="544" t="s">
        <v>2263</v>
      </c>
      <c r="AF427" s="545" t="s">
        <v>2263</v>
      </c>
      <c r="AG427" s="545" t="s">
        <v>2263</v>
      </c>
      <c r="AH427" s="543"/>
      <c r="AI427" s="546" t="e">
        <f t="shared" si="124"/>
        <v>#VALUE!</v>
      </c>
      <c r="AJ427" s="546">
        <f t="shared" si="124"/>
        <v>0.17999999999999994</v>
      </c>
      <c r="AK427" s="546">
        <f t="shared" si="124"/>
        <v>0.17999999999999994</v>
      </c>
      <c r="AL427" s="546">
        <f t="shared" si="124"/>
        <v>-2.0000000000000018E-2</v>
      </c>
      <c r="AN427" s="502">
        <f t="shared" si="123"/>
        <v>0</v>
      </c>
      <c r="AO427" s="502">
        <f t="shared" si="123"/>
        <v>11641.996940798934</v>
      </c>
      <c r="AP427" s="502">
        <f t="shared" si="123"/>
        <v>45893.089389816101</v>
      </c>
      <c r="AQ427" s="502">
        <f t="shared" si="123"/>
        <v>-171862.72818944789</v>
      </c>
    </row>
    <row r="428" spans="1:43" ht="25.5" x14ac:dyDescent="0.2">
      <c r="A428" s="535" t="s">
        <v>832</v>
      </c>
      <c r="B428" s="536" t="s">
        <v>2356</v>
      </c>
      <c r="C428" s="537" t="s">
        <v>2263</v>
      </c>
      <c r="D428" s="537">
        <v>657.10966489211751</v>
      </c>
      <c r="E428" s="537">
        <v>657.10966489211751</v>
      </c>
      <c r="F428" s="537">
        <v>2743.1333298249547</v>
      </c>
      <c r="G428" s="538">
        <v>0</v>
      </c>
      <c r="H428" s="538">
        <v>518</v>
      </c>
      <c r="I428" s="538">
        <v>1010</v>
      </c>
      <c r="J428" s="538">
        <v>3250</v>
      </c>
      <c r="K428" s="539">
        <f t="shared" si="116"/>
        <v>0</v>
      </c>
      <c r="L428" s="539">
        <f t="shared" si="117"/>
        <v>340382.80641411687</v>
      </c>
      <c r="M428" s="539">
        <f t="shared" si="117"/>
        <v>663680.76154103864</v>
      </c>
      <c r="N428" s="539">
        <f t="shared" si="117"/>
        <v>8915183.3219311032</v>
      </c>
      <c r="O428" s="539">
        <f t="shared" si="118"/>
        <v>9919246.8898862582</v>
      </c>
      <c r="P428" s="540"/>
      <c r="Q428" s="541"/>
      <c r="R428" s="541">
        <f>D428*1.54</f>
        <v>1011.948883933861</v>
      </c>
      <c r="S428" s="541">
        <f>E428*1.54</f>
        <v>1011.948883933861</v>
      </c>
      <c r="T428" s="541"/>
      <c r="U428" s="538">
        <f t="shared" si="119"/>
        <v>0</v>
      </c>
      <c r="V428" s="538">
        <f t="shared" si="120"/>
        <v>524189.52187773999</v>
      </c>
      <c r="W428" s="538">
        <f t="shared" si="120"/>
        <v>1022068.3727731996</v>
      </c>
      <c r="X428" s="538">
        <f t="shared" si="120"/>
        <v>0</v>
      </c>
      <c r="Y428" s="538">
        <f t="shared" si="121"/>
        <v>1546257.8946509396</v>
      </c>
      <c r="Z428" s="542">
        <f t="shared" si="122"/>
        <v>-8372988.9952353183</v>
      </c>
      <c r="AA428" s="543"/>
      <c r="AB428" s="544" t="s">
        <v>2263</v>
      </c>
      <c r="AC428" s="544" t="s">
        <v>2505</v>
      </c>
      <c r="AD428" s="544" t="s">
        <v>2505</v>
      </c>
      <c r="AE428" s="544" t="s">
        <v>2263</v>
      </c>
      <c r="AF428" s="545" t="s">
        <v>2263</v>
      </c>
      <c r="AG428" s="545" t="s">
        <v>2263</v>
      </c>
      <c r="AH428" s="543"/>
      <c r="AI428" s="546" t="e">
        <f t="shared" si="124"/>
        <v>#VALUE!</v>
      </c>
      <c r="AJ428" s="546">
        <f t="shared" si="124"/>
        <v>0.54</v>
      </c>
      <c r="AK428" s="546">
        <f t="shared" si="124"/>
        <v>0.54</v>
      </c>
      <c r="AL428" s="546">
        <f t="shared" si="124"/>
        <v>-1</v>
      </c>
      <c r="AN428" s="502">
        <f t="shared" si="123"/>
        <v>0</v>
      </c>
      <c r="AO428" s="502">
        <f t="shared" si="123"/>
        <v>183806.71546362311</v>
      </c>
      <c r="AP428" s="502">
        <f t="shared" si="123"/>
        <v>358387.61123216094</v>
      </c>
      <c r="AQ428" s="502">
        <f t="shared" si="123"/>
        <v>-8915183.3219311032</v>
      </c>
    </row>
    <row r="429" spans="1:43" ht="25.5" x14ac:dyDescent="0.2">
      <c r="A429" s="535" t="s">
        <v>833</v>
      </c>
      <c r="B429" s="536" t="s">
        <v>2357</v>
      </c>
      <c r="C429" s="537" t="s">
        <v>2263</v>
      </c>
      <c r="D429" s="537">
        <v>601.88152873762954</v>
      </c>
      <c r="E429" s="537">
        <v>601.88152873762954</v>
      </c>
      <c r="F429" s="537">
        <v>2082.2329399308792</v>
      </c>
      <c r="G429" s="538">
        <v>0</v>
      </c>
      <c r="H429" s="538">
        <v>494</v>
      </c>
      <c r="I429" s="538">
        <v>706</v>
      </c>
      <c r="J429" s="538">
        <v>1459</v>
      </c>
      <c r="K429" s="539">
        <f t="shared" si="116"/>
        <v>0</v>
      </c>
      <c r="L429" s="539">
        <f t="shared" si="117"/>
        <v>297329.47519638902</v>
      </c>
      <c r="M429" s="539">
        <f t="shared" si="117"/>
        <v>424928.35928876646</v>
      </c>
      <c r="N429" s="539">
        <f t="shared" si="117"/>
        <v>3037977.8593591526</v>
      </c>
      <c r="O429" s="539">
        <f t="shared" si="118"/>
        <v>3760235.6938443081</v>
      </c>
      <c r="P429" s="540"/>
      <c r="Q429" s="541"/>
      <c r="R429" s="541">
        <f>D429*1.38</f>
        <v>830.59650965792866</v>
      </c>
      <c r="S429" s="541">
        <f>E429*1.38</f>
        <v>830.59650965792866</v>
      </c>
      <c r="T429" s="541">
        <f>F429*0.89</f>
        <v>1853.1873165384825</v>
      </c>
      <c r="U429" s="538">
        <f t="shared" si="119"/>
        <v>0</v>
      </c>
      <c r="V429" s="538">
        <f t="shared" si="120"/>
        <v>410314.67577101674</v>
      </c>
      <c r="W429" s="538">
        <f t="shared" si="120"/>
        <v>586401.13581849763</v>
      </c>
      <c r="X429" s="538">
        <f t="shared" si="120"/>
        <v>2703800.2948296461</v>
      </c>
      <c r="Y429" s="538">
        <f t="shared" si="121"/>
        <v>3700516.1064191605</v>
      </c>
      <c r="Z429" s="542">
        <f t="shared" si="122"/>
        <v>-59719.587425147649</v>
      </c>
      <c r="AA429" s="543"/>
      <c r="AB429" s="544" t="s">
        <v>2263</v>
      </c>
      <c r="AC429" s="544" t="s">
        <v>2505</v>
      </c>
      <c r="AD429" s="544" t="s">
        <v>2505</v>
      </c>
      <c r="AE429" s="544" t="s">
        <v>2263</v>
      </c>
      <c r="AF429" s="545" t="s">
        <v>2263</v>
      </c>
      <c r="AG429" s="545" t="s">
        <v>2263</v>
      </c>
      <c r="AH429" s="543"/>
      <c r="AI429" s="546" t="e">
        <f t="shared" si="124"/>
        <v>#VALUE!</v>
      </c>
      <c r="AJ429" s="546">
        <f t="shared" si="124"/>
        <v>0.37999999999999989</v>
      </c>
      <c r="AK429" s="546">
        <f t="shared" si="124"/>
        <v>0.37999999999999989</v>
      </c>
      <c r="AL429" s="546">
        <f t="shared" si="124"/>
        <v>-0.10999999999999999</v>
      </c>
      <c r="AN429" s="502">
        <f t="shared" si="123"/>
        <v>0</v>
      </c>
      <c r="AO429" s="502">
        <f t="shared" si="123"/>
        <v>112985.20057462773</v>
      </c>
      <c r="AP429" s="502">
        <f t="shared" si="123"/>
        <v>161472.77652973117</v>
      </c>
      <c r="AQ429" s="502">
        <f t="shared" si="123"/>
        <v>-334177.56452950649</v>
      </c>
    </row>
    <row r="430" spans="1:43" ht="51" x14ac:dyDescent="0.2">
      <c r="A430" s="535" t="s">
        <v>834</v>
      </c>
      <c r="B430" s="536" t="s">
        <v>2313</v>
      </c>
      <c r="C430" s="537" t="s">
        <v>2263</v>
      </c>
      <c r="D430" s="537">
        <v>619.69499487333189</v>
      </c>
      <c r="E430" s="537">
        <v>619.69499487333189</v>
      </c>
      <c r="F430" s="537">
        <v>528.10541447921446</v>
      </c>
      <c r="G430" s="538">
        <v>0</v>
      </c>
      <c r="H430" s="538">
        <v>4</v>
      </c>
      <c r="I430" s="538">
        <v>3</v>
      </c>
      <c r="J430" s="538">
        <v>860</v>
      </c>
      <c r="K430" s="539">
        <f t="shared" si="116"/>
        <v>0</v>
      </c>
      <c r="L430" s="539">
        <f t="shared" si="117"/>
        <v>2478.7799794933276</v>
      </c>
      <c r="M430" s="539">
        <f t="shared" si="117"/>
        <v>1859.0849846199958</v>
      </c>
      <c r="N430" s="539">
        <f t="shared" si="117"/>
        <v>454170.65645212441</v>
      </c>
      <c r="O430" s="539">
        <f t="shared" si="118"/>
        <v>458508.52141623775</v>
      </c>
      <c r="P430" s="540"/>
      <c r="Q430" s="541"/>
      <c r="R430" s="541">
        <f>SUMPRODUCT($D$430:$F$430,$H$430:$J$430)/SUM($H$430:$J$430)</f>
        <v>528.84489206025114</v>
      </c>
      <c r="S430" s="541">
        <f>SUMPRODUCT($D$430:$F$430,$H$430:$J$430)/SUM($H$430:$J$430)</f>
        <v>528.84489206025114</v>
      </c>
      <c r="T430" s="541">
        <f>SUMPRODUCT($D$430:$F$430,$H$430:$J$430)/SUM($H$430:$J$430)</f>
        <v>528.84489206025114</v>
      </c>
      <c r="U430" s="538">
        <f t="shared" si="119"/>
        <v>0</v>
      </c>
      <c r="V430" s="538">
        <f t="shared" si="120"/>
        <v>2115.3795682410046</v>
      </c>
      <c r="W430" s="538">
        <f t="shared" si="120"/>
        <v>1586.5346761807534</v>
      </c>
      <c r="X430" s="538">
        <f t="shared" si="120"/>
        <v>454806.60717181599</v>
      </c>
      <c r="Y430" s="538">
        <f t="shared" si="121"/>
        <v>458508.52141623775</v>
      </c>
      <c r="Z430" s="542">
        <f t="shared" si="122"/>
        <v>0</v>
      </c>
      <c r="AA430" s="543"/>
      <c r="AB430" s="544" t="s">
        <v>2263</v>
      </c>
      <c r="AC430" s="544" t="s">
        <v>2505</v>
      </c>
      <c r="AD430" s="544" t="s">
        <v>2505</v>
      </c>
      <c r="AE430" s="544" t="s">
        <v>2263</v>
      </c>
      <c r="AF430" s="545" t="s">
        <v>2263</v>
      </c>
      <c r="AG430" s="545" t="s">
        <v>2263</v>
      </c>
      <c r="AH430" s="543"/>
      <c r="AI430" s="546" t="e">
        <f t="shared" si="124"/>
        <v>#VALUE!</v>
      </c>
      <c r="AJ430" s="546">
        <f t="shared" si="124"/>
        <v>-0.14660454508213494</v>
      </c>
      <c r="AK430" s="546">
        <f t="shared" si="124"/>
        <v>-0.14660454508213494</v>
      </c>
      <c r="AL430" s="546">
        <f t="shared" si="124"/>
        <v>1.4002461644251341E-3</v>
      </c>
      <c r="AN430" s="502">
        <f t="shared" si="123"/>
        <v>0</v>
      </c>
      <c r="AO430" s="502">
        <f t="shared" si="123"/>
        <v>-363.40041125232301</v>
      </c>
      <c r="AP430" s="502">
        <f t="shared" si="123"/>
        <v>-272.55030843924237</v>
      </c>
      <c r="AQ430" s="502">
        <f t="shared" si="123"/>
        <v>635.95071969158016</v>
      </c>
    </row>
    <row r="431" spans="1:43" ht="51" x14ac:dyDescent="0.2">
      <c r="A431" s="535" t="s">
        <v>835</v>
      </c>
      <c r="B431" s="536" t="s">
        <v>2313</v>
      </c>
      <c r="C431" s="537" t="s">
        <v>2263</v>
      </c>
      <c r="D431" s="537">
        <v>665.74369499776572</v>
      </c>
      <c r="E431" s="537">
        <v>665.74369499776572</v>
      </c>
      <c r="F431" s="537">
        <v>359.91549930577884</v>
      </c>
      <c r="G431" s="538">
        <v>0</v>
      </c>
      <c r="H431" s="538">
        <v>13</v>
      </c>
      <c r="I431" s="538">
        <v>16</v>
      </c>
      <c r="J431" s="538">
        <v>2429</v>
      </c>
      <c r="K431" s="539">
        <f t="shared" si="116"/>
        <v>0</v>
      </c>
      <c r="L431" s="539">
        <f t="shared" si="117"/>
        <v>8654.668034970955</v>
      </c>
      <c r="M431" s="539">
        <f t="shared" si="117"/>
        <v>10651.899119964251</v>
      </c>
      <c r="N431" s="539">
        <f t="shared" si="117"/>
        <v>874234.74781373679</v>
      </c>
      <c r="O431" s="539">
        <f t="shared" si="118"/>
        <v>893541.314968672</v>
      </c>
      <c r="P431" s="540"/>
      <c r="Q431" s="541"/>
      <c r="R431" s="541">
        <f>SUMPRODUCT($D$431:$F$431,$H$431:$J$431)/SUM($H$431:$J$431)</f>
        <v>363.52372456007811</v>
      </c>
      <c r="S431" s="541">
        <f>SUMPRODUCT($D$431:$F$431,$H$431:$J$431)/SUM($H$431:$J$431)</f>
        <v>363.52372456007811</v>
      </c>
      <c r="T431" s="541">
        <f>SUMPRODUCT($D$431:$F$431,$H$431:$J$431)/SUM($H$431:$J$431)</f>
        <v>363.52372456007811</v>
      </c>
      <c r="U431" s="538">
        <f t="shared" si="119"/>
        <v>0</v>
      </c>
      <c r="V431" s="538">
        <f t="shared" si="120"/>
        <v>4725.8084192810156</v>
      </c>
      <c r="W431" s="538">
        <f t="shared" si="120"/>
        <v>5816.3795929612497</v>
      </c>
      <c r="X431" s="538">
        <f t="shared" si="120"/>
        <v>882999.12695642968</v>
      </c>
      <c r="Y431" s="538">
        <f t="shared" si="121"/>
        <v>893541.314968672</v>
      </c>
      <c r="Z431" s="542">
        <f t="shared" si="122"/>
        <v>0</v>
      </c>
      <c r="AA431" s="543"/>
      <c r="AB431" s="544" t="s">
        <v>2263</v>
      </c>
      <c r="AC431" s="544" t="s">
        <v>2505</v>
      </c>
      <c r="AD431" s="544" t="s">
        <v>2505</v>
      </c>
      <c r="AE431" s="544" t="s">
        <v>2263</v>
      </c>
      <c r="AF431" s="545" t="s">
        <v>2263</v>
      </c>
      <c r="AG431" s="545" t="s">
        <v>2263</v>
      </c>
      <c r="AH431" s="543"/>
      <c r="AI431" s="546" t="e">
        <f t="shared" si="124"/>
        <v>#VALUE!</v>
      </c>
      <c r="AJ431" s="546">
        <f t="shared" si="124"/>
        <v>-0.4539584418275292</v>
      </c>
      <c r="AK431" s="546">
        <f t="shared" si="124"/>
        <v>-0.4539584418275292</v>
      </c>
      <c r="AL431" s="546">
        <f t="shared" si="124"/>
        <v>1.0025201085418489E-2</v>
      </c>
      <c r="AN431" s="502">
        <f t="shared" si="123"/>
        <v>0</v>
      </c>
      <c r="AO431" s="502">
        <f t="shared" si="123"/>
        <v>-3928.8596156899393</v>
      </c>
      <c r="AP431" s="502">
        <f t="shared" si="123"/>
        <v>-4835.5195270030017</v>
      </c>
      <c r="AQ431" s="502">
        <f t="shared" si="123"/>
        <v>8764.3791426928947</v>
      </c>
    </row>
    <row r="432" spans="1:43" ht="25.5" x14ac:dyDescent="0.2">
      <c r="A432" s="535" t="s">
        <v>836</v>
      </c>
      <c r="B432" s="536" t="s">
        <v>2358</v>
      </c>
      <c r="C432" s="537" t="s">
        <v>2263</v>
      </c>
      <c r="D432" s="537">
        <v>1791.8633608943483</v>
      </c>
      <c r="E432" s="537">
        <v>1791.8633608943483</v>
      </c>
      <c r="F432" s="537">
        <v>5592.192217495478</v>
      </c>
      <c r="G432" s="538">
        <v>0</v>
      </c>
      <c r="H432" s="538">
        <v>32</v>
      </c>
      <c r="I432" s="538">
        <v>42</v>
      </c>
      <c r="J432" s="538">
        <v>221</v>
      </c>
      <c r="K432" s="539">
        <f t="shared" si="116"/>
        <v>0</v>
      </c>
      <c r="L432" s="539">
        <f t="shared" si="117"/>
        <v>57339.627548619144</v>
      </c>
      <c r="M432" s="539">
        <f t="shared" si="117"/>
        <v>75258.261157562622</v>
      </c>
      <c r="N432" s="539">
        <f t="shared" si="117"/>
        <v>1235874.4800665006</v>
      </c>
      <c r="O432" s="539">
        <f t="shared" si="118"/>
        <v>1368472.3687726823</v>
      </c>
      <c r="P432" s="540"/>
      <c r="Q432" s="541"/>
      <c r="R432" s="541">
        <f>$D$432*0.52</f>
        <v>931.76894766506109</v>
      </c>
      <c r="S432" s="541">
        <f>$E$432*0.52</f>
        <v>931.76894766506109</v>
      </c>
      <c r="T432" s="541">
        <f>$F$432*0.83</f>
        <v>4641.5195405212462</v>
      </c>
      <c r="U432" s="538">
        <f t="shared" si="119"/>
        <v>0</v>
      </c>
      <c r="V432" s="538">
        <f t="shared" si="120"/>
        <v>29816.606325281955</v>
      </c>
      <c r="W432" s="538">
        <f t="shared" si="120"/>
        <v>39134.295801932567</v>
      </c>
      <c r="X432" s="538">
        <f t="shared" si="120"/>
        <v>1025775.8184551954</v>
      </c>
      <c r="Y432" s="538">
        <f t="shared" si="121"/>
        <v>1094726.72058241</v>
      </c>
      <c r="Z432" s="542">
        <f t="shared" si="122"/>
        <v>-273745.64819027227</v>
      </c>
      <c r="AA432" s="543"/>
      <c r="AB432" s="544" t="s">
        <v>2263</v>
      </c>
      <c r="AC432" s="544" t="s">
        <v>2505</v>
      </c>
      <c r="AD432" s="544" t="s">
        <v>2505</v>
      </c>
      <c r="AE432" s="544" t="s">
        <v>2263</v>
      </c>
      <c r="AF432" s="545" t="s">
        <v>2263</v>
      </c>
      <c r="AG432" s="545" t="s">
        <v>2263</v>
      </c>
      <c r="AH432" s="543"/>
      <c r="AI432" s="546" t="e">
        <f t="shared" si="124"/>
        <v>#VALUE!</v>
      </c>
      <c r="AJ432" s="546">
        <f t="shared" si="124"/>
        <v>-0.48</v>
      </c>
      <c r="AK432" s="546">
        <f t="shared" si="124"/>
        <v>-0.48</v>
      </c>
      <c r="AL432" s="546">
        <f t="shared" si="124"/>
        <v>-0.17000000000000004</v>
      </c>
      <c r="AN432" s="502">
        <f t="shared" si="123"/>
        <v>0</v>
      </c>
      <c r="AO432" s="502">
        <f t="shared" si="123"/>
        <v>-27523.021223337189</v>
      </c>
      <c r="AP432" s="502">
        <f t="shared" si="123"/>
        <v>-36123.965355630055</v>
      </c>
      <c r="AQ432" s="502">
        <f t="shared" si="123"/>
        <v>-210098.6616113052</v>
      </c>
    </row>
    <row r="433" spans="1:43" ht="12.75" x14ac:dyDescent="0.2">
      <c r="A433" s="535" t="s">
        <v>837</v>
      </c>
      <c r="B433" s="536">
        <v>0</v>
      </c>
      <c r="C433" s="537" t="s">
        <v>2263</v>
      </c>
      <c r="D433" s="537">
        <v>838.33718940256188</v>
      </c>
      <c r="E433" s="537">
        <v>838.33718940256188</v>
      </c>
      <c r="F433" s="537">
        <v>3157.9119620551692</v>
      </c>
      <c r="G433" s="538">
        <v>0</v>
      </c>
      <c r="H433" s="538">
        <v>310</v>
      </c>
      <c r="I433" s="538">
        <v>121</v>
      </c>
      <c r="J433" s="538">
        <v>337</v>
      </c>
      <c r="K433" s="539">
        <f t="shared" si="116"/>
        <v>0</v>
      </c>
      <c r="L433" s="539">
        <f t="shared" si="117"/>
        <v>259884.52871479417</v>
      </c>
      <c r="M433" s="539">
        <f t="shared" si="117"/>
        <v>101438.79991770998</v>
      </c>
      <c r="N433" s="539">
        <f t="shared" si="117"/>
        <v>1064216.3312125921</v>
      </c>
      <c r="O433" s="539">
        <f t="shared" si="118"/>
        <v>1425539.6598450963</v>
      </c>
      <c r="P433" s="540"/>
      <c r="Q433" s="541"/>
      <c r="R433" s="541"/>
      <c r="S433" s="541"/>
      <c r="T433" s="541"/>
      <c r="U433" s="538">
        <f t="shared" si="119"/>
        <v>0</v>
      </c>
      <c r="V433" s="538">
        <f t="shared" si="120"/>
        <v>0</v>
      </c>
      <c r="W433" s="538">
        <f t="shared" si="120"/>
        <v>0</v>
      </c>
      <c r="X433" s="538">
        <f t="shared" si="120"/>
        <v>0</v>
      </c>
      <c r="Y433" s="538">
        <f t="shared" si="121"/>
        <v>0</v>
      </c>
      <c r="Z433" s="542">
        <f t="shared" si="122"/>
        <v>0</v>
      </c>
      <c r="AA433" s="543"/>
      <c r="AB433" s="544" t="s">
        <v>2263</v>
      </c>
      <c r="AC433" s="544" t="s">
        <v>2505</v>
      </c>
      <c r="AD433" s="544" t="s">
        <v>2505</v>
      </c>
      <c r="AE433" s="544" t="s">
        <v>2263</v>
      </c>
      <c r="AF433" s="545" t="s">
        <v>2263</v>
      </c>
      <c r="AG433" s="545" t="s">
        <v>2263</v>
      </c>
      <c r="AH433" s="543"/>
      <c r="AI433" s="546" t="e">
        <f t="shared" si="124"/>
        <v>#VALUE!</v>
      </c>
      <c r="AJ433" s="546">
        <f t="shared" si="124"/>
        <v>-1</v>
      </c>
      <c r="AK433" s="546">
        <f t="shared" si="124"/>
        <v>-1</v>
      </c>
      <c r="AL433" s="546">
        <f t="shared" si="124"/>
        <v>-1</v>
      </c>
      <c r="AN433" s="502">
        <f t="shared" si="123"/>
        <v>0</v>
      </c>
      <c r="AO433" s="502">
        <f t="shared" si="123"/>
        <v>-259884.52871479417</v>
      </c>
      <c r="AP433" s="502">
        <f t="shared" si="123"/>
        <v>-101438.79991770998</v>
      </c>
      <c r="AQ433" s="502">
        <f t="shared" si="123"/>
        <v>-1064216.3312125921</v>
      </c>
    </row>
    <row r="434" spans="1:43" ht="12.75" x14ac:dyDescent="0.2">
      <c r="A434" s="535" t="s">
        <v>838</v>
      </c>
      <c r="B434" s="536">
        <v>0</v>
      </c>
      <c r="C434" s="537" t="s">
        <v>2263</v>
      </c>
      <c r="D434" s="537">
        <v>525.39011529684092</v>
      </c>
      <c r="E434" s="537">
        <v>525.39011529684092</v>
      </c>
      <c r="F434" s="537">
        <v>2536.2230257144261</v>
      </c>
      <c r="G434" s="538">
        <v>0</v>
      </c>
      <c r="H434" s="538">
        <v>861</v>
      </c>
      <c r="I434" s="538">
        <v>217</v>
      </c>
      <c r="J434" s="538">
        <v>414</v>
      </c>
      <c r="K434" s="539">
        <f t="shared" si="116"/>
        <v>0</v>
      </c>
      <c r="L434" s="539">
        <f t="shared" si="117"/>
        <v>452360.88927058002</v>
      </c>
      <c r="M434" s="539">
        <f t="shared" si="117"/>
        <v>114009.65501941448</v>
      </c>
      <c r="N434" s="539">
        <f t="shared" si="117"/>
        <v>1049996.3326457725</v>
      </c>
      <c r="O434" s="539">
        <f t="shared" si="118"/>
        <v>1616366.876935767</v>
      </c>
      <c r="P434" s="540"/>
      <c r="Q434" s="541"/>
      <c r="R434" s="541"/>
      <c r="S434" s="541"/>
      <c r="T434" s="541"/>
      <c r="U434" s="538">
        <f t="shared" si="119"/>
        <v>0</v>
      </c>
      <c r="V434" s="538">
        <f t="shared" si="120"/>
        <v>0</v>
      </c>
      <c r="W434" s="538">
        <f t="shared" si="120"/>
        <v>0</v>
      </c>
      <c r="X434" s="538">
        <f t="shared" si="120"/>
        <v>0</v>
      </c>
      <c r="Y434" s="538">
        <f t="shared" si="121"/>
        <v>0</v>
      </c>
      <c r="Z434" s="542">
        <f t="shared" si="122"/>
        <v>0</v>
      </c>
      <c r="AA434" s="543"/>
      <c r="AB434" s="544" t="s">
        <v>2263</v>
      </c>
      <c r="AC434" s="544" t="s">
        <v>2505</v>
      </c>
      <c r="AD434" s="544" t="s">
        <v>2505</v>
      </c>
      <c r="AE434" s="544" t="s">
        <v>2263</v>
      </c>
      <c r="AF434" s="545" t="s">
        <v>2263</v>
      </c>
      <c r="AG434" s="545" t="s">
        <v>2263</v>
      </c>
      <c r="AH434" s="543"/>
      <c r="AI434" s="546" t="e">
        <f t="shared" si="124"/>
        <v>#VALUE!</v>
      </c>
      <c r="AJ434" s="546">
        <f t="shared" si="124"/>
        <v>-1</v>
      </c>
      <c r="AK434" s="546">
        <f t="shared" si="124"/>
        <v>-1</v>
      </c>
      <c r="AL434" s="546">
        <f t="shared" si="124"/>
        <v>-1</v>
      </c>
      <c r="AN434" s="502">
        <f t="shared" si="123"/>
        <v>0</v>
      </c>
      <c r="AO434" s="502">
        <f t="shared" si="123"/>
        <v>-452360.88927058002</v>
      </c>
      <c r="AP434" s="502">
        <f t="shared" si="123"/>
        <v>-114009.65501941448</v>
      </c>
      <c r="AQ434" s="502">
        <f t="shared" si="123"/>
        <v>-1049996.3326457725</v>
      </c>
    </row>
    <row r="435" spans="1:43" ht="12.75" x14ac:dyDescent="0.2">
      <c r="A435" s="535" t="s">
        <v>839</v>
      </c>
      <c r="B435" s="536">
        <v>0</v>
      </c>
      <c r="C435" s="537" t="s">
        <v>2263</v>
      </c>
      <c r="D435" s="537">
        <v>426.7004814837311</v>
      </c>
      <c r="E435" s="537">
        <v>426.7004814837311</v>
      </c>
      <c r="F435" s="537">
        <v>1775.1303179468687</v>
      </c>
      <c r="G435" s="538">
        <v>0</v>
      </c>
      <c r="H435" s="538">
        <v>2496</v>
      </c>
      <c r="I435" s="538">
        <v>283</v>
      </c>
      <c r="J435" s="538">
        <v>428</v>
      </c>
      <c r="K435" s="539">
        <f t="shared" si="116"/>
        <v>0</v>
      </c>
      <c r="L435" s="539">
        <f t="shared" si="117"/>
        <v>1065044.4017833928</v>
      </c>
      <c r="M435" s="539">
        <f t="shared" si="117"/>
        <v>120756.2362598959</v>
      </c>
      <c r="N435" s="539">
        <f t="shared" si="117"/>
        <v>759755.77608125983</v>
      </c>
      <c r="O435" s="539">
        <f t="shared" si="118"/>
        <v>1945556.4141245484</v>
      </c>
      <c r="P435" s="540"/>
      <c r="Q435" s="541"/>
      <c r="R435" s="541"/>
      <c r="S435" s="541"/>
      <c r="T435" s="541"/>
      <c r="U435" s="538">
        <f t="shared" si="119"/>
        <v>0</v>
      </c>
      <c r="V435" s="538">
        <f t="shared" si="120"/>
        <v>0</v>
      </c>
      <c r="W435" s="538">
        <f t="shared" si="120"/>
        <v>0</v>
      </c>
      <c r="X435" s="538">
        <f t="shared" si="120"/>
        <v>0</v>
      </c>
      <c r="Y435" s="538">
        <f t="shared" si="121"/>
        <v>0</v>
      </c>
      <c r="Z435" s="542">
        <f t="shared" si="122"/>
        <v>0</v>
      </c>
      <c r="AA435" s="543"/>
      <c r="AB435" s="544" t="s">
        <v>2263</v>
      </c>
      <c r="AC435" s="544" t="s">
        <v>2505</v>
      </c>
      <c r="AD435" s="544" t="s">
        <v>2505</v>
      </c>
      <c r="AE435" s="544" t="s">
        <v>2263</v>
      </c>
      <c r="AF435" s="545" t="s">
        <v>2263</v>
      </c>
      <c r="AG435" s="545" t="s">
        <v>2263</v>
      </c>
      <c r="AH435" s="543"/>
      <c r="AI435" s="546" t="e">
        <f t="shared" si="124"/>
        <v>#VALUE!</v>
      </c>
      <c r="AJ435" s="546">
        <f t="shared" si="124"/>
        <v>-1</v>
      </c>
      <c r="AK435" s="546">
        <f t="shared" si="124"/>
        <v>-1</v>
      </c>
      <c r="AL435" s="546">
        <f t="shared" si="124"/>
        <v>-1</v>
      </c>
      <c r="AN435" s="502">
        <f t="shared" si="123"/>
        <v>0</v>
      </c>
      <c r="AO435" s="502">
        <f t="shared" si="123"/>
        <v>-1065044.4017833928</v>
      </c>
      <c r="AP435" s="502">
        <f t="shared" si="123"/>
        <v>-120756.2362598959</v>
      </c>
      <c r="AQ435" s="502">
        <f t="shared" si="123"/>
        <v>-759755.77608125983</v>
      </c>
    </row>
    <row r="436" spans="1:43" ht="38.25" x14ac:dyDescent="0.2">
      <c r="A436" s="535" t="s">
        <v>840</v>
      </c>
      <c r="B436" s="536" t="s">
        <v>2359</v>
      </c>
      <c r="C436" s="537" t="s">
        <v>2263</v>
      </c>
      <c r="D436" s="537">
        <v>305.94155583463584</v>
      </c>
      <c r="E436" s="537">
        <v>305.94155583463584</v>
      </c>
      <c r="F436" s="537">
        <v>477.65890151873913</v>
      </c>
      <c r="G436" s="538">
        <v>3120</v>
      </c>
      <c r="H436" s="538">
        <v>2791</v>
      </c>
      <c r="I436" s="538">
        <v>13</v>
      </c>
      <c r="J436" s="538">
        <v>134</v>
      </c>
      <c r="K436" s="539">
        <f t="shared" si="116"/>
        <v>0</v>
      </c>
      <c r="L436" s="539">
        <f t="shared" si="117"/>
        <v>853882.88233446865</v>
      </c>
      <c r="M436" s="539">
        <f t="shared" si="117"/>
        <v>3977.2402258502657</v>
      </c>
      <c r="N436" s="539">
        <f t="shared" si="117"/>
        <v>64006.292803511045</v>
      </c>
      <c r="O436" s="539">
        <f t="shared" si="118"/>
        <v>921866.41536382993</v>
      </c>
      <c r="P436" s="540"/>
      <c r="Q436" s="541"/>
      <c r="R436" s="541">
        <f>D436*0.73</f>
        <v>223.33733575928414</v>
      </c>
      <c r="S436" s="541">
        <f>E436*0.73</f>
        <v>223.33733575928414</v>
      </c>
      <c r="T436" s="541">
        <f>$S$436</f>
        <v>223.33733575928414</v>
      </c>
      <c r="U436" s="538">
        <f t="shared" si="119"/>
        <v>0</v>
      </c>
      <c r="V436" s="538">
        <f t="shared" si="120"/>
        <v>623334.5041041621</v>
      </c>
      <c r="W436" s="538">
        <f t="shared" si="120"/>
        <v>2903.385364870694</v>
      </c>
      <c r="X436" s="538">
        <f t="shared" si="120"/>
        <v>29927.202991744074</v>
      </c>
      <c r="Y436" s="538">
        <f t="shared" si="121"/>
        <v>656165.0924607768</v>
      </c>
      <c r="Z436" s="542">
        <f t="shared" si="122"/>
        <v>-265701.32290305314</v>
      </c>
      <c r="AA436" s="543"/>
      <c r="AB436" s="544" t="s">
        <v>2505</v>
      </c>
      <c r="AC436" s="544">
        <v>306.29159936595079</v>
      </c>
      <c r="AD436" s="544">
        <v>306.29159936595079</v>
      </c>
      <c r="AE436" s="544">
        <v>361.58205999648055</v>
      </c>
      <c r="AF436" s="545">
        <v>340</v>
      </c>
      <c r="AG436" s="545" t="s">
        <v>2263</v>
      </c>
      <c r="AH436" s="543"/>
      <c r="AI436" s="546" t="e">
        <f t="shared" si="124"/>
        <v>#VALUE!</v>
      </c>
      <c r="AJ436" s="546">
        <f t="shared" si="124"/>
        <v>-0.27</v>
      </c>
      <c r="AK436" s="546">
        <f t="shared" si="124"/>
        <v>-0.27</v>
      </c>
      <c r="AL436" s="546">
        <f t="shared" si="124"/>
        <v>-0.53243342676296312</v>
      </c>
      <c r="AN436" s="502">
        <f t="shared" si="123"/>
        <v>0</v>
      </c>
      <c r="AO436" s="502">
        <f t="shared" si="123"/>
        <v>-230548.37823030655</v>
      </c>
      <c r="AP436" s="502">
        <f t="shared" si="123"/>
        <v>-1073.8548609795716</v>
      </c>
      <c r="AQ436" s="502">
        <f t="shared" si="123"/>
        <v>-34079.089811766971</v>
      </c>
    </row>
    <row r="437" spans="1:43" ht="12.75" x14ac:dyDescent="0.2">
      <c r="A437" s="535" t="s">
        <v>305</v>
      </c>
      <c r="B437" s="536" t="s">
        <v>2360</v>
      </c>
      <c r="C437" s="537">
        <v>130.67520766099622</v>
      </c>
      <c r="D437" s="537">
        <v>384.40758449546934</v>
      </c>
      <c r="E437" s="537">
        <v>384.40758449546934</v>
      </c>
      <c r="F437" s="537">
        <v>757.92854021935602</v>
      </c>
      <c r="G437" s="538">
        <v>24540</v>
      </c>
      <c r="H437" s="538">
        <v>57</v>
      </c>
      <c r="I437" s="538">
        <v>1</v>
      </c>
      <c r="J437" s="538">
        <v>1</v>
      </c>
      <c r="K437" s="539">
        <f t="shared" si="116"/>
        <v>3206769.5960008474</v>
      </c>
      <c r="L437" s="539">
        <f t="shared" si="117"/>
        <v>21911.232316241752</v>
      </c>
      <c r="M437" s="539">
        <f t="shared" si="117"/>
        <v>384.40758449546934</v>
      </c>
      <c r="N437" s="539">
        <f t="shared" si="117"/>
        <v>757.92854021935602</v>
      </c>
      <c r="O437" s="539">
        <f t="shared" si="118"/>
        <v>3229823.1644418039</v>
      </c>
      <c r="P437" s="540"/>
      <c r="Q437" s="541">
        <f>SUMPRODUCT($C$437:$F$437,$G$437:$J$437)/SUM($G$437:$J$437)</f>
        <v>131.29896192698092</v>
      </c>
      <c r="R437" s="541">
        <f t="shared" ref="R437:T437" si="131">SUMPRODUCT($C$437:$F$437,$G$437:$J$437)/SUM($G$437:$J$437)</f>
        <v>131.29896192698092</v>
      </c>
      <c r="S437" s="541">
        <f t="shared" si="131"/>
        <v>131.29896192698092</v>
      </c>
      <c r="T437" s="541">
        <f t="shared" si="131"/>
        <v>131.29896192698092</v>
      </c>
      <c r="U437" s="538">
        <f t="shared" si="119"/>
        <v>3222076.5256881118</v>
      </c>
      <c r="V437" s="538">
        <f t="shared" si="120"/>
        <v>7484.0408298379125</v>
      </c>
      <c r="W437" s="538">
        <f t="shared" si="120"/>
        <v>131.29896192698092</v>
      </c>
      <c r="X437" s="538">
        <f t="shared" si="120"/>
        <v>131.29896192698092</v>
      </c>
      <c r="Y437" s="538">
        <f t="shared" si="121"/>
        <v>3229823.1644418039</v>
      </c>
      <c r="Z437" s="542">
        <f t="shared" si="122"/>
        <v>0</v>
      </c>
      <c r="AA437" s="543"/>
      <c r="AB437" s="544">
        <v>183.67580121403398</v>
      </c>
      <c r="AC437" s="544">
        <v>183.67580121403398</v>
      </c>
      <c r="AD437" s="544">
        <v>183.67580121403398</v>
      </c>
      <c r="AE437" s="544">
        <v>183.67580121403398</v>
      </c>
      <c r="AF437" s="545">
        <v>340</v>
      </c>
      <c r="AG437" s="545" t="s">
        <v>2263</v>
      </c>
      <c r="AH437" s="543"/>
      <c r="AI437" s="546">
        <f t="shared" si="124"/>
        <v>4.7733175798951866E-3</v>
      </c>
      <c r="AJ437" s="546">
        <f t="shared" si="124"/>
        <v>-0.65843815985236254</v>
      </c>
      <c r="AK437" s="546">
        <f t="shared" si="124"/>
        <v>-0.65843815985236254</v>
      </c>
      <c r="AL437" s="546">
        <f t="shared" si="124"/>
        <v>-0.82676604064945092</v>
      </c>
      <c r="AN437" s="502">
        <f t="shared" si="123"/>
        <v>15306.929687264375</v>
      </c>
      <c r="AO437" s="502">
        <f t="shared" si="123"/>
        <v>-14427.191486403841</v>
      </c>
      <c r="AP437" s="502">
        <f t="shared" si="123"/>
        <v>-253.10862256848841</v>
      </c>
      <c r="AQ437" s="502">
        <f t="shared" si="123"/>
        <v>-626.62957829237507</v>
      </c>
    </row>
    <row r="438" spans="1:43" ht="25.5" x14ac:dyDescent="0.2">
      <c r="A438" s="535" t="s">
        <v>306</v>
      </c>
      <c r="B438" s="536" t="s">
        <v>2361</v>
      </c>
      <c r="C438" s="537">
        <v>143.92309585895711</v>
      </c>
      <c r="D438" s="537">
        <v>2297.7838312955319</v>
      </c>
      <c r="E438" s="537">
        <v>2297.7838312955319</v>
      </c>
      <c r="F438" s="537">
        <v>356.8596824265785</v>
      </c>
      <c r="G438" s="538">
        <v>12297</v>
      </c>
      <c r="H438" s="538">
        <v>53</v>
      </c>
      <c r="I438" s="538">
        <v>9</v>
      </c>
      <c r="J438" s="538">
        <v>3</v>
      </c>
      <c r="K438" s="539">
        <f t="shared" si="116"/>
        <v>1769822.3097775956</v>
      </c>
      <c r="L438" s="539">
        <f t="shared" si="117"/>
        <v>121782.54305866318</v>
      </c>
      <c r="M438" s="539">
        <f t="shared" si="117"/>
        <v>20680.054481659787</v>
      </c>
      <c r="N438" s="539">
        <f t="shared" si="117"/>
        <v>1070.5790472797355</v>
      </c>
      <c r="O438" s="539">
        <f t="shared" si="118"/>
        <v>1913355.4863651982</v>
      </c>
      <c r="P438" s="540"/>
      <c r="Q438" s="541">
        <f>C438*0.45</f>
        <v>64.765393136530705</v>
      </c>
      <c r="R438" s="541">
        <f>$Q$438</f>
        <v>64.765393136530705</v>
      </c>
      <c r="S438" s="541">
        <f t="shared" ref="S438:T438" si="132">$Q$438</f>
        <v>64.765393136530705</v>
      </c>
      <c r="T438" s="541">
        <f t="shared" si="132"/>
        <v>64.765393136530705</v>
      </c>
      <c r="U438" s="538">
        <f t="shared" si="119"/>
        <v>796420.03939991805</v>
      </c>
      <c r="V438" s="538">
        <f t="shared" si="120"/>
        <v>3432.5658362361273</v>
      </c>
      <c r="W438" s="538">
        <f t="shared" si="120"/>
        <v>582.88853822877638</v>
      </c>
      <c r="X438" s="538">
        <f t="shared" si="120"/>
        <v>194.29617940959213</v>
      </c>
      <c r="Y438" s="538">
        <f t="shared" si="121"/>
        <v>800629.78995379258</v>
      </c>
      <c r="Z438" s="542">
        <f t="shared" si="122"/>
        <v>-1112725.6964114057</v>
      </c>
      <c r="AA438" s="543"/>
      <c r="AB438" s="544">
        <v>162.10947867916926</v>
      </c>
      <c r="AC438" s="544">
        <v>162.10947867916926</v>
      </c>
      <c r="AD438" s="544">
        <v>162.10947867916926</v>
      </c>
      <c r="AE438" s="544">
        <v>162.10947867916926</v>
      </c>
      <c r="AF438" s="545">
        <v>340</v>
      </c>
      <c r="AG438" s="545" t="s">
        <v>2263</v>
      </c>
      <c r="AH438" s="543"/>
      <c r="AI438" s="546">
        <f t="shared" si="124"/>
        <v>-0.55000000000000004</v>
      </c>
      <c r="AJ438" s="546">
        <f t="shared" si="124"/>
        <v>-0.97181397472885223</v>
      </c>
      <c r="AK438" s="546">
        <f t="shared" si="124"/>
        <v>-0.97181397472885223</v>
      </c>
      <c r="AL438" s="546">
        <f t="shared" si="124"/>
        <v>-0.81851300013456763</v>
      </c>
      <c r="AN438" s="502">
        <f t="shared" si="123"/>
        <v>-973402.27037767752</v>
      </c>
      <c r="AO438" s="502">
        <f t="shared" si="123"/>
        <v>-118349.97722242706</v>
      </c>
      <c r="AP438" s="502">
        <f t="shared" si="123"/>
        <v>-20097.16594343101</v>
      </c>
      <c r="AQ438" s="502">
        <f t="shared" si="123"/>
        <v>-876.28286787014338</v>
      </c>
    </row>
    <row r="439" spans="1:43" ht="25.5" x14ac:dyDescent="0.2">
      <c r="A439" s="535" t="s">
        <v>308</v>
      </c>
      <c r="B439" s="536" t="s">
        <v>2362</v>
      </c>
      <c r="C439" s="537">
        <v>139.30796095045841</v>
      </c>
      <c r="D439" s="537">
        <v>604.17928377992268</v>
      </c>
      <c r="E439" s="537">
        <v>604.17928377992268</v>
      </c>
      <c r="F439" s="537">
        <v>963.57965606151015</v>
      </c>
      <c r="G439" s="538">
        <v>22071</v>
      </c>
      <c r="H439" s="538">
        <v>2364</v>
      </c>
      <c r="I439" s="538">
        <v>492</v>
      </c>
      <c r="J439" s="538">
        <v>4049</v>
      </c>
      <c r="K439" s="539">
        <f t="shared" si="116"/>
        <v>3074666.0061375676</v>
      </c>
      <c r="L439" s="539">
        <f t="shared" si="117"/>
        <v>1428279.8268557373</v>
      </c>
      <c r="M439" s="539">
        <f t="shared" si="117"/>
        <v>297256.20761972194</v>
      </c>
      <c r="N439" s="539">
        <f t="shared" si="117"/>
        <v>3901534.0273930547</v>
      </c>
      <c r="O439" s="539">
        <f t="shared" si="118"/>
        <v>8701736.0680060815</v>
      </c>
      <c r="P439" s="540"/>
      <c r="Q439" s="541">
        <f>C439*1.41</f>
        <v>196.42422494014633</v>
      </c>
      <c r="R439" s="541">
        <f>SUMPRODUCT($D$439:$F$439,$H$439:$J$439)/SUM($H$439:$J$439)</f>
        <v>814.92687355083478</v>
      </c>
      <c r="S439" s="541">
        <f t="shared" ref="S439:T439" si="133">SUMPRODUCT($D$439:$F$439,$H$439:$J$439)/SUM($H$439:$J$439)</f>
        <v>814.92687355083478</v>
      </c>
      <c r="T439" s="541">
        <f t="shared" si="133"/>
        <v>814.92687355083478</v>
      </c>
      <c r="U439" s="538">
        <f t="shared" si="119"/>
        <v>4335279.06865397</v>
      </c>
      <c r="V439" s="538">
        <f t="shared" si="120"/>
        <v>1926487.1290741735</v>
      </c>
      <c r="W439" s="538">
        <f t="shared" si="120"/>
        <v>400944.02178701072</v>
      </c>
      <c r="X439" s="538">
        <f t="shared" si="120"/>
        <v>3299638.9110073298</v>
      </c>
      <c r="Y439" s="538">
        <f t="shared" si="121"/>
        <v>9962349.1305224858</v>
      </c>
      <c r="Z439" s="542">
        <f t="shared" si="122"/>
        <v>1260613.0625164043</v>
      </c>
      <c r="AA439" s="543"/>
      <c r="AB439" s="544">
        <v>212.97241841053395</v>
      </c>
      <c r="AC439" s="544">
        <v>223.46541774611012</v>
      </c>
      <c r="AD439" s="544">
        <v>223.46541774611012</v>
      </c>
      <c r="AE439" s="544">
        <v>652.07638489656563</v>
      </c>
      <c r="AF439" s="545">
        <v>340</v>
      </c>
      <c r="AG439" s="545" t="s">
        <v>2263</v>
      </c>
      <c r="AH439" s="543"/>
      <c r="AI439" s="546">
        <f t="shared" si="124"/>
        <v>0.40999999999999992</v>
      </c>
      <c r="AJ439" s="546">
        <f t="shared" si="124"/>
        <v>0.34881631235750654</v>
      </c>
      <c r="AK439" s="546">
        <f t="shared" si="124"/>
        <v>0.34881631235750654</v>
      </c>
      <c r="AL439" s="546">
        <f t="shared" si="124"/>
        <v>-0.15427139995698091</v>
      </c>
      <c r="AN439" s="502">
        <f t="shared" si="123"/>
        <v>1260613.0625164025</v>
      </c>
      <c r="AO439" s="502">
        <f t="shared" si="123"/>
        <v>498207.30221843626</v>
      </c>
      <c r="AP439" s="502">
        <f t="shared" si="123"/>
        <v>103687.81416728877</v>
      </c>
      <c r="AQ439" s="502">
        <f t="shared" si="123"/>
        <v>-601895.11638572486</v>
      </c>
    </row>
    <row r="440" spans="1:43" ht="12.75" x14ac:dyDescent="0.2">
      <c r="A440" s="535" t="s">
        <v>841</v>
      </c>
      <c r="B440" s="536" t="s">
        <v>2363</v>
      </c>
      <c r="C440" s="537" t="s">
        <v>2263</v>
      </c>
      <c r="D440" s="537">
        <v>1095.6090768741296</v>
      </c>
      <c r="E440" s="537">
        <v>1095.6090768741296</v>
      </c>
      <c r="F440" s="537">
        <v>1065.1444714502238</v>
      </c>
      <c r="G440" s="538">
        <v>335</v>
      </c>
      <c r="H440" s="538">
        <v>21</v>
      </c>
      <c r="I440" s="538">
        <v>24</v>
      </c>
      <c r="J440" s="538">
        <v>1042</v>
      </c>
      <c r="K440" s="539">
        <f t="shared" si="116"/>
        <v>0</v>
      </c>
      <c r="L440" s="539">
        <f t="shared" si="117"/>
        <v>23007.790614356723</v>
      </c>
      <c r="M440" s="539">
        <f t="shared" si="117"/>
        <v>26294.617844979111</v>
      </c>
      <c r="N440" s="539">
        <f t="shared" si="117"/>
        <v>1109880.5392511333</v>
      </c>
      <c r="O440" s="539">
        <f t="shared" si="118"/>
        <v>1159182.9477104691</v>
      </c>
      <c r="P440" s="540"/>
      <c r="Q440" s="541"/>
      <c r="R440" s="541">
        <f>SUMPRODUCT($D$440:$F$440,$H$440:$J$440)/SUM($H$440:$J$440)</f>
        <v>1066.405655667405</v>
      </c>
      <c r="S440" s="541">
        <f>SUMPRODUCT($D$440:$F$440,$H$440:$J$440)/SUM($H$440:$J$440)</f>
        <v>1066.405655667405</v>
      </c>
      <c r="T440" s="541">
        <f>SUMPRODUCT($D$440:$F$440,$H$440:$J$440)/SUM($H$440:$J$440)</f>
        <v>1066.405655667405</v>
      </c>
      <c r="U440" s="538">
        <f t="shared" si="119"/>
        <v>0</v>
      </c>
      <c r="V440" s="538">
        <f t="shared" si="120"/>
        <v>22394.518769015503</v>
      </c>
      <c r="W440" s="538">
        <f t="shared" si="120"/>
        <v>25593.735736017719</v>
      </c>
      <c r="X440" s="538">
        <f t="shared" si="120"/>
        <v>1111194.693205436</v>
      </c>
      <c r="Y440" s="538">
        <f t="shared" si="121"/>
        <v>1159182.9477104691</v>
      </c>
      <c r="Z440" s="542">
        <f t="shared" si="122"/>
        <v>0</v>
      </c>
      <c r="AA440" s="543"/>
      <c r="AB440" s="544" t="s">
        <v>2505</v>
      </c>
      <c r="AC440" s="544">
        <v>1125.7046975108685</v>
      </c>
      <c r="AD440" s="544">
        <v>1125.7046975108685</v>
      </c>
      <c r="AE440" s="544">
        <v>1125.7046975108685</v>
      </c>
      <c r="AF440" s="545">
        <v>420</v>
      </c>
      <c r="AG440" s="545" t="s">
        <v>2263</v>
      </c>
      <c r="AH440" s="543"/>
      <c r="AI440" s="546" t="e">
        <f t="shared" si="124"/>
        <v>#VALUE!</v>
      </c>
      <c r="AJ440" s="546">
        <f t="shared" si="124"/>
        <v>-2.6654964643086587E-2</v>
      </c>
      <c r="AK440" s="546">
        <f t="shared" si="124"/>
        <v>-2.6654964643086587E-2</v>
      </c>
      <c r="AL440" s="546">
        <f t="shared" si="124"/>
        <v>1.1840499115243208E-3</v>
      </c>
      <c r="AN440" s="502">
        <f t="shared" si="123"/>
        <v>0</v>
      </c>
      <c r="AO440" s="502">
        <f t="shared" si="123"/>
        <v>-613.27184534121989</v>
      </c>
      <c r="AP440" s="502">
        <f t="shared" si="123"/>
        <v>-700.88210896139208</v>
      </c>
      <c r="AQ440" s="502">
        <f t="shared" si="123"/>
        <v>1314.1539543026593</v>
      </c>
    </row>
    <row r="441" spans="1:43" ht="25.5" x14ac:dyDescent="0.2">
      <c r="A441" s="535" t="s">
        <v>310</v>
      </c>
      <c r="B441" s="536" t="s">
        <v>2520</v>
      </c>
      <c r="C441" s="537">
        <v>185.64956708996445</v>
      </c>
      <c r="D441" s="537">
        <v>275.31242915988349</v>
      </c>
      <c r="E441" s="537">
        <v>275.31242915988349</v>
      </c>
      <c r="F441" s="537">
        <v>370.88670112797945</v>
      </c>
      <c r="G441" s="538">
        <v>17147</v>
      </c>
      <c r="H441" s="538">
        <v>160</v>
      </c>
      <c r="I441" s="538">
        <v>8</v>
      </c>
      <c r="J441" s="538">
        <v>829</v>
      </c>
      <c r="K441" s="539">
        <f t="shared" si="116"/>
        <v>3183333.1268916205</v>
      </c>
      <c r="L441" s="539">
        <f t="shared" si="117"/>
        <v>44049.988665581361</v>
      </c>
      <c r="M441" s="539">
        <f t="shared" si="117"/>
        <v>2202.4994332790679</v>
      </c>
      <c r="N441" s="539">
        <f t="shared" si="117"/>
        <v>307465.07523509499</v>
      </c>
      <c r="O441" s="539">
        <f t="shared" si="118"/>
        <v>3537050.6902255756</v>
      </c>
      <c r="P441" s="540"/>
      <c r="Q441" s="541">
        <f>$C$441</f>
        <v>185.64956708996445</v>
      </c>
      <c r="R441" s="541">
        <f t="shared" ref="R441:T441" si="134">$C$441</f>
        <v>185.64956708996445</v>
      </c>
      <c r="S441" s="541">
        <f t="shared" si="134"/>
        <v>185.64956708996445</v>
      </c>
      <c r="T441" s="541">
        <f t="shared" si="134"/>
        <v>185.64956708996445</v>
      </c>
      <c r="U441" s="538">
        <f t="shared" si="119"/>
        <v>3183333.1268916205</v>
      </c>
      <c r="V441" s="538">
        <f t="shared" si="120"/>
        <v>29703.930734394311</v>
      </c>
      <c r="W441" s="538">
        <f t="shared" si="120"/>
        <v>1485.1965367197156</v>
      </c>
      <c r="X441" s="538">
        <f t="shared" si="120"/>
        <v>153903.49111758053</v>
      </c>
      <c r="Y441" s="538">
        <f t="shared" si="121"/>
        <v>3368425.7452803147</v>
      </c>
      <c r="Z441" s="542">
        <f t="shared" si="122"/>
        <v>-168624.94494526088</v>
      </c>
      <c r="AA441" s="543"/>
      <c r="AB441" s="544">
        <v>137.48507243927543</v>
      </c>
      <c r="AC441" s="544">
        <v>144.25886401530988</v>
      </c>
      <c r="AD441" s="544">
        <v>144.25886401530988</v>
      </c>
      <c r="AE441" s="544">
        <v>295.76008305537374</v>
      </c>
      <c r="AF441" s="545">
        <v>340</v>
      </c>
      <c r="AG441" s="545" t="s">
        <v>2263</v>
      </c>
      <c r="AH441" s="543"/>
      <c r="AI441" s="546">
        <f t="shared" si="124"/>
        <v>0</v>
      </c>
      <c r="AJ441" s="546">
        <f t="shared" si="124"/>
        <v>-0.32567676782165433</v>
      </c>
      <c r="AK441" s="546">
        <f t="shared" si="124"/>
        <v>-0.32567676782165433</v>
      </c>
      <c r="AL441" s="546">
        <f t="shared" si="124"/>
        <v>-0.49944399050883315</v>
      </c>
      <c r="AN441" s="502">
        <f t="shared" si="123"/>
        <v>0</v>
      </c>
      <c r="AO441" s="502">
        <f t="shared" si="123"/>
        <v>-14346.05793118705</v>
      </c>
      <c r="AP441" s="502">
        <f t="shared" si="123"/>
        <v>-717.30289655935235</v>
      </c>
      <c r="AQ441" s="502">
        <f t="shared" si="123"/>
        <v>-153561.58411751446</v>
      </c>
    </row>
    <row r="442" spans="1:43" ht="25.5" x14ac:dyDescent="0.2">
      <c r="A442" s="535" t="s">
        <v>842</v>
      </c>
      <c r="B442" s="536" t="s">
        <v>2520</v>
      </c>
      <c r="C442" s="537">
        <v>176.19326897155383</v>
      </c>
      <c r="D442" s="537">
        <v>94.394963959167299</v>
      </c>
      <c r="E442" s="537">
        <v>94.394963959167299</v>
      </c>
      <c r="F442" s="537">
        <v>1478.9124022395924</v>
      </c>
      <c r="G442" s="538">
        <v>18805</v>
      </c>
      <c r="H442" s="538">
        <v>189</v>
      </c>
      <c r="I442" s="538">
        <v>0</v>
      </c>
      <c r="J442" s="538">
        <v>3</v>
      </c>
      <c r="K442" s="539">
        <f t="shared" si="116"/>
        <v>3313314.4230100699</v>
      </c>
      <c r="L442" s="539">
        <f t="shared" si="117"/>
        <v>17840.648188282619</v>
      </c>
      <c r="M442" s="539">
        <f t="shared" si="117"/>
        <v>0</v>
      </c>
      <c r="N442" s="539">
        <f t="shared" si="117"/>
        <v>4436.7372067187771</v>
      </c>
      <c r="O442" s="539">
        <f t="shared" si="118"/>
        <v>3335591.8084050715</v>
      </c>
      <c r="P442" s="540"/>
      <c r="Q442" s="541">
        <f>$C$442</f>
        <v>176.19326897155383</v>
      </c>
      <c r="R442" s="541">
        <f t="shared" ref="R442:T442" si="135">$C$442</f>
        <v>176.19326897155383</v>
      </c>
      <c r="S442" s="541">
        <f t="shared" si="135"/>
        <v>176.19326897155383</v>
      </c>
      <c r="T442" s="541">
        <f t="shared" si="135"/>
        <v>176.19326897155383</v>
      </c>
      <c r="U442" s="538">
        <f t="shared" si="119"/>
        <v>3313314.4230100699</v>
      </c>
      <c r="V442" s="538">
        <f t="shared" si="120"/>
        <v>33300.527835623674</v>
      </c>
      <c r="W442" s="538">
        <f t="shared" si="120"/>
        <v>0</v>
      </c>
      <c r="X442" s="538">
        <f t="shared" si="120"/>
        <v>528.5798069146615</v>
      </c>
      <c r="Y442" s="538">
        <f t="shared" si="121"/>
        <v>3347143.5306526083</v>
      </c>
      <c r="Z442" s="542">
        <f t="shared" si="122"/>
        <v>11551.72224753676</v>
      </c>
      <c r="AA442" s="543"/>
      <c r="AB442" s="544" t="s">
        <v>2263</v>
      </c>
      <c r="AC442" s="544" t="s">
        <v>2505</v>
      </c>
      <c r="AD442" s="544" t="s">
        <v>2505</v>
      </c>
      <c r="AE442" s="544" t="s">
        <v>2263</v>
      </c>
      <c r="AF442" s="545">
        <v>340</v>
      </c>
      <c r="AG442" s="545" t="s">
        <v>2263</v>
      </c>
      <c r="AH442" s="543"/>
      <c r="AI442" s="546">
        <f t="shared" si="124"/>
        <v>0</v>
      </c>
      <c r="AJ442" s="546">
        <f t="shared" si="124"/>
        <v>0.866553697163021</v>
      </c>
      <c r="AK442" s="546">
        <f t="shared" si="124"/>
        <v>0.866553697163021</v>
      </c>
      <c r="AL442" s="546">
        <f t="shared" si="124"/>
        <v>-0.88086294448221858</v>
      </c>
      <c r="AN442" s="502">
        <f t="shared" si="123"/>
        <v>0</v>
      </c>
      <c r="AO442" s="502">
        <f t="shared" si="123"/>
        <v>15459.879647341055</v>
      </c>
      <c r="AP442" s="502">
        <f t="shared" si="123"/>
        <v>0</v>
      </c>
      <c r="AQ442" s="502">
        <f t="shared" si="123"/>
        <v>-3908.1573998041158</v>
      </c>
    </row>
    <row r="443" spans="1:43" ht="38.25" x14ac:dyDescent="0.2">
      <c r="A443" s="535" t="s">
        <v>312</v>
      </c>
      <c r="B443" s="536" t="s">
        <v>2364</v>
      </c>
      <c r="C443" s="537">
        <v>179.72568071406792</v>
      </c>
      <c r="D443" s="537">
        <v>477.63949027368307</v>
      </c>
      <c r="E443" s="537">
        <v>477.63949027368307</v>
      </c>
      <c r="F443" s="537">
        <v>547.39809244400431</v>
      </c>
      <c r="G443" s="538">
        <v>8351</v>
      </c>
      <c r="H443" s="538">
        <v>3757</v>
      </c>
      <c r="I443" s="538">
        <v>15776</v>
      </c>
      <c r="J443" s="538">
        <v>406</v>
      </c>
      <c r="K443" s="539">
        <f t="shared" si="116"/>
        <v>1500889.1596431811</v>
      </c>
      <c r="L443" s="539">
        <f t="shared" si="117"/>
        <v>1794491.5649582273</v>
      </c>
      <c r="M443" s="539">
        <f t="shared" si="117"/>
        <v>7535240.598557624</v>
      </c>
      <c r="N443" s="539">
        <f t="shared" si="117"/>
        <v>222243.62553226575</v>
      </c>
      <c r="O443" s="539">
        <f t="shared" si="118"/>
        <v>11052864.948691297</v>
      </c>
      <c r="P443" s="540"/>
      <c r="Q443" s="541">
        <f>$R$443</f>
        <v>425.09914634357796</v>
      </c>
      <c r="R443" s="541">
        <f>$D$443*0.89</f>
        <v>425.09914634357796</v>
      </c>
      <c r="S443" s="541">
        <f>$F$443*0.93</f>
        <v>509.08022597292404</v>
      </c>
      <c r="T443" s="541"/>
      <c r="U443" s="538">
        <f t="shared" si="119"/>
        <v>3550002.9711152194</v>
      </c>
      <c r="V443" s="538">
        <f t="shared" si="120"/>
        <v>1597097.4928128223</v>
      </c>
      <c r="W443" s="538">
        <f t="shared" si="120"/>
        <v>8031249.6449488495</v>
      </c>
      <c r="X443" s="538">
        <f t="shared" si="120"/>
        <v>0</v>
      </c>
      <c r="Y443" s="538">
        <f t="shared" si="121"/>
        <v>13178350.108876891</v>
      </c>
      <c r="Z443" s="542">
        <f t="shared" si="122"/>
        <v>2125485.1601855941</v>
      </c>
      <c r="AA443" s="543"/>
      <c r="AB443" s="544">
        <v>459.3948775796045</v>
      </c>
      <c r="AC443" s="544">
        <v>459.3948775796045</v>
      </c>
      <c r="AD443" s="544">
        <v>510.58986650987475</v>
      </c>
      <c r="AE443" s="544">
        <v>510.58986650987475</v>
      </c>
      <c r="AF443" s="545">
        <v>341</v>
      </c>
      <c r="AG443" s="545" t="s">
        <v>2263</v>
      </c>
      <c r="AH443" s="543"/>
      <c r="AI443" s="546">
        <f t="shared" si="124"/>
        <v>1.3652665810173423</v>
      </c>
      <c r="AJ443" s="546">
        <f t="shared" si="124"/>
        <v>-0.10999999999999999</v>
      </c>
      <c r="AK443" s="546">
        <f t="shared" si="124"/>
        <v>6.5825243388534904E-2</v>
      </c>
      <c r="AL443" s="546">
        <f t="shared" si="124"/>
        <v>-1</v>
      </c>
      <c r="AN443" s="502">
        <f t="shared" si="123"/>
        <v>2049113.8114720383</v>
      </c>
      <c r="AO443" s="502">
        <f t="shared" si="123"/>
        <v>-197394.07214540499</v>
      </c>
      <c r="AP443" s="502">
        <f t="shared" si="123"/>
        <v>496009.04639122542</v>
      </c>
      <c r="AQ443" s="502">
        <f t="shared" si="123"/>
        <v>-222243.62553226575</v>
      </c>
    </row>
    <row r="444" spans="1:43" ht="38.25" x14ac:dyDescent="0.2">
      <c r="A444" s="535" t="s">
        <v>843</v>
      </c>
      <c r="B444" s="536" t="s">
        <v>2365</v>
      </c>
      <c r="C444" s="537" t="s">
        <v>2263</v>
      </c>
      <c r="D444" s="537">
        <v>23900.191220796787</v>
      </c>
      <c r="E444" s="537">
        <v>23900.191220796787</v>
      </c>
      <c r="F444" s="537">
        <v>15704.760387697706</v>
      </c>
      <c r="G444" s="538">
        <v>0</v>
      </c>
      <c r="H444" s="538">
        <v>0</v>
      </c>
      <c r="I444" s="538">
        <v>23</v>
      </c>
      <c r="J444" s="538">
        <v>294</v>
      </c>
      <c r="K444" s="539">
        <f t="shared" si="116"/>
        <v>0</v>
      </c>
      <c r="L444" s="539">
        <f t="shared" si="117"/>
        <v>0</v>
      </c>
      <c r="M444" s="539">
        <f t="shared" si="117"/>
        <v>549704.39807832614</v>
      </c>
      <c r="N444" s="539">
        <f t="shared" si="117"/>
        <v>4617199.5539831258</v>
      </c>
      <c r="O444" s="539">
        <f t="shared" si="118"/>
        <v>5166903.952061452</v>
      </c>
      <c r="P444" s="540"/>
      <c r="Q444" s="541"/>
      <c r="R444" s="541">
        <f>D$444*0.57</f>
        <v>13623.108995854167</v>
      </c>
      <c r="S444" s="541">
        <f>E$444*0.57</f>
        <v>13623.108995854167</v>
      </c>
      <c r="T444" s="541">
        <f>F$444*0.9</f>
        <v>14134.284348927937</v>
      </c>
      <c r="U444" s="538">
        <f t="shared" si="119"/>
        <v>0</v>
      </c>
      <c r="V444" s="538">
        <f t="shared" si="120"/>
        <v>0</v>
      </c>
      <c r="W444" s="538">
        <f t="shared" si="120"/>
        <v>313331.50690464582</v>
      </c>
      <c r="X444" s="538">
        <f t="shared" si="120"/>
        <v>4155479.5985848135</v>
      </c>
      <c r="Y444" s="538">
        <f t="shared" si="121"/>
        <v>4468811.1054894589</v>
      </c>
      <c r="Z444" s="542">
        <f t="shared" si="122"/>
        <v>-698092.84657199308</v>
      </c>
      <c r="AA444" s="543"/>
      <c r="AB444" s="544" t="s">
        <v>2505</v>
      </c>
      <c r="AC444" s="544">
        <v>15634.03596305171</v>
      </c>
      <c r="AD444" s="544">
        <v>15634.03596305171</v>
      </c>
      <c r="AE444" s="544">
        <v>13930.563199815866</v>
      </c>
      <c r="AF444" s="545" t="s">
        <v>2263</v>
      </c>
      <c r="AG444" s="545" t="s">
        <v>2263</v>
      </c>
      <c r="AH444" s="543"/>
      <c r="AI444" s="546" t="e">
        <f t="shared" si="124"/>
        <v>#VALUE!</v>
      </c>
      <c r="AJ444" s="546">
        <f t="shared" si="124"/>
        <v>-0.43000000000000005</v>
      </c>
      <c r="AK444" s="546">
        <f t="shared" si="124"/>
        <v>-0.43000000000000005</v>
      </c>
      <c r="AL444" s="546">
        <f t="shared" si="124"/>
        <v>-9.9999999999999978E-2</v>
      </c>
      <c r="AN444" s="502">
        <f t="shared" si="123"/>
        <v>0</v>
      </c>
      <c r="AO444" s="502">
        <f t="shared" si="123"/>
        <v>0</v>
      </c>
      <c r="AP444" s="502">
        <f t="shared" si="123"/>
        <v>-236372.89117368031</v>
      </c>
      <c r="AQ444" s="502">
        <f t="shared" si="123"/>
        <v>-461719.9553983123</v>
      </c>
    </row>
    <row r="445" spans="1:43" ht="12.75" x14ac:dyDescent="0.2">
      <c r="A445" s="535" t="s">
        <v>844</v>
      </c>
      <c r="B445" s="536" t="s">
        <v>2366</v>
      </c>
      <c r="C445" s="537">
        <v>148.1200792212104</v>
      </c>
      <c r="D445" s="537" t="s">
        <v>2263</v>
      </c>
      <c r="E445" s="537" t="s">
        <v>2263</v>
      </c>
      <c r="F445" s="537" t="s">
        <v>2263</v>
      </c>
      <c r="G445" s="538">
        <v>6670</v>
      </c>
      <c r="H445" s="538">
        <v>0</v>
      </c>
      <c r="I445" s="538">
        <v>0</v>
      </c>
      <c r="J445" s="538">
        <v>0</v>
      </c>
      <c r="K445" s="539">
        <f t="shared" si="116"/>
        <v>987960.92840547336</v>
      </c>
      <c r="L445" s="539" t="str">
        <f t="shared" si="117"/>
        <v/>
      </c>
      <c r="M445" s="539" t="str">
        <f t="shared" si="117"/>
        <v/>
      </c>
      <c r="N445" s="539" t="str">
        <f t="shared" si="117"/>
        <v/>
      </c>
      <c r="O445" s="539">
        <f t="shared" si="118"/>
        <v>987960.92840547336</v>
      </c>
      <c r="P445" s="540"/>
      <c r="Q445" s="541">
        <f>C445*1.06</f>
        <v>157.00728397448304</v>
      </c>
      <c r="R445" s="541"/>
      <c r="S445" s="541"/>
      <c r="T445" s="541"/>
      <c r="U445" s="538">
        <f t="shared" si="119"/>
        <v>1047238.5841098019</v>
      </c>
      <c r="V445" s="538">
        <f t="shared" si="120"/>
        <v>0</v>
      </c>
      <c r="W445" s="538">
        <f t="shared" si="120"/>
        <v>0</v>
      </c>
      <c r="X445" s="538">
        <f t="shared" si="120"/>
        <v>0</v>
      </c>
      <c r="Y445" s="538">
        <f t="shared" si="121"/>
        <v>1047238.5841098019</v>
      </c>
      <c r="Z445" s="542">
        <f t="shared" si="122"/>
        <v>59277.655704328557</v>
      </c>
      <c r="AA445" s="543"/>
      <c r="AB445" s="544">
        <v>169.79544156864799</v>
      </c>
      <c r="AC445" s="544">
        <v>169.79544156864799</v>
      </c>
      <c r="AD445" s="544">
        <v>169.79544156864799</v>
      </c>
      <c r="AE445" s="544">
        <v>169.79544156864799</v>
      </c>
      <c r="AF445" s="545">
        <v>340</v>
      </c>
      <c r="AG445" s="545" t="s">
        <v>2263</v>
      </c>
      <c r="AH445" s="543"/>
      <c r="AI445" s="546">
        <f t="shared" si="124"/>
        <v>6.0000000000000053E-2</v>
      </c>
      <c r="AJ445" s="546" t="e">
        <f t="shared" si="124"/>
        <v>#VALUE!</v>
      </c>
      <c r="AK445" s="546" t="e">
        <f t="shared" si="124"/>
        <v>#VALUE!</v>
      </c>
      <c r="AL445" s="546" t="e">
        <f t="shared" si="124"/>
        <v>#VALUE!</v>
      </c>
      <c r="AN445" s="502">
        <f t="shared" si="123"/>
        <v>59277.655704328557</v>
      </c>
      <c r="AO445" s="502" t="e">
        <f t="shared" si="123"/>
        <v>#VALUE!</v>
      </c>
      <c r="AP445" s="502" t="e">
        <f t="shared" si="123"/>
        <v>#VALUE!</v>
      </c>
      <c r="AQ445" s="502" t="e">
        <f t="shared" si="123"/>
        <v>#VALUE!</v>
      </c>
    </row>
    <row r="446" spans="1:43" ht="12.75" x14ac:dyDescent="0.2">
      <c r="A446" s="535" t="s">
        <v>845</v>
      </c>
      <c r="B446" s="536" t="s">
        <v>2367</v>
      </c>
      <c r="C446" s="537" t="s">
        <v>2263</v>
      </c>
      <c r="D446" s="537">
        <v>1933.4577004883242</v>
      </c>
      <c r="E446" s="537">
        <v>1933.4577004883242</v>
      </c>
      <c r="F446" s="537">
        <v>4569.9321402195483</v>
      </c>
      <c r="G446" s="538">
        <v>0</v>
      </c>
      <c r="H446" s="538">
        <v>66</v>
      </c>
      <c r="I446" s="538">
        <v>202</v>
      </c>
      <c r="J446" s="538">
        <v>72</v>
      </c>
      <c r="K446" s="539">
        <f t="shared" si="116"/>
        <v>0</v>
      </c>
      <c r="L446" s="539">
        <f t="shared" si="117"/>
        <v>127608.2082322294</v>
      </c>
      <c r="M446" s="539">
        <f t="shared" si="117"/>
        <v>390558.45549864147</v>
      </c>
      <c r="N446" s="539">
        <f t="shared" si="117"/>
        <v>329035.11409580748</v>
      </c>
      <c r="O446" s="539">
        <f t="shared" si="118"/>
        <v>847201.77782667836</v>
      </c>
      <c r="P446" s="540"/>
      <c r="Q446" s="541"/>
      <c r="R446" s="541"/>
      <c r="S446" s="541"/>
      <c r="T446" s="541"/>
      <c r="U446" s="538">
        <f t="shared" si="119"/>
        <v>0</v>
      </c>
      <c r="V446" s="538">
        <f t="shared" si="120"/>
        <v>0</v>
      </c>
      <c r="W446" s="538">
        <f t="shared" si="120"/>
        <v>0</v>
      </c>
      <c r="X446" s="538">
        <f t="shared" si="120"/>
        <v>0</v>
      </c>
      <c r="Y446" s="538">
        <f t="shared" si="121"/>
        <v>0</v>
      </c>
      <c r="Z446" s="542">
        <f t="shared" si="122"/>
        <v>0</v>
      </c>
      <c r="AA446" s="543"/>
      <c r="AB446" s="544" t="s">
        <v>2505</v>
      </c>
      <c r="AC446" s="544">
        <v>2151.9757030795581</v>
      </c>
      <c r="AD446" s="544">
        <v>2151.9757030795581</v>
      </c>
      <c r="AE446" s="544">
        <v>3035.9861129682295</v>
      </c>
      <c r="AF446" s="545" t="s">
        <v>2263</v>
      </c>
      <c r="AG446" s="545" t="s">
        <v>2263</v>
      </c>
      <c r="AH446" s="543"/>
      <c r="AI446" s="546" t="e">
        <f t="shared" si="124"/>
        <v>#VALUE!</v>
      </c>
      <c r="AJ446" s="546">
        <f t="shared" si="124"/>
        <v>-1</v>
      </c>
      <c r="AK446" s="546">
        <f t="shared" si="124"/>
        <v>-1</v>
      </c>
      <c r="AL446" s="546">
        <f t="shared" si="124"/>
        <v>-1</v>
      </c>
      <c r="AN446" s="502">
        <f t="shared" si="123"/>
        <v>0</v>
      </c>
      <c r="AO446" s="502">
        <f t="shared" si="123"/>
        <v>-127608.2082322294</v>
      </c>
      <c r="AP446" s="502">
        <f t="shared" si="123"/>
        <v>-390558.45549864147</v>
      </c>
      <c r="AQ446" s="502">
        <f t="shared" si="123"/>
        <v>-329035.11409580748</v>
      </c>
    </row>
    <row r="447" spans="1:43" ht="12.75" x14ac:dyDescent="0.2">
      <c r="A447" s="535" t="s">
        <v>846</v>
      </c>
      <c r="B447" s="536">
        <v>0</v>
      </c>
      <c r="C447" s="537" t="s">
        <v>2263</v>
      </c>
      <c r="D447" s="537">
        <v>9970.5516187559188</v>
      </c>
      <c r="E447" s="537">
        <v>9970.5516187559188</v>
      </c>
      <c r="F447" s="537">
        <v>13210.809724777406</v>
      </c>
      <c r="G447" s="538">
        <v>0</v>
      </c>
      <c r="H447" s="538">
        <v>0</v>
      </c>
      <c r="I447" s="538">
        <v>188</v>
      </c>
      <c r="J447" s="538">
        <v>49</v>
      </c>
      <c r="K447" s="539">
        <f t="shared" si="116"/>
        <v>0</v>
      </c>
      <c r="L447" s="539">
        <f t="shared" si="117"/>
        <v>0</v>
      </c>
      <c r="M447" s="539">
        <f t="shared" si="117"/>
        <v>1874463.7043261128</v>
      </c>
      <c r="N447" s="539">
        <f t="shared" si="117"/>
        <v>647329.67651409283</v>
      </c>
      <c r="O447" s="539">
        <f t="shared" si="118"/>
        <v>2521793.3808402056</v>
      </c>
      <c r="P447" s="540"/>
      <c r="Q447" s="541"/>
      <c r="R447" s="541"/>
      <c r="S447" s="541"/>
      <c r="T447" s="541"/>
      <c r="U447" s="538">
        <f t="shared" si="119"/>
        <v>0</v>
      </c>
      <c r="V447" s="538">
        <f t="shared" si="120"/>
        <v>0</v>
      </c>
      <c r="W447" s="538">
        <f t="shared" si="120"/>
        <v>0</v>
      </c>
      <c r="X447" s="538">
        <f t="shared" si="120"/>
        <v>0</v>
      </c>
      <c r="Y447" s="538">
        <f t="shared" si="121"/>
        <v>0</v>
      </c>
      <c r="Z447" s="542">
        <f t="shared" si="122"/>
        <v>0</v>
      </c>
      <c r="AA447" s="543"/>
      <c r="AB447" s="544" t="s">
        <v>2263</v>
      </c>
      <c r="AC447" s="544" t="s">
        <v>2505</v>
      </c>
      <c r="AD447" s="544" t="s">
        <v>2505</v>
      </c>
      <c r="AE447" s="544" t="s">
        <v>2263</v>
      </c>
      <c r="AF447" s="545" t="s">
        <v>2263</v>
      </c>
      <c r="AG447" s="545" t="s">
        <v>2263</v>
      </c>
      <c r="AH447" s="543"/>
      <c r="AI447" s="546" t="e">
        <f t="shared" si="124"/>
        <v>#VALUE!</v>
      </c>
      <c r="AJ447" s="546">
        <f t="shared" si="124"/>
        <v>-1</v>
      </c>
      <c r="AK447" s="546">
        <f t="shared" si="124"/>
        <v>-1</v>
      </c>
      <c r="AL447" s="546">
        <f t="shared" si="124"/>
        <v>-1</v>
      </c>
      <c r="AN447" s="502">
        <f t="shared" si="123"/>
        <v>0</v>
      </c>
      <c r="AO447" s="502">
        <f t="shared" si="123"/>
        <v>0</v>
      </c>
      <c r="AP447" s="502">
        <f t="shared" si="123"/>
        <v>-1874463.7043261128</v>
      </c>
      <c r="AQ447" s="502">
        <f t="shared" si="123"/>
        <v>-647329.67651409283</v>
      </c>
    </row>
    <row r="448" spans="1:43" ht="12.75" x14ac:dyDescent="0.2">
      <c r="A448" s="535" t="s">
        <v>847</v>
      </c>
      <c r="B448" s="536">
        <v>0</v>
      </c>
      <c r="C448" s="537" t="s">
        <v>2263</v>
      </c>
      <c r="D448" s="537">
        <v>7022.4933813916186</v>
      </c>
      <c r="E448" s="537">
        <v>7022.4933813916186</v>
      </c>
      <c r="F448" s="537">
        <v>9783.9327995160675</v>
      </c>
      <c r="G448" s="538">
        <v>0</v>
      </c>
      <c r="H448" s="538">
        <v>0</v>
      </c>
      <c r="I448" s="538">
        <v>272</v>
      </c>
      <c r="J448" s="538">
        <v>48</v>
      </c>
      <c r="K448" s="539">
        <f t="shared" si="116"/>
        <v>0</v>
      </c>
      <c r="L448" s="539">
        <f t="shared" si="117"/>
        <v>0</v>
      </c>
      <c r="M448" s="539">
        <f t="shared" si="117"/>
        <v>1910118.1997385202</v>
      </c>
      <c r="N448" s="539">
        <f t="shared" si="117"/>
        <v>469628.77437677124</v>
      </c>
      <c r="O448" s="539">
        <f t="shared" si="118"/>
        <v>2379746.9741152916</v>
      </c>
      <c r="P448" s="540"/>
      <c r="Q448" s="541"/>
      <c r="R448" s="541"/>
      <c r="S448" s="541"/>
      <c r="T448" s="541"/>
      <c r="U448" s="538">
        <f t="shared" si="119"/>
        <v>0</v>
      </c>
      <c r="V448" s="538">
        <f t="shared" si="120"/>
        <v>0</v>
      </c>
      <c r="W448" s="538">
        <f t="shared" si="120"/>
        <v>0</v>
      </c>
      <c r="X448" s="538">
        <f t="shared" si="120"/>
        <v>0</v>
      </c>
      <c r="Y448" s="538">
        <f t="shared" si="121"/>
        <v>0</v>
      </c>
      <c r="Z448" s="542">
        <f t="shared" si="122"/>
        <v>0</v>
      </c>
      <c r="AA448" s="543"/>
      <c r="AB448" s="544" t="s">
        <v>2263</v>
      </c>
      <c r="AC448" s="544" t="s">
        <v>2505</v>
      </c>
      <c r="AD448" s="544" t="s">
        <v>2505</v>
      </c>
      <c r="AE448" s="544" t="s">
        <v>2263</v>
      </c>
      <c r="AF448" s="545" t="s">
        <v>2263</v>
      </c>
      <c r="AG448" s="545" t="s">
        <v>2263</v>
      </c>
      <c r="AH448" s="543"/>
      <c r="AI448" s="546" t="e">
        <f t="shared" si="124"/>
        <v>#VALUE!</v>
      </c>
      <c r="AJ448" s="546">
        <f t="shared" si="124"/>
        <v>-1</v>
      </c>
      <c r="AK448" s="546">
        <f t="shared" si="124"/>
        <v>-1</v>
      </c>
      <c r="AL448" s="546">
        <f t="shared" si="124"/>
        <v>-1</v>
      </c>
      <c r="AN448" s="502">
        <f t="shared" si="123"/>
        <v>0</v>
      </c>
      <c r="AO448" s="502">
        <f t="shared" si="123"/>
        <v>0</v>
      </c>
      <c r="AP448" s="502">
        <f t="shared" si="123"/>
        <v>-1910118.1997385202</v>
      </c>
      <c r="AQ448" s="502">
        <f t="shared" si="123"/>
        <v>-469628.77437677124</v>
      </c>
    </row>
    <row r="449" spans="1:43" ht="12.75" x14ac:dyDescent="0.2">
      <c r="A449" s="535" t="s">
        <v>848</v>
      </c>
      <c r="B449" s="536">
        <v>0</v>
      </c>
      <c r="C449" s="537" t="s">
        <v>2263</v>
      </c>
      <c r="D449" s="537">
        <v>6080.9419260859986</v>
      </c>
      <c r="E449" s="537">
        <v>6080.9419260859986</v>
      </c>
      <c r="F449" s="537">
        <v>7521.7384663242474</v>
      </c>
      <c r="G449" s="538">
        <v>0</v>
      </c>
      <c r="H449" s="538">
        <v>0</v>
      </c>
      <c r="I449" s="538">
        <v>249</v>
      </c>
      <c r="J449" s="538">
        <v>34</v>
      </c>
      <c r="K449" s="539">
        <f t="shared" si="116"/>
        <v>0</v>
      </c>
      <c r="L449" s="539">
        <f t="shared" si="117"/>
        <v>0</v>
      </c>
      <c r="M449" s="539">
        <f t="shared" si="117"/>
        <v>1514154.5395954137</v>
      </c>
      <c r="N449" s="539">
        <f t="shared" si="117"/>
        <v>255739.1078550244</v>
      </c>
      <c r="O449" s="539">
        <f t="shared" si="118"/>
        <v>1769893.6474504382</v>
      </c>
      <c r="P449" s="540"/>
      <c r="Q449" s="541"/>
      <c r="R449" s="541"/>
      <c r="S449" s="541"/>
      <c r="T449" s="541"/>
      <c r="U449" s="538">
        <f t="shared" si="119"/>
        <v>0</v>
      </c>
      <c r="V449" s="538">
        <f t="shared" si="120"/>
        <v>0</v>
      </c>
      <c r="W449" s="538">
        <f t="shared" si="120"/>
        <v>0</v>
      </c>
      <c r="X449" s="538">
        <f t="shared" si="120"/>
        <v>0</v>
      </c>
      <c r="Y449" s="538">
        <f t="shared" si="121"/>
        <v>0</v>
      </c>
      <c r="Z449" s="542">
        <f t="shared" si="122"/>
        <v>0</v>
      </c>
      <c r="AA449" s="543"/>
      <c r="AB449" s="544" t="s">
        <v>2263</v>
      </c>
      <c r="AC449" s="544" t="s">
        <v>2505</v>
      </c>
      <c r="AD449" s="544" t="s">
        <v>2505</v>
      </c>
      <c r="AE449" s="544" t="s">
        <v>2263</v>
      </c>
      <c r="AF449" s="545" t="s">
        <v>2263</v>
      </c>
      <c r="AG449" s="545" t="s">
        <v>2263</v>
      </c>
      <c r="AH449" s="543"/>
      <c r="AI449" s="546" t="e">
        <f t="shared" si="124"/>
        <v>#VALUE!</v>
      </c>
      <c r="AJ449" s="546">
        <f t="shared" si="124"/>
        <v>-1</v>
      </c>
      <c r="AK449" s="546">
        <f t="shared" si="124"/>
        <v>-1</v>
      </c>
      <c r="AL449" s="546">
        <f t="shared" si="124"/>
        <v>-1</v>
      </c>
      <c r="AN449" s="502">
        <f t="shared" si="123"/>
        <v>0</v>
      </c>
      <c r="AO449" s="502">
        <f t="shared" si="123"/>
        <v>0</v>
      </c>
      <c r="AP449" s="502">
        <f t="shared" si="123"/>
        <v>-1514154.5395954137</v>
      </c>
      <c r="AQ449" s="502">
        <f t="shared" si="123"/>
        <v>-255739.1078550244</v>
      </c>
    </row>
    <row r="450" spans="1:43" ht="12.75" x14ac:dyDescent="0.2">
      <c r="A450" s="535" t="s">
        <v>849</v>
      </c>
      <c r="B450" s="536">
        <v>0</v>
      </c>
      <c r="C450" s="537" t="s">
        <v>2263</v>
      </c>
      <c r="D450" s="537">
        <v>5398.3226751087868</v>
      </c>
      <c r="E450" s="537">
        <v>5398.3226751087868</v>
      </c>
      <c r="F450" s="537">
        <v>8433.4575708682241</v>
      </c>
      <c r="G450" s="538">
        <v>0</v>
      </c>
      <c r="H450" s="538">
        <v>29</v>
      </c>
      <c r="I450" s="538">
        <v>234</v>
      </c>
      <c r="J450" s="538">
        <v>479</v>
      </c>
      <c r="K450" s="539">
        <f t="shared" si="116"/>
        <v>0</v>
      </c>
      <c r="L450" s="539">
        <f t="shared" si="117"/>
        <v>156551.35757815483</v>
      </c>
      <c r="M450" s="539">
        <f t="shared" si="117"/>
        <v>1263207.5059754562</v>
      </c>
      <c r="N450" s="539">
        <f t="shared" si="117"/>
        <v>4039626.1764458795</v>
      </c>
      <c r="O450" s="539">
        <f t="shared" si="118"/>
        <v>5459385.0399994906</v>
      </c>
      <c r="P450" s="540"/>
      <c r="Q450" s="541"/>
      <c r="R450" s="541"/>
      <c r="S450" s="541"/>
      <c r="T450" s="541"/>
      <c r="U450" s="538">
        <f t="shared" si="119"/>
        <v>0</v>
      </c>
      <c r="V450" s="538">
        <f t="shared" si="120"/>
        <v>0</v>
      </c>
      <c r="W450" s="538">
        <f t="shared" si="120"/>
        <v>0</v>
      </c>
      <c r="X450" s="538">
        <f t="shared" si="120"/>
        <v>0</v>
      </c>
      <c r="Y450" s="538">
        <f t="shared" si="121"/>
        <v>0</v>
      </c>
      <c r="Z450" s="542">
        <f t="shared" si="122"/>
        <v>0</v>
      </c>
      <c r="AA450" s="543"/>
      <c r="AB450" s="544" t="s">
        <v>2263</v>
      </c>
      <c r="AC450" s="544" t="s">
        <v>2505</v>
      </c>
      <c r="AD450" s="544" t="s">
        <v>2505</v>
      </c>
      <c r="AE450" s="544" t="s">
        <v>2263</v>
      </c>
      <c r="AF450" s="545" t="s">
        <v>2263</v>
      </c>
      <c r="AG450" s="545" t="s">
        <v>2263</v>
      </c>
      <c r="AH450" s="543"/>
      <c r="AI450" s="546" t="e">
        <f t="shared" si="124"/>
        <v>#VALUE!</v>
      </c>
      <c r="AJ450" s="546">
        <f t="shared" si="124"/>
        <v>-1</v>
      </c>
      <c r="AK450" s="546">
        <f t="shared" si="124"/>
        <v>-1</v>
      </c>
      <c r="AL450" s="546">
        <f t="shared" si="124"/>
        <v>-1</v>
      </c>
      <c r="AN450" s="502">
        <f t="shared" si="123"/>
        <v>0</v>
      </c>
      <c r="AO450" s="502">
        <f t="shared" si="123"/>
        <v>-156551.35757815483</v>
      </c>
      <c r="AP450" s="502">
        <f t="shared" si="123"/>
        <v>-1263207.5059754562</v>
      </c>
      <c r="AQ450" s="502">
        <f t="shared" si="123"/>
        <v>-4039626.1764458795</v>
      </c>
    </row>
    <row r="451" spans="1:43" ht="12.75" x14ac:dyDescent="0.2">
      <c r="A451" s="535" t="s">
        <v>850</v>
      </c>
      <c r="B451" s="536">
        <v>0</v>
      </c>
      <c r="C451" s="537" t="s">
        <v>2263</v>
      </c>
      <c r="D451" s="537">
        <v>3713.251505910745</v>
      </c>
      <c r="E451" s="537">
        <v>3713.251505910745</v>
      </c>
      <c r="F451" s="537">
        <v>5328.0763599128022</v>
      </c>
      <c r="G451" s="538">
        <v>0</v>
      </c>
      <c r="H451" s="538">
        <v>106</v>
      </c>
      <c r="I451" s="538">
        <v>514</v>
      </c>
      <c r="J451" s="538">
        <v>299</v>
      </c>
      <c r="K451" s="539">
        <f t="shared" si="116"/>
        <v>0</v>
      </c>
      <c r="L451" s="539">
        <f t="shared" si="117"/>
        <v>393604.65962653898</v>
      </c>
      <c r="M451" s="539">
        <f t="shared" si="117"/>
        <v>1908611.274038123</v>
      </c>
      <c r="N451" s="539">
        <f t="shared" si="117"/>
        <v>1593094.8316139278</v>
      </c>
      <c r="O451" s="539">
        <f t="shared" si="118"/>
        <v>3895310.7652785899</v>
      </c>
      <c r="P451" s="540"/>
      <c r="Q451" s="541"/>
      <c r="R451" s="541"/>
      <c r="S451" s="541"/>
      <c r="T451" s="541"/>
      <c r="U451" s="538">
        <f t="shared" si="119"/>
        <v>0</v>
      </c>
      <c r="V451" s="538">
        <f t="shared" si="120"/>
        <v>0</v>
      </c>
      <c r="W451" s="538">
        <f t="shared" si="120"/>
        <v>0</v>
      </c>
      <c r="X451" s="538">
        <f t="shared" si="120"/>
        <v>0</v>
      </c>
      <c r="Y451" s="538">
        <f t="shared" si="121"/>
        <v>0</v>
      </c>
      <c r="Z451" s="542">
        <f t="shared" si="122"/>
        <v>0</v>
      </c>
      <c r="AA451" s="543"/>
      <c r="AB451" s="544" t="s">
        <v>2263</v>
      </c>
      <c r="AC451" s="544" t="s">
        <v>2505</v>
      </c>
      <c r="AD451" s="544" t="s">
        <v>2505</v>
      </c>
      <c r="AE451" s="544" t="s">
        <v>2263</v>
      </c>
      <c r="AF451" s="545" t="s">
        <v>2263</v>
      </c>
      <c r="AG451" s="545" t="s">
        <v>2263</v>
      </c>
      <c r="AH451" s="543"/>
      <c r="AI451" s="546" t="e">
        <f t="shared" si="124"/>
        <v>#VALUE!</v>
      </c>
      <c r="AJ451" s="546">
        <f t="shared" si="124"/>
        <v>-1</v>
      </c>
      <c r="AK451" s="546">
        <f t="shared" si="124"/>
        <v>-1</v>
      </c>
      <c r="AL451" s="546">
        <f t="shared" si="124"/>
        <v>-1</v>
      </c>
      <c r="AN451" s="502">
        <f t="shared" si="123"/>
        <v>0</v>
      </c>
      <c r="AO451" s="502">
        <f t="shared" si="123"/>
        <v>-393604.65962653898</v>
      </c>
      <c r="AP451" s="502">
        <f t="shared" si="123"/>
        <v>-1908611.274038123</v>
      </c>
      <c r="AQ451" s="502">
        <f t="shared" si="123"/>
        <v>-1593094.8316139278</v>
      </c>
    </row>
    <row r="452" spans="1:43" ht="12.75" x14ac:dyDescent="0.2">
      <c r="A452" s="535" t="s">
        <v>851</v>
      </c>
      <c r="B452" s="536">
        <v>0</v>
      </c>
      <c r="C452" s="537" t="s">
        <v>2263</v>
      </c>
      <c r="D452" s="537">
        <v>2593.7831929573322</v>
      </c>
      <c r="E452" s="537">
        <v>2593.7831929573322</v>
      </c>
      <c r="F452" s="537">
        <v>4012.0430536549393</v>
      </c>
      <c r="G452" s="538">
        <v>332</v>
      </c>
      <c r="H452" s="538">
        <v>616</v>
      </c>
      <c r="I452" s="538">
        <v>969</v>
      </c>
      <c r="J452" s="538">
        <v>205</v>
      </c>
      <c r="K452" s="539">
        <f t="shared" si="116"/>
        <v>0</v>
      </c>
      <c r="L452" s="539">
        <f t="shared" si="117"/>
        <v>1597770.4468617167</v>
      </c>
      <c r="M452" s="539">
        <f t="shared" si="117"/>
        <v>2513375.9139756551</v>
      </c>
      <c r="N452" s="539">
        <f t="shared" si="117"/>
        <v>822468.82599926251</v>
      </c>
      <c r="O452" s="539">
        <f t="shared" si="118"/>
        <v>4933615.1868366348</v>
      </c>
      <c r="P452" s="540"/>
      <c r="Q452" s="541"/>
      <c r="R452" s="541"/>
      <c r="S452" s="541"/>
      <c r="T452" s="541"/>
      <c r="U452" s="538">
        <f t="shared" si="119"/>
        <v>0</v>
      </c>
      <c r="V452" s="538">
        <f t="shared" si="120"/>
        <v>0</v>
      </c>
      <c r="W452" s="538">
        <f t="shared" si="120"/>
        <v>0</v>
      </c>
      <c r="X452" s="538">
        <f t="shared" si="120"/>
        <v>0</v>
      </c>
      <c r="Y452" s="538">
        <f t="shared" si="121"/>
        <v>0</v>
      </c>
      <c r="Z452" s="542">
        <f t="shared" si="122"/>
        <v>0</v>
      </c>
      <c r="AA452" s="543"/>
      <c r="AB452" s="544" t="s">
        <v>2263</v>
      </c>
      <c r="AC452" s="544" t="s">
        <v>2505</v>
      </c>
      <c r="AD452" s="544" t="s">
        <v>2505</v>
      </c>
      <c r="AE452" s="544" t="s">
        <v>2263</v>
      </c>
      <c r="AF452" s="545">
        <v>120</v>
      </c>
      <c r="AG452" s="545" t="s">
        <v>2263</v>
      </c>
      <c r="AH452" s="543"/>
      <c r="AI452" s="546" t="e">
        <f t="shared" si="124"/>
        <v>#VALUE!</v>
      </c>
      <c r="AJ452" s="546">
        <f t="shared" si="124"/>
        <v>-1</v>
      </c>
      <c r="AK452" s="546">
        <f t="shared" si="124"/>
        <v>-1</v>
      </c>
      <c r="AL452" s="546">
        <f t="shared" si="124"/>
        <v>-1</v>
      </c>
      <c r="AN452" s="502">
        <f t="shared" si="123"/>
        <v>0</v>
      </c>
      <c r="AO452" s="502">
        <f t="shared" si="123"/>
        <v>-1597770.4468617167</v>
      </c>
      <c r="AP452" s="502">
        <f t="shared" si="123"/>
        <v>-2513375.9139756551</v>
      </c>
      <c r="AQ452" s="502">
        <f t="shared" si="123"/>
        <v>-822468.82599926251</v>
      </c>
    </row>
    <row r="453" spans="1:43" ht="38.25" x14ac:dyDescent="0.2">
      <c r="A453" s="535" t="s">
        <v>852</v>
      </c>
      <c r="B453" s="536" t="s">
        <v>2368</v>
      </c>
      <c r="C453" s="537" t="s">
        <v>2263</v>
      </c>
      <c r="D453" s="537">
        <v>4669.3757834369117</v>
      </c>
      <c r="E453" s="537">
        <v>4669.3757834369117</v>
      </c>
      <c r="F453" s="537">
        <v>9808.7915190924014</v>
      </c>
      <c r="G453" s="538">
        <v>1</v>
      </c>
      <c r="H453" s="538">
        <v>3</v>
      </c>
      <c r="I453" s="538">
        <v>229</v>
      </c>
      <c r="J453" s="538">
        <v>35</v>
      </c>
      <c r="K453" s="539">
        <f t="shared" si="116"/>
        <v>0</v>
      </c>
      <c r="L453" s="539">
        <f t="shared" si="117"/>
        <v>14008.127350310735</v>
      </c>
      <c r="M453" s="539">
        <f t="shared" si="117"/>
        <v>1069287.0544070527</v>
      </c>
      <c r="N453" s="539">
        <f t="shared" si="117"/>
        <v>343307.70316823403</v>
      </c>
      <c r="O453" s="539">
        <f t="shared" si="118"/>
        <v>1426602.8849255976</v>
      </c>
      <c r="P453" s="540"/>
      <c r="Q453" s="541"/>
      <c r="R453" s="541"/>
      <c r="S453" s="541"/>
      <c r="T453" s="541">
        <f>$T$454</f>
        <v>8983.6621705295347</v>
      </c>
      <c r="U453" s="538">
        <f t="shared" si="119"/>
        <v>0</v>
      </c>
      <c r="V453" s="538">
        <f t="shared" si="120"/>
        <v>0</v>
      </c>
      <c r="W453" s="538">
        <f t="shared" si="120"/>
        <v>0</v>
      </c>
      <c r="X453" s="538">
        <f t="shared" si="120"/>
        <v>314428.17596853373</v>
      </c>
      <c r="Y453" s="538">
        <f t="shared" si="121"/>
        <v>314428.17596853373</v>
      </c>
      <c r="Z453" s="542">
        <f t="shared" si="122"/>
        <v>-1112174.708957064</v>
      </c>
      <c r="AA453" s="543"/>
      <c r="AB453" s="544" t="s">
        <v>2263</v>
      </c>
      <c r="AC453" s="544" t="s">
        <v>2505</v>
      </c>
      <c r="AD453" s="544" t="s">
        <v>2505</v>
      </c>
      <c r="AE453" s="544" t="s">
        <v>2263</v>
      </c>
      <c r="AF453" s="545">
        <v>141</v>
      </c>
      <c r="AG453" s="545" t="s">
        <v>2263</v>
      </c>
      <c r="AH453" s="543"/>
      <c r="AI453" s="546" t="e">
        <f t="shared" si="124"/>
        <v>#VALUE!</v>
      </c>
      <c r="AJ453" s="546">
        <f t="shared" si="124"/>
        <v>-1</v>
      </c>
      <c r="AK453" s="546">
        <f t="shared" si="124"/>
        <v>-1</v>
      </c>
      <c r="AL453" s="546">
        <f t="shared" si="124"/>
        <v>-8.4121407510475366E-2</v>
      </c>
      <c r="AN453" s="502">
        <f t="shared" si="123"/>
        <v>0</v>
      </c>
      <c r="AO453" s="502">
        <f t="shared" si="123"/>
        <v>-14008.127350310735</v>
      </c>
      <c r="AP453" s="502">
        <f t="shared" si="123"/>
        <v>-1069287.0544070527</v>
      </c>
      <c r="AQ453" s="502">
        <f t="shared" si="123"/>
        <v>-28879.5271997003</v>
      </c>
    </row>
    <row r="454" spans="1:43" ht="38.25" x14ac:dyDescent="0.2">
      <c r="A454" s="535" t="s">
        <v>853</v>
      </c>
      <c r="B454" s="536" t="s">
        <v>2369</v>
      </c>
      <c r="C454" s="537" t="s">
        <v>2263</v>
      </c>
      <c r="D454" s="537">
        <v>10772.525609471981</v>
      </c>
      <c r="E454" s="537">
        <v>10772.525609471981</v>
      </c>
      <c r="F454" s="537">
        <v>8631.3102810408727</v>
      </c>
      <c r="G454" s="538">
        <v>0</v>
      </c>
      <c r="H454" s="538">
        <v>0</v>
      </c>
      <c r="I454" s="538">
        <v>26</v>
      </c>
      <c r="J454" s="538">
        <v>132</v>
      </c>
      <c r="K454" s="539">
        <f t="shared" si="116"/>
        <v>0</v>
      </c>
      <c r="L454" s="539">
        <f t="shared" si="117"/>
        <v>0</v>
      </c>
      <c r="M454" s="539">
        <f t="shared" si="117"/>
        <v>280085.6658462715</v>
      </c>
      <c r="N454" s="539">
        <f t="shared" si="117"/>
        <v>1139332.9570973951</v>
      </c>
      <c r="O454" s="539">
        <f t="shared" si="118"/>
        <v>1419418.6229436665</v>
      </c>
      <c r="P454" s="540"/>
      <c r="Q454" s="541"/>
      <c r="R454" s="541">
        <f>SUMPRODUCT($D$454:$F$454,$H$454:$J$454)/SUM($H$454:$J$454)</f>
        <v>8983.6621705295347</v>
      </c>
      <c r="S454" s="541">
        <f>SUMPRODUCT($D$454:$F$454,$H$454:$J$454)/SUM($H$454:$J$454)</f>
        <v>8983.6621705295347</v>
      </c>
      <c r="T454" s="541">
        <f>SUMPRODUCT($D$454:$F$454,$H$454:$J$454)/SUM($H$454:$J$454)</f>
        <v>8983.6621705295347</v>
      </c>
      <c r="U454" s="538">
        <f t="shared" si="119"/>
        <v>0</v>
      </c>
      <c r="V454" s="538">
        <f t="shared" si="120"/>
        <v>0</v>
      </c>
      <c r="W454" s="538">
        <f t="shared" si="120"/>
        <v>233575.2164337679</v>
      </c>
      <c r="X454" s="538">
        <f t="shared" si="120"/>
        <v>1185843.4065098986</v>
      </c>
      <c r="Y454" s="538">
        <f t="shared" si="121"/>
        <v>1419418.6229436665</v>
      </c>
      <c r="Z454" s="542">
        <f t="shared" si="122"/>
        <v>0</v>
      </c>
      <c r="AA454" s="543"/>
      <c r="AB454" s="544" t="s">
        <v>2263</v>
      </c>
      <c r="AC454" s="544" t="s">
        <v>2505</v>
      </c>
      <c r="AD454" s="544" t="s">
        <v>2505</v>
      </c>
      <c r="AE454" s="544" t="s">
        <v>2263</v>
      </c>
      <c r="AF454" s="545" t="s">
        <v>2263</v>
      </c>
      <c r="AG454" s="545" t="s">
        <v>2263</v>
      </c>
      <c r="AH454" s="543"/>
      <c r="AI454" s="546" t="e">
        <f t="shared" si="124"/>
        <v>#VALUE!</v>
      </c>
      <c r="AJ454" s="546">
        <f t="shared" si="124"/>
        <v>-0.16605794256544149</v>
      </c>
      <c r="AK454" s="546">
        <f t="shared" si="124"/>
        <v>-0.16605794256544149</v>
      </c>
      <c r="AL454" s="546">
        <f t="shared" si="124"/>
        <v>4.0822526130548376E-2</v>
      </c>
      <c r="AN454" s="502">
        <f t="shared" si="123"/>
        <v>0</v>
      </c>
      <c r="AO454" s="502">
        <f t="shared" si="123"/>
        <v>0</v>
      </c>
      <c r="AP454" s="502">
        <f t="shared" si="123"/>
        <v>-46510.4494125036</v>
      </c>
      <c r="AQ454" s="502">
        <f t="shared" si="123"/>
        <v>46510.449412503513</v>
      </c>
    </row>
    <row r="455" spans="1:43" ht="12.75" x14ac:dyDescent="0.2">
      <c r="A455" s="535" t="s">
        <v>854</v>
      </c>
      <c r="B455" s="536">
        <v>0</v>
      </c>
      <c r="C455" s="537" t="s">
        <v>2263</v>
      </c>
      <c r="D455" s="537">
        <v>2816.9511814371881</v>
      </c>
      <c r="E455" s="537">
        <v>2816.9511814371881</v>
      </c>
      <c r="F455" s="537">
        <v>6287.178321092747</v>
      </c>
      <c r="G455" s="538">
        <v>0</v>
      </c>
      <c r="H455" s="538">
        <v>308</v>
      </c>
      <c r="I455" s="538">
        <v>616</v>
      </c>
      <c r="J455" s="538">
        <v>965</v>
      </c>
      <c r="K455" s="539">
        <f t="shared" si="116"/>
        <v>0</v>
      </c>
      <c r="L455" s="539">
        <f t="shared" si="117"/>
        <v>867620.96388265397</v>
      </c>
      <c r="M455" s="539">
        <f t="shared" si="117"/>
        <v>1735241.9277653079</v>
      </c>
      <c r="N455" s="539">
        <f t="shared" si="117"/>
        <v>6067127.0798545005</v>
      </c>
      <c r="O455" s="539">
        <f t="shared" si="118"/>
        <v>8669989.9715024624</v>
      </c>
      <c r="P455" s="540"/>
      <c r="Q455" s="541"/>
      <c r="R455" s="541"/>
      <c r="S455" s="541"/>
      <c r="T455" s="541"/>
      <c r="U455" s="538">
        <f t="shared" si="119"/>
        <v>0</v>
      </c>
      <c r="V455" s="538">
        <f t="shared" si="120"/>
        <v>0</v>
      </c>
      <c r="W455" s="538">
        <f t="shared" si="120"/>
        <v>0</v>
      </c>
      <c r="X455" s="538">
        <f t="shared" si="120"/>
        <v>0</v>
      </c>
      <c r="Y455" s="538">
        <f t="shared" si="121"/>
        <v>0</v>
      </c>
      <c r="Z455" s="542">
        <f t="shared" si="122"/>
        <v>0</v>
      </c>
      <c r="AA455" s="543"/>
      <c r="AB455" s="544" t="s">
        <v>2263</v>
      </c>
      <c r="AC455" s="544" t="s">
        <v>2505</v>
      </c>
      <c r="AD455" s="544" t="s">
        <v>2505</v>
      </c>
      <c r="AE455" s="544" t="s">
        <v>2263</v>
      </c>
      <c r="AF455" s="545" t="s">
        <v>2263</v>
      </c>
      <c r="AG455" s="545" t="s">
        <v>2263</v>
      </c>
      <c r="AH455" s="543"/>
      <c r="AI455" s="546" t="e">
        <f t="shared" si="124"/>
        <v>#VALUE!</v>
      </c>
      <c r="AJ455" s="546">
        <f t="shared" si="124"/>
        <v>-1</v>
      </c>
      <c r="AK455" s="546">
        <f t="shared" si="124"/>
        <v>-1</v>
      </c>
      <c r="AL455" s="546">
        <f t="shared" si="124"/>
        <v>-1</v>
      </c>
      <c r="AN455" s="502">
        <f t="shared" si="123"/>
        <v>0</v>
      </c>
      <c r="AO455" s="502">
        <f t="shared" si="123"/>
        <v>-867620.96388265397</v>
      </c>
      <c r="AP455" s="502">
        <f t="shared" si="123"/>
        <v>-1735241.9277653079</v>
      </c>
      <c r="AQ455" s="502">
        <f t="shared" ref="AQ455:AQ459" si="136">X455-N455</f>
        <v>-6067127.0798545005</v>
      </c>
    </row>
    <row r="456" spans="1:43" ht="12.75" x14ac:dyDescent="0.2">
      <c r="A456" s="535" t="s">
        <v>855</v>
      </c>
      <c r="B456" s="536">
        <v>0</v>
      </c>
      <c r="C456" s="537" t="s">
        <v>2263</v>
      </c>
      <c r="D456" s="537">
        <v>1707.9752551959602</v>
      </c>
      <c r="E456" s="537">
        <v>1707.9752551959602</v>
      </c>
      <c r="F456" s="537">
        <v>3986.3091770943556</v>
      </c>
      <c r="G456" s="538">
        <v>0</v>
      </c>
      <c r="H456" s="538">
        <v>1592</v>
      </c>
      <c r="I456" s="538">
        <v>1489</v>
      </c>
      <c r="J456" s="538">
        <v>785</v>
      </c>
      <c r="K456" s="539">
        <f t="shared" ref="K456:K519" si="137">IF(ISERROR(C456*G456),0,G456*C456)</f>
        <v>0</v>
      </c>
      <c r="L456" s="539">
        <f t="shared" ref="L456:N519" si="138">IFERROR(D456*H456,"")</f>
        <v>2719096.6062719687</v>
      </c>
      <c r="M456" s="539">
        <f t="shared" si="138"/>
        <v>2543175.1549867848</v>
      </c>
      <c r="N456" s="539">
        <f t="shared" si="138"/>
        <v>3129252.7040190692</v>
      </c>
      <c r="O456" s="539">
        <f t="shared" ref="O456:O519" si="139">IFERROR(SUM(K456:N456),"")</f>
        <v>8391524.4652778227</v>
      </c>
      <c r="P456" s="540"/>
      <c r="Q456" s="541"/>
      <c r="R456" s="541"/>
      <c r="S456" s="541"/>
      <c r="T456" s="541"/>
      <c r="U456" s="538">
        <f t="shared" ref="U456:U519" si="140">IF(ISERROR(G456*Q456),0,G456*Q456)</f>
        <v>0</v>
      </c>
      <c r="V456" s="538">
        <f t="shared" ref="V456:X519" si="141">IFERROR(H456*R456,"")</f>
        <v>0</v>
      </c>
      <c r="W456" s="538">
        <f t="shared" si="141"/>
        <v>0</v>
      </c>
      <c r="X456" s="538">
        <f t="shared" si="141"/>
        <v>0</v>
      </c>
      <c r="Y456" s="538">
        <f t="shared" ref="Y456:Y519" si="142">IFERROR(SUM(U456:X456),"")</f>
        <v>0</v>
      </c>
      <c r="Z456" s="542">
        <f t="shared" ref="Z456:Z519" si="143">IF(Y456=0,0,(Y456-O456))</f>
        <v>0</v>
      </c>
      <c r="AA456" s="543"/>
      <c r="AB456" s="544" t="s">
        <v>2263</v>
      </c>
      <c r="AC456" s="544" t="s">
        <v>2505</v>
      </c>
      <c r="AD456" s="544" t="s">
        <v>2505</v>
      </c>
      <c r="AE456" s="544" t="s">
        <v>2263</v>
      </c>
      <c r="AF456" s="545" t="s">
        <v>2263</v>
      </c>
      <c r="AG456" s="545" t="s">
        <v>2263</v>
      </c>
      <c r="AH456" s="543"/>
      <c r="AI456" s="546" t="e">
        <f t="shared" si="124"/>
        <v>#VALUE!</v>
      </c>
      <c r="AJ456" s="546">
        <f t="shared" si="124"/>
        <v>-1</v>
      </c>
      <c r="AK456" s="546">
        <f t="shared" si="124"/>
        <v>-1</v>
      </c>
      <c r="AL456" s="546">
        <f t="shared" si="124"/>
        <v>-1</v>
      </c>
      <c r="AN456" s="502">
        <f t="shared" ref="AN456:AP459" si="144">U456-K456</f>
        <v>0</v>
      </c>
      <c r="AO456" s="502">
        <f t="shared" si="144"/>
        <v>-2719096.6062719687</v>
      </c>
      <c r="AP456" s="502">
        <f t="shared" si="144"/>
        <v>-2543175.1549867848</v>
      </c>
      <c r="AQ456" s="502">
        <f t="shared" si="136"/>
        <v>-3129252.7040190692</v>
      </c>
    </row>
    <row r="457" spans="1:43" ht="12.75" x14ac:dyDescent="0.2">
      <c r="A457" s="535" t="s">
        <v>856</v>
      </c>
      <c r="B457" s="536">
        <v>0</v>
      </c>
      <c r="C457" s="537" t="s">
        <v>2263</v>
      </c>
      <c r="D457" s="537">
        <v>1145.0166912297059</v>
      </c>
      <c r="E457" s="537">
        <v>1145.0166912297059</v>
      </c>
      <c r="F457" s="537">
        <v>3155.6210592444436</v>
      </c>
      <c r="G457" s="538">
        <v>34</v>
      </c>
      <c r="H457" s="538">
        <v>4952</v>
      </c>
      <c r="I457" s="538">
        <v>2215</v>
      </c>
      <c r="J457" s="538">
        <v>615</v>
      </c>
      <c r="K457" s="539">
        <f t="shared" si="137"/>
        <v>0</v>
      </c>
      <c r="L457" s="539">
        <f t="shared" si="138"/>
        <v>5670122.6549695032</v>
      </c>
      <c r="M457" s="539">
        <f t="shared" si="138"/>
        <v>2536211.9710737984</v>
      </c>
      <c r="N457" s="539">
        <f t="shared" si="138"/>
        <v>1940706.9514353329</v>
      </c>
      <c r="O457" s="539">
        <f t="shared" si="139"/>
        <v>10147041.577478634</v>
      </c>
      <c r="P457" s="540"/>
      <c r="Q457" s="541"/>
      <c r="R457" s="541"/>
      <c r="S457" s="541"/>
      <c r="T457" s="541"/>
      <c r="U457" s="538">
        <f t="shared" si="140"/>
        <v>0</v>
      </c>
      <c r="V457" s="538">
        <f t="shared" si="141"/>
        <v>0</v>
      </c>
      <c r="W457" s="538">
        <f t="shared" si="141"/>
        <v>0</v>
      </c>
      <c r="X457" s="538">
        <f t="shared" si="141"/>
        <v>0</v>
      </c>
      <c r="Y457" s="538">
        <f t="shared" si="142"/>
        <v>0</v>
      </c>
      <c r="Z457" s="542">
        <f t="shared" si="143"/>
        <v>0</v>
      </c>
      <c r="AA457" s="543"/>
      <c r="AB457" s="544" t="s">
        <v>2263</v>
      </c>
      <c r="AC457" s="544" t="s">
        <v>2505</v>
      </c>
      <c r="AD457" s="544" t="s">
        <v>2505</v>
      </c>
      <c r="AE457" s="544" t="s">
        <v>2263</v>
      </c>
      <c r="AF457" s="545">
        <v>120</v>
      </c>
      <c r="AG457" s="545" t="s">
        <v>2263</v>
      </c>
      <c r="AH457" s="543"/>
      <c r="AI457" s="546" t="e">
        <f t="shared" si="124"/>
        <v>#VALUE!</v>
      </c>
      <c r="AJ457" s="546">
        <f t="shared" si="124"/>
        <v>-1</v>
      </c>
      <c r="AK457" s="546">
        <f t="shared" si="124"/>
        <v>-1</v>
      </c>
      <c r="AL457" s="546">
        <f t="shared" si="124"/>
        <v>-1</v>
      </c>
      <c r="AN457" s="502">
        <f t="shared" si="144"/>
        <v>0</v>
      </c>
      <c r="AO457" s="502">
        <f t="shared" si="144"/>
        <v>-5670122.6549695032</v>
      </c>
      <c r="AP457" s="502">
        <f t="shared" si="144"/>
        <v>-2536211.9710737984</v>
      </c>
      <c r="AQ457" s="502">
        <f t="shared" si="136"/>
        <v>-1940706.9514353329</v>
      </c>
    </row>
    <row r="458" spans="1:43" ht="12.75" x14ac:dyDescent="0.2">
      <c r="A458" s="535" t="s">
        <v>857</v>
      </c>
      <c r="B458" s="536">
        <v>0</v>
      </c>
      <c r="C458" s="537" t="s">
        <v>2263</v>
      </c>
      <c r="D458" s="537">
        <v>2459.0267969029105</v>
      </c>
      <c r="E458" s="537">
        <v>2459.0267969029105</v>
      </c>
      <c r="F458" s="537">
        <v>6622.2941641936686</v>
      </c>
      <c r="G458" s="538">
        <v>0</v>
      </c>
      <c r="H458" s="538">
        <v>45</v>
      </c>
      <c r="I458" s="538">
        <v>98</v>
      </c>
      <c r="J458" s="538">
        <v>52</v>
      </c>
      <c r="K458" s="539">
        <f t="shared" si="137"/>
        <v>0</v>
      </c>
      <c r="L458" s="539">
        <f t="shared" si="138"/>
        <v>110656.20586063097</v>
      </c>
      <c r="M458" s="539">
        <f t="shared" si="138"/>
        <v>240984.62609648524</v>
      </c>
      <c r="N458" s="539">
        <f t="shared" si="138"/>
        <v>344359.29653807078</v>
      </c>
      <c r="O458" s="539">
        <f t="shared" si="139"/>
        <v>696000.12849518703</v>
      </c>
      <c r="P458" s="540"/>
      <c r="Q458" s="541"/>
      <c r="R458" s="541"/>
      <c r="S458" s="541"/>
      <c r="T458" s="541"/>
      <c r="U458" s="538">
        <f t="shared" si="140"/>
        <v>0</v>
      </c>
      <c r="V458" s="538">
        <f t="shared" si="141"/>
        <v>0</v>
      </c>
      <c r="W458" s="538">
        <f t="shared" si="141"/>
        <v>0</v>
      </c>
      <c r="X458" s="538">
        <f t="shared" si="141"/>
        <v>0</v>
      </c>
      <c r="Y458" s="538">
        <f t="shared" si="142"/>
        <v>0</v>
      </c>
      <c r="Z458" s="542">
        <f t="shared" si="143"/>
        <v>0</v>
      </c>
      <c r="AA458" s="543"/>
      <c r="AB458" s="544" t="s">
        <v>2263</v>
      </c>
      <c r="AC458" s="544" t="s">
        <v>2505</v>
      </c>
      <c r="AD458" s="544" t="s">
        <v>2505</v>
      </c>
      <c r="AE458" s="544" t="s">
        <v>2263</v>
      </c>
      <c r="AF458" s="545" t="s">
        <v>2263</v>
      </c>
      <c r="AG458" s="545" t="s">
        <v>2263</v>
      </c>
      <c r="AH458" s="543"/>
      <c r="AI458" s="546" t="e">
        <f t="shared" si="124"/>
        <v>#VALUE!</v>
      </c>
      <c r="AJ458" s="546">
        <f t="shared" si="124"/>
        <v>-1</v>
      </c>
      <c r="AK458" s="546">
        <f t="shared" si="124"/>
        <v>-1</v>
      </c>
      <c r="AL458" s="546">
        <f t="shared" ref="AL458:AL521" si="145">T458/F458-1</f>
        <v>-1</v>
      </c>
      <c r="AN458" s="502">
        <f t="shared" si="144"/>
        <v>0</v>
      </c>
      <c r="AO458" s="502">
        <f t="shared" si="144"/>
        <v>-110656.20586063097</v>
      </c>
      <c r="AP458" s="502">
        <f t="shared" si="144"/>
        <v>-240984.62609648524</v>
      </c>
      <c r="AQ458" s="502">
        <f t="shared" si="136"/>
        <v>-344359.29653807078</v>
      </c>
    </row>
    <row r="459" spans="1:43" ht="12.75" x14ac:dyDescent="0.2">
      <c r="A459" s="535" t="s">
        <v>858</v>
      </c>
      <c r="B459" s="536">
        <v>0</v>
      </c>
      <c r="C459" s="537" t="s">
        <v>2263</v>
      </c>
      <c r="D459" s="537">
        <v>5556.2740754775814</v>
      </c>
      <c r="E459" s="537">
        <v>5556.2740754775814</v>
      </c>
      <c r="F459" s="537">
        <v>9588.7212942175302</v>
      </c>
      <c r="G459" s="538">
        <v>6</v>
      </c>
      <c r="H459" s="538">
        <v>5</v>
      </c>
      <c r="I459" s="538">
        <v>7</v>
      </c>
      <c r="J459" s="538">
        <v>11</v>
      </c>
      <c r="K459" s="539">
        <f t="shared" si="137"/>
        <v>0</v>
      </c>
      <c r="L459" s="539">
        <f t="shared" si="138"/>
        <v>27781.370377387906</v>
      </c>
      <c r="M459" s="539">
        <f t="shared" si="138"/>
        <v>38893.918528343071</v>
      </c>
      <c r="N459" s="539">
        <f t="shared" si="138"/>
        <v>105475.93423639283</v>
      </c>
      <c r="O459" s="539">
        <f t="shared" si="139"/>
        <v>172151.22314212381</v>
      </c>
      <c r="P459" s="540"/>
      <c r="Q459" s="541"/>
      <c r="R459" s="541"/>
      <c r="S459" s="541"/>
      <c r="T459" s="541"/>
      <c r="U459" s="538">
        <f t="shared" si="140"/>
        <v>0</v>
      </c>
      <c r="V459" s="538">
        <f t="shared" si="141"/>
        <v>0</v>
      </c>
      <c r="W459" s="538">
        <f t="shared" si="141"/>
        <v>0</v>
      </c>
      <c r="X459" s="538">
        <f t="shared" si="141"/>
        <v>0</v>
      </c>
      <c r="Y459" s="538">
        <f t="shared" si="142"/>
        <v>0</v>
      </c>
      <c r="Z459" s="542">
        <f t="shared" si="143"/>
        <v>0</v>
      </c>
      <c r="AA459" s="543"/>
      <c r="AB459" s="544" t="s">
        <v>2263</v>
      </c>
      <c r="AC459" s="544" t="s">
        <v>2505</v>
      </c>
      <c r="AD459" s="544" t="s">
        <v>2505</v>
      </c>
      <c r="AE459" s="544" t="s">
        <v>2263</v>
      </c>
      <c r="AF459" s="545">
        <v>420</v>
      </c>
      <c r="AG459" s="545" t="s">
        <v>2263</v>
      </c>
      <c r="AH459" s="543"/>
      <c r="AI459" s="546" t="e">
        <f t="shared" ref="AI459:AL522" si="146">Q459/C459-1</f>
        <v>#VALUE!</v>
      </c>
      <c r="AJ459" s="546">
        <f t="shared" si="146"/>
        <v>-1</v>
      </c>
      <c r="AK459" s="546">
        <f t="shared" si="146"/>
        <v>-1</v>
      </c>
      <c r="AL459" s="546">
        <f t="shared" si="145"/>
        <v>-1</v>
      </c>
      <c r="AN459" s="502">
        <f t="shared" si="144"/>
        <v>0</v>
      </c>
      <c r="AO459" s="502">
        <f t="shared" si="144"/>
        <v>-27781.370377387906</v>
      </c>
      <c r="AP459" s="502">
        <f t="shared" si="144"/>
        <v>-38893.918528343071</v>
      </c>
      <c r="AQ459" s="502">
        <f t="shared" si="136"/>
        <v>-105475.93423639283</v>
      </c>
    </row>
    <row r="460" spans="1:43" ht="12.75" x14ac:dyDescent="0.2">
      <c r="A460" s="535" t="s">
        <v>859</v>
      </c>
      <c r="B460" s="536">
        <v>0</v>
      </c>
      <c r="C460" s="537" t="s">
        <v>2263</v>
      </c>
      <c r="D460" s="537">
        <v>7207.8646075517436</v>
      </c>
      <c r="E460" s="537">
        <v>7207.8646075517436</v>
      </c>
      <c r="F460" s="537">
        <v>8445.7745916046697</v>
      </c>
      <c r="G460" s="538">
        <v>0</v>
      </c>
      <c r="H460" s="538">
        <v>11</v>
      </c>
      <c r="I460" s="538">
        <v>50</v>
      </c>
      <c r="J460" s="538">
        <v>1428</v>
      </c>
      <c r="K460" s="539">
        <f t="shared" si="137"/>
        <v>0</v>
      </c>
      <c r="L460" s="539">
        <f t="shared" si="138"/>
        <v>79286.51068306918</v>
      </c>
      <c r="M460" s="539">
        <f t="shared" si="138"/>
        <v>360393.2303775872</v>
      </c>
      <c r="N460" s="539">
        <f t="shared" si="138"/>
        <v>12060566.116811469</v>
      </c>
      <c r="O460" s="539">
        <f t="shared" si="139"/>
        <v>12500245.857872125</v>
      </c>
      <c r="P460" s="540"/>
      <c r="Q460" s="541"/>
      <c r="R460" s="541"/>
      <c r="S460" s="541"/>
      <c r="T460" s="541"/>
      <c r="U460" s="538">
        <f t="shared" si="140"/>
        <v>0</v>
      </c>
      <c r="V460" s="538">
        <f t="shared" si="141"/>
        <v>0</v>
      </c>
      <c r="W460" s="538">
        <f t="shared" si="141"/>
        <v>0</v>
      </c>
      <c r="X460" s="538">
        <f t="shared" si="141"/>
        <v>0</v>
      </c>
      <c r="Y460" s="538">
        <f t="shared" si="142"/>
        <v>0</v>
      </c>
      <c r="Z460" s="542">
        <f t="shared" si="143"/>
        <v>0</v>
      </c>
      <c r="AA460" s="543"/>
      <c r="AB460" s="544" t="s">
        <v>2263</v>
      </c>
      <c r="AC460" s="544" t="s">
        <v>2505</v>
      </c>
      <c r="AD460" s="544" t="s">
        <v>2505</v>
      </c>
      <c r="AE460" s="544" t="s">
        <v>2263</v>
      </c>
      <c r="AF460" s="545" t="s">
        <v>2263</v>
      </c>
      <c r="AG460" s="545" t="s">
        <v>2263</v>
      </c>
      <c r="AH460" s="543"/>
      <c r="AI460" s="546" t="e">
        <f t="shared" si="146"/>
        <v>#VALUE!</v>
      </c>
      <c r="AJ460" s="546">
        <f t="shared" si="146"/>
        <v>-1</v>
      </c>
      <c r="AK460" s="546">
        <f t="shared" si="146"/>
        <v>-1</v>
      </c>
      <c r="AL460" s="546">
        <f t="shared" si="145"/>
        <v>-1</v>
      </c>
      <c r="AN460" s="502" t="str">
        <f t="shared" ref="AN460:AP461" si="147">IF(U460&gt;0,U460-K460,"-")</f>
        <v>-</v>
      </c>
      <c r="AO460" s="502" t="str">
        <f t="shared" si="147"/>
        <v>-</v>
      </c>
      <c r="AP460" s="502" t="str">
        <f t="shared" si="147"/>
        <v>-</v>
      </c>
      <c r="AQ460" s="502" t="str">
        <f>IF(X460&gt;0,X460-N460,"-")</f>
        <v>-</v>
      </c>
    </row>
    <row r="461" spans="1:43" ht="12.75" x14ac:dyDescent="0.2">
      <c r="A461" s="535" t="s">
        <v>860</v>
      </c>
      <c r="B461" s="536">
        <v>0</v>
      </c>
      <c r="C461" s="537" t="s">
        <v>2263</v>
      </c>
      <c r="D461" s="537">
        <v>1972.3664610433593</v>
      </c>
      <c r="E461" s="537">
        <v>1972.3664610433593</v>
      </c>
      <c r="F461" s="537">
        <v>5209.2221292215445</v>
      </c>
      <c r="G461" s="538">
        <v>0</v>
      </c>
      <c r="H461" s="538">
        <v>63</v>
      </c>
      <c r="I461" s="538">
        <v>109</v>
      </c>
      <c r="J461" s="538">
        <v>1012</v>
      </c>
      <c r="K461" s="539">
        <f t="shared" si="137"/>
        <v>0</v>
      </c>
      <c r="L461" s="539">
        <f t="shared" si="138"/>
        <v>124259.08704573163</v>
      </c>
      <c r="M461" s="539">
        <f t="shared" si="138"/>
        <v>214987.94425372616</v>
      </c>
      <c r="N461" s="539">
        <f t="shared" si="138"/>
        <v>5271732.7947722031</v>
      </c>
      <c r="O461" s="539">
        <f t="shared" si="139"/>
        <v>5610979.826071661</v>
      </c>
      <c r="P461" s="540"/>
      <c r="Q461" s="541"/>
      <c r="R461" s="541"/>
      <c r="S461" s="541"/>
      <c r="T461" s="541"/>
      <c r="U461" s="538">
        <f t="shared" si="140"/>
        <v>0</v>
      </c>
      <c r="V461" s="538">
        <f t="shared" si="141"/>
        <v>0</v>
      </c>
      <c r="W461" s="538">
        <f t="shared" si="141"/>
        <v>0</v>
      </c>
      <c r="X461" s="538">
        <f t="shared" si="141"/>
        <v>0</v>
      </c>
      <c r="Y461" s="538">
        <f t="shared" si="142"/>
        <v>0</v>
      </c>
      <c r="Z461" s="542">
        <f t="shared" si="143"/>
        <v>0</v>
      </c>
      <c r="AA461" s="543"/>
      <c r="AB461" s="544" t="s">
        <v>2263</v>
      </c>
      <c r="AC461" s="544" t="s">
        <v>2505</v>
      </c>
      <c r="AD461" s="544" t="s">
        <v>2505</v>
      </c>
      <c r="AE461" s="544" t="s">
        <v>2263</v>
      </c>
      <c r="AF461" s="545" t="s">
        <v>2263</v>
      </c>
      <c r="AG461" s="545" t="s">
        <v>2263</v>
      </c>
      <c r="AH461" s="543"/>
      <c r="AI461" s="546" t="e">
        <f t="shared" si="146"/>
        <v>#VALUE!</v>
      </c>
      <c r="AJ461" s="546">
        <f t="shared" si="146"/>
        <v>-1</v>
      </c>
      <c r="AK461" s="546">
        <f t="shared" si="146"/>
        <v>-1</v>
      </c>
      <c r="AL461" s="546">
        <f t="shared" si="145"/>
        <v>-1</v>
      </c>
      <c r="AN461" s="502" t="str">
        <f t="shared" si="147"/>
        <v>-</v>
      </c>
      <c r="AO461" s="502" t="str">
        <f t="shared" si="147"/>
        <v>-</v>
      </c>
      <c r="AP461" s="502" t="str">
        <f>IF(W461&gt;0,W461-M461,"-")</f>
        <v>-</v>
      </c>
      <c r="AQ461" s="502" t="str">
        <f t="shared" ref="AQ461" si="148">IF(X461&gt;0,X461-N461,"-")</f>
        <v>-</v>
      </c>
    </row>
    <row r="462" spans="1:43" ht="12.75" x14ac:dyDescent="0.2">
      <c r="A462" s="535" t="s">
        <v>861</v>
      </c>
      <c r="B462" s="536">
        <v>0</v>
      </c>
      <c r="C462" s="537" t="s">
        <v>2263</v>
      </c>
      <c r="D462" s="537">
        <v>2290.3887356088176</v>
      </c>
      <c r="E462" s="537">
        <v>2290.3887356088176</v>
      </c>
      <c r="F462" s="537">
        <v>4412.091478467225</v>
      </c>
      <c r="G462" s="538">
        <v>0</v>
      </c>
      <c r="H462" s="538">
        <v>635</v>
      </c>
      <c r="I462" s="538">
        <v>569</v>
      </c>
      <c r="J462" s="538">
        <v>1681</v>
      </c>
      <c r="K462" s="539">
        <f t="shared" si="137"/>
        <v>0</v>
      </c>
      <c r="L462" s="539">
        <f t="shared" si="138"/>
        <v>1454396.8471115991</v>
      </c>
      <c r="M462" s="539">
        <f t="shared" si="138"/>
        <v>1303231.1905614173</v>
      </c>
      <c r="N462" s="539">
        <f t="shared" si="138"/>
        <v>7416725.7753034048</v>
      </c>
      <c r="O462" s="539">
        <f t="shared" si="139"/>
        <v>10174353.81297642</v>
      </c>
      <c r="P462" s="540"/>
      <c r="Q462" s="541"/>
      <c r="R462" s="541"/>
      <c r="S462" s="541"/>
      <c r="T462" s="541"/>
      <c r="U462" s="538">
        <f t="shared" si="140"/>
        <v>0</v>
      </c>
      <c r="V462" s="538">
        <f t="shared" si="141"/>
        <v>0</v>
      </c>
      <c r="W462" s="538">
        <f t="shared" si="141"/>
        <v>0</v>
      </c>
      <c r="X462" s="538">
        <f t="shared" si="141"/>
        <v>0</v>
      </c>
      <c r="Y462" s="538">
        <f t="shared" si="142"/>
        <v>0</v>
      </c>
      <c r="Z462" s="542">
        <f t="shared" si="143"/>
        <v>0</v>
      </c>
      <c r="AA462" s="543"/>
      <c r="AB462" s="544" t="s">
        <v>2263</v>
      </c>
      <c r="AC462" s="544" t="s">
        <v>2505</v>
      </c>
      <c r="AD462" s="544" t="s">
        <v>2505</v>
      </c>
      <c r="AE462" s="544" t="s">
        <v>2263</v>
      </c>
      <c r="AF462" s="545" t="s">
        <v>2263</v>
      </c>
      <c r="AG462" s="545" t="s">
        <v>2263</v>
      </c>
      <c r="AH462" s="543"/>
      <c r="AI462" s="546" t="e">
        <f t="shared" si="146"/>
        <v>#VALUE!</v>
      </c>
      <c r="AJ462" s="546">
        <f t="shared" si="146"/>
        <v>-1</v>
      </c>
      <c r="AK462" s="546">
        <f t="shared" si="146"/>
        <v>-1</v>
      </c>
      <c r="AL462" s="546">
        <f t="shared" si="145"/>
        <v>-1</v>
      </c>
      <c r="AN462" s="502" t="str">
        <f t="shared" ref="AN462:AQ477" si="149">IF(U462&lt;&gt;0,U462-K462,"-")</f>
        <v>-</v>
      </c>
      <c r="AO462" s="502" t="str">
        <f t="shared" si="149"/>
        <v>-</v>
      </c>
      <c r="AP462" s="502" t="str">
        <f t="shared" si="149"/>
        <v>-</v>
      </c>
      <c r="AQ462" s="502" t="str">
        <f t="shared" si="149"/>
        <v>-</v>
      </c>
    </row>
    <row r="463" spans="1:43" ht="12.75" x14ac:dyDescent="0.2">
      <c r="A463" s="535" t="s">
        <v>862</v>
      </c>
      <c r="B463" s="536">
        <v>0</v>
      </c>
      <c r="C463" s="537" t="s">
        <v>2263</v>
      </c>
      <c r="D463" s="537">
        <v>1869.3802654383362</v>
      </c>
      <c r="E463" s="537">
        <v>1869.3802654383362</v>
      </c>
      <c r="F463" s="537">
        <v>3429.2087563286668</v>
      </c>
      <c r="G463" s="538">
        <v>0</v>
      </c>
      <c r="H463" s="538">
        <v>4148</v>
      </c>
      <c r="I463" s="538">
        <v>2437</v>
      </c>
      <c r="J463" s="538">
        <v>2333</v>
      </c>
      <c r="K463" s="539">
        <f t="shared" si="137"/>
        <v>0</v>
      </c>
      <c r="L463" s="539">
        <f t="shared" si="138"/>
        <v>7754189.3410382187</v>
      </c>
      <c r="M463" s="539">
        <f t="shared" si="138"/>
        <v>4555679.706873225</v>
      </c>
      <c r="N463" s="539">
        <f t="shared" si="138"/>
        <v>8000344.0285147801</v>
      </c>
      <c r="O463" s="539">
        <f t="shared" si="139"/>
        <v>20310213.076426223</v>
      </c>
      <c r="P463" s="540"/>
      <c r="Q463" s="541"/>
      <c r="R463" s="541"/>
      <c r="S463" s="541"/>
      <c r="T463" s="541"/>
      <c r="U463" s="538">
        <f t="shared" si="140"/>
        <v>0</v>
      </c>
      <c r="V463" s="538">
        <f t="shared" si="141"/>
        <v>0</v>
      </c>
      <c r="W463" s="538">
        <f t="shared" si="141"/>
        <v>0</v>
      </c>
      <c r="X463" s="538">
        <f t="shared" si="141"/>
        <v>0</v>
      </c>
      <c r="Y463" s="538">
        <f t="shared" si="142"/>
        <v>0</v>
      </c>
      <c r="Z463" s="542">
        <f t="shared" si="143"/>
        <v>0</v>
      </c>
      <c r="AA463" s="543"/>
      <c r="AB463" s="544" t="s">
        <v>2263</v>
      </c>
      <c r="AC463" s="544" t="s">
        <v>2505</v>
      </c>
      <c r="AD463" s="544" t="s">
        <v>2505</v>
      </c>
      <c r="AE463" s="544" t="s">
        <v>2263</v>
      </c>
      <c r="AF463" s="545" t="s">
        <v>2263</v>
      </c>
      <c r="AG463" s="545" t="s">
        <v>2263</v>
      </c>
      <c r="AH463" s="543"/>
      <c r="AI463" s="546" t="e">
        <f t="shared" si="146"/>
        <v>#VALUE!</v>
      </c>
      <c r="AJ463" s="546">
        <f t="shared" si="146"/>
        <v>-1</v>
      </c>
      <c r="AK463" s="546">
        <f t="shared" si="146"/>
        <v>-1</v>
      </c>
      <c r="AL463" s="546">
        <f t="shared" si="145"/>
        <v>-1</v>
      </c>
      <c r="AN463" s="502" t="str">
        <f t="shared" si="149"/>
        <v>-</v>
      </c>
      <c r="AO463" s="502" t="str">
        <f t="shared" si="149"/>
        <v>-</v>
      </c>
      <c r="AP463" s="502" t="str">
        <f t="shared" si="149"/>
        <v>-</v>
      </c>
      <c r="AQ463" s="502" t="str">
        <f t="shared" si="149"/>
        <v>-</v>
      </c>
    </row>
    <row r="464" spans="1:43" ht="12.75" x14ac:dyDescent="0.2">
      <c r="A464" s="535" t="s">
        <v>863</v>
      </c>
      <c r="B464" s="536">
        <v>0</v>
      </c>
      <c r="C464" s="537">
        <v>276.19822438273263</v>
      </c>
      <c r="D464" s="537">
        <v>1624.8294241892052</v>
      </c>
      <c r="E464" s="537">
        <v>1624.8294241892052</v>
      </c>
      <c r="F464" s="537">
        <v>2786.9647761656674</v>
      </c>
      <c r="G464" s="538">
        <v>7570</v>
      </c>
      <c r="H464" s="538">
        <v>8540</v>
      </c>
      <c r="I464" s="538">
        <v>2933</v>
      </c>
      <c r="J464" s="538">
        <v>1083</v>
      </c>
      <c r="K464" s="539">
        <f t="shared" si="137"/>
        <v>2090820.5585772861</v>
      </c>
      <c r="L464" s="539">
        <f t="shared" si="138"/>
        <v>13876043.282575812</v>
      </c>
      <c r="M464" s="539">
        <f t="shared" si="138"/>
        <v>4765624.7011469388</v>
      </c>
      <c r="N464" s="539">
        <f t="shared" si="138"/>
        <v>3018282.8525874177</v>
      </c>
      <c r="O464" s="539">
        <f t="shared" si="139"/>
        <v>23750771.394887455</v>
      </c>
      <c r="P464" s="540"/>
      <c r="Q464" s="541"/>
      <c r="R464" s="541"/>
      <c r="S464" s="541"/>
      <c r="T464" s="541"/>
      <c r="U464" s="538">
        <f t="shared" si="140"/>
        <v>0</v>
      </c>
      <c r="V464" s="538">
        <f t="shared" si="141"/>
        <v>0</v>
      </c>
      <c r="W464" s="538">
        <f t="shared" si="141"/>
        <v>0</v>
      </c>
      <c r="X464" s="538">
        <f t="shared" si="141"/>
        <v>0</v>
      </c>
      <c r="Y464" s="538">
        <f t="shared" si="142"/>
        <v>0</v>
      </c>
      <c r="Z464" s="542">
        <f t="shared" si="143"/>
        <v>0</v>
      </c>
      <c r="AA464" s="543"/>
      <c r="AB464" s="544" t="s">
        <v>2263</v>
      </c>
      <c r="AC464" s="544" t="s">
        <v>2505</v>
      </c>
      <c r="AD464" s="544" t="s">
        <v>2505</v>
      </c>
      <c r="AE464" s="544" t="s">
        <v>2263</v>
      </c>
      <c r="AF464" s="545">
        <v>320</v>
      </c>
      <c r="AG464" s="545" t="s">
        <v>2263</v>
      </c>
      <c r="AH464" s="543"/>
      <c r="AI464" s="546">
        <f t="shared" si="146"/>
        <v>-1</v>
      </c>
      <c r="AJ464" s="546">
        <f t="shared" si="146"/>
        <v>-1</v>
      </c>
      <c r="AK464" s="546">
        <f t="shared" si="146"/>
        <v>-1</v>
      </c>
      <c r="AL464" s="546">
        <f t="shared" si="145"/>
        <v>-1</v>
      </c>
      <c r="AN464" s="502" t="str">
        <f t="shared" si="149"/>
        <v>-</v>
      </c>
      <c r="AO464" s="502" t="str">
        <f t="shared" si="149"/>
        <v>-</v>
      </c>
      <c r="AP464" s="502" t="str">
        <f t="shared" si="149"/>
        <v>-</v>
      </c>
      <c r="AQ464" s="502" t="str">
        <f t="shared" si="149"/>
        <v>-</v>
      </c>
    </row>
    <row r="465" spans="1:43" ht="12.75" x14ac:dyDescent="0.2">
      <c r="A465" s="535" t="s">
        <v>864</v>
      </c>
      <c r="B465" s="536">
        <v>0</v>
      </c>
      <c r="C465" s="537" t="s">
        <v>2263</v>
      </c>
      <c r="D465" s="537">
        <v>5739.5536319460207</v>
      </c>
      <c r="E465" s="537">
        <v>5739.5536319460207</v>
      </c>
      <c r="F465" s="537">
        <v>8722.5065379028911</v>
      </c>
      <c r="G465" s="538">
        <v>0</v>
      </c>
      <c r="H465" s="538">
        <v>7</v>
      </c>
      <c r="I465" s="538">
        <v>69</v>
      </c>
      <c r="J465" s="538">
        <v>1288</v>
      </c>
      <c r="K465" s="539">
        <f t="shared" si="137"/>
        <v>0</v>
      </c>
      <c r="L465" s="539">
        <f t="shared" si="138"/>
        <v>40176.875423622143</v>
      </c>
      <c r="M465" s="539">
        <f t="shared" si="138"/>
        <v>396029.20060427545</v>
      </c>
      <c r="N465" s="539">
        <f t="shared" si="138"/>
        <v>11234588.420818923</v>
      </c>
      <c r="O465" s="539">
        <f t="shared" si="139"/>
        <v>11670794.496846821</v>
      </c>
      <c r="P465" s="540"/>
      <c r="Q465" s="541"/>
      <c r="R465" s="541"/>
      <c r="S465" s="541"/>
      <c r="T465" s="541"/>
      <c r="U465" s="538">
        <f t="shared" si="140"/>
        <v>0</v>
      </c>
      <c r="V465" s="538">
        <f t="shared" si="141"/>
        <v>0</v>
      </c>
      <c r="W465" s="538">
        <f t="shared" si="141"/>
        <v>0</v>
      </c>
      <c r="X465" s="538">
        <f t="shared" si="141"/>
        <v>0</v>
      </c>
      <c r="Y465" s="538">
        <f t="shared" si="142"/>
        <v>0</v>
      </c>
      <c r="Z465" s="542">
        <f t="shared" si="143"/>
        <v>0</v>
      </c>
      <c r="AA465" s="543"/>
      <c r="AB465" s="544" t="s">
        <v>2263</v>
      </c>
      <c r="AC465" s="544" t="s">
        <v>2505</v>
      </c>
      <c r="AD465" s="544" t="s">
        <v>2505</v>
      </c>
      <c r="AE465" s="544" t="s">
        <v>2263</v>
      </c>
      <c r="AF465" s="545" t="s">
        <v>2263</v>
      </c>
      <c r="AG465" s="545" t="s">
        <v>2263</v>
      </c>
      <c r="AH465" s="543"/>
      <c r="AI465" s="546" t="e">
        <f t="shared" si="146"/>
        <v>#VALUE!</v>
      </c>
      <c r="AJ465" s="546">
        <f t="shared" si="146"/>
        <v>-1</v>
      </c>
      <c r="AK465" s="546">
        <f t="shared" si="146"/>
        <v>-1</v>
      </c>
      <c r="AL465" s="546">
        <f t="shared" si="145"/>
        <v>-1</v>
      </c>
      <c r="AN465" s="502" t="str">
        <f t="shared" si="149"/>
        <v>-</v>
      </c>
      <c r="AO465" s="502" t="str">
        <f t="shared" si="149"/>
        <v>-</v>
      </c>
      <c r="AP465" s="502" t="str">
        <f t="shared" si="149"/>
        <v>-</v>
      </c>
      <c r="AQ465" s="502" t="str">
        <f t="shared" si="149"/>
        <v>-</v>
      </c>
    </row>
    <row r="466" spans="1:43" ht="12.75" x14ac:dyDescent="0.2">
      <c r="A466" s="535" t="s">
        <v>865</v>
      </c>
      <c r="B466" s="536">
        <v>0</v>
      </c>
      <c r="C466" s="537" t="s">
        <v>2263</v>
      </c>
      <c r="D466" s="537">
        <v>3082.6973257626623</v>
      </c>
      <c r="E466" s="537">
        <v>3082.6973257626623</v>
      </c>
      <c r="F466" s="537">
        <v>5197.4627302197114</v>
      </c>
      <c r="G466" s="538">
        <v>0</v>
      </c>
      <c r="H466" s="538">
        <v>134</v>
      </c>
      <c r="I466" s="538">
        <v>506</v>
      </c>
      <c r="J466" s="538">
        <v>2288</v>
      </c>
      <c r="K466" s="539">
        <f t="shared" si="137"/>
        <v>0</v>
      </c>
      <c r="L466" s="539">
        <f t="shared" si="138"/>
        <v>413081.44165219675</v>
      </c>
      <c r="M466" s="539">
        <f t="shared" si="138"/>
        <v>1559844.8468359071</v>
      </c>
      <c r="N466" s="539">
        <f t="shared" si="138"/>
        <v>11891794.7267427</v>
      </c>
      <c r="O466" s="539">
        <f t="shared" si="139"/>
        <v>13864721.015230803</v>
      </c>
      <c r="P466" s="540"/>
      <c r="Q466" s="541"/>
      <c r="R466" s="541"/>
      <c r="S466" s="541"/>
      <c r="T466" s="541"/>
      <c r="U466" s="538">
        <f t="shared" si="140"/>
        <v>0</v>
      </c>
      <c r="V466" s="538">
        <f t="shared" si="141"/>
        <v>0</v>
      </c>
      <c r="W466" s="538">
        <f t="shared" si="141"/>
        <v>0</v>
      </c>
      <c r="X466" s="538">
        <f t="shared" si="141"/>
        <v>0</v>
      </c>
      <c r="Y466" s="538">
        <f t="shared" si="142"/>
        <v>0</v>
      </c>
      <c r="Z466" s="542">
        <f t="shared" si="143"/>
        <v>0</v>
      </c>
      <c r="AA466" s="543"/>
      <c r="AB466" s="544" t="s">
        <v>2263</v>
      </c>
      <c r="AC466" s="544" t="s">
        <v>2505</v>
      </c>
      <c r="AD466" s="544" t="s">
        <v>2505</v>
      </c>
      <c r="AE466" s="544" t="s">
        <v>2263</v>
      </c>
      <c r="AF466" s="545" t="s">
        <v>2263</v>
      </c>
      <c r="AG466" s="545" t="s">
        <v>2263</v>
      </c>
      <c r="AH466" s="543"/>
      <c r="AI466" s="546" t="e">
        <f t="shared" si="146"/>
        <v>#VALUE!</v>
      </c>
      <c r="AJ466" s="546">
        <f t="shared" si="146"/>
        <v>-1</v>
      </c>
      <c r="AK466" s="546">
        <f t="shared" si="146"/>
        <v>-1</v>
      </c>
      <c r="AL466" s="546">
        <f t="shared" si="145"/>
        <v>-1</v>
      </c>
      <c r="AN466" s="502" t="str">
        <f t="shared" si="149"/>
        <v>-</v>
      </c>
      <c r="AO466" s="502" t="str">
        <f t="shared" si="149"/>
        <v>-</v>
      </c>
      <c r="AP466" s="502" t="str">
        <f t="shared" si="149"/>
        <v>-</v>
      </c>
      <c r="AQ466" s="502" t="str">
        <f t="shared" si="149"/>
        <v>-</v>
      </c>
    </row>
    <row r="467" spans="1:43" ht="12.75" x14ac:dyDescent="0.2">
      <c r="A467" s="535" t="s">
        <v>866</v>
      </c>
      <c r="B467" s="536">
        <v>0</v>
      </c>
      <c r="C467" s="537" t="s">
        <v>2263</v>
      </c>
      <c r="D467" s="537">
        <v>2474.6965340950865</v>
      </c>
      <c r="E467" s="537">
        <v>2474.6965340950865</v>
      </c>
      <c r="F467" s="537">
        <v>3754.3293163627932</v>
      </c>
      <c r="G467" s="538">
        <v>0</v>
      </c>
      <c r="H467" s="538">
        <v>1099</v>
      </c>
      <c r="I467" s="538">
        <v>2355</v>
      </c>
      <c r="J467" s="538">
        <v>3845</v>
      </c>
      <c r="K467" s="539">
        <f t="shared" si="137"/>
        <v>0</v>
      </c>
      <c r="L467" s="539">
        <f t="shared" si="138"/>
        <v>2719691.4909704998</v>
      </c>
      <c r="M467" s="539">
        <f t="shared" si="138"/>
        <v>5827910.3377939286</v>
      </c>
      <c r="N467" s="539">
        <f t="shared" si="138"/>
        <v>14435396.22141494</v>
      </c>
      <c r="O467" s="539">
        <f t="shared" si="139"/>
        <v>22982998.05017937</v>
      </c>
      <c r="P467" s="540"/>
      <c r="Q467" s="541"/>
      <c r="R467" s="541"/>
      <c r="S467" s="541"/>
      <c r="T467" s="541"/>
      <c r="U467" s="538">
        <f t="shared" si="140"/>
        <v>0</v>
      </c>
      <c r="V467" s="538">
        <f t="shared" si="141"/>
        <v>0</v>
      </c>
      <c r="W467" s="538">
        <f t="shared" si="141"/>
        <v>0</v>
      </c>
      <c r="X467" s="538">
        <f t="shared" si="141"/>
        <v>0</v>
      </c>
      <c r="Y467" s="538">
        <f t="shared" si="142"/>
        <v>0</v>
      </c>
      <c r="Z467" s="542">
        <f t="shared" si="143"/>
        <v>0</v>
      </c>
      <c r="AA467" s="543"/>
      <c r="AB467" s="544" t="s">
        <v>2263</v>
      </c>
      <c r="AC467" s="544" t="s">
        <v>2505</v>
      </c>
      <c r="AD467" s="544" t="s">
        <v>2505</v>
      </c>
      <c r="AE467" s="544" t="s">
        <v>2263</v>
      </c>
      <c r="AF467" s="545" t="s">
        <v>2263</v>
      </c>
      <c r="AG467" s="545" t="s">
        <v>2263</v>
      </c>
      <c r="AH467" s="543"/>
      <c r="AI467" s="546" t="e">
        <f t="shared" si="146"/>
        <v>#VALUE!</v>
      </c>
      <c r="AJ467" s="546">
        <f t="shared" si="146"/>
        <v>-1</v>
      </c>
      <c r="AK467" s="546">
        <f t="shared" si="146"/>
        <v>-1</v>
      </c>
      <c r="AL467" s="546">
        <f t="shared" si="145"/>
        <v>-1</v>
      </c>
      <c r="AN467" s="502" t="str">
        <f t="shared" si="149"/>
        <v>-</v>
      </c>
      <c r="AO467" s="502" t="str">
        <f t="shared" si="149"/>
        <v>-</v>
      </c>
      <c r="AP467" s="502" t="str">
        <f t="shared" si="149"/>
        <v>-</v>
      </c>
      <c r="AQ467" s="502" t="str">
        <f t="shared" si="149"/>
        <v>-</v>
      </c>
    </row>
    <row r="468" spans="1:43" ht="35.25" customHeight="1" x14ac:dyDescent="0.2">
      <c r="A468" s="535" t="s">
        <v>867</v>
      </c>
      <c r="B468" s="536" t="s">
        <v>2521</v>
      </c>
      <c r="C468" s="537" t="s">
        <v>2263</v>
      </c>
      <c r="D468" s="537">
        <v>2168.4711097819263</v>
      </c>
      <c r="E468" s="537">
        <v>2168.4711097819263</v>
      </c>
      <c r="F468" s="537">
        <v>2859.4970424938815</v>
      </c>
      <c r="G468" s="538">
        <v>80</v>
      </c>
      <c r="H468" s="538">
        <v>1996</v>
      </c>
      <c r="I468" s="538">
        <v>3008</v>
      </c>
      <c r="J468" s="538">
        <v>2568</v>
      </c>
      <c r="K468" s="539">
        <f t="shared" si="137"/>
        <v>0</v>
      </c>
      <c r="L468" s="539">
        <f t="shared" si="138"/>
        <v>4328268.3351247245</v>
      </c>
      <c r="M468" s="539">
        <f t="shared" si="138"/>
        <v>6522761.0982240345</v>
      </c>
      <c r="N468" s="539">
        <f t="shared" si="138"/>
        <v>7343188.4051242881</v>
      </c>
      <c r="O468" s="539">
        <f t="shared" si="139"/>
        <v>18194217.838473048</v>
      </c>
      <c r="P468" s="540"/>
      <c r="Q468" s="541"/>
      <c r="R468" s="541"/>
      <c r="S468" s="541"/>
      <c r="T468" s="541"/>
      <c r="U468" s="538">
        <f t="shared" si="140"/>
        <v>0</v>
      </c>
      <c r="V468" s="538">
        <f t="shared" si="141"/>
        <v>0</v>
      </c>
      <c r="W468" s="538">
        <f t="shared" si="141"/>
        <v>0</v>
      </c>
      <c r="X468" s="538">
        <f t="shared" si="141"/>
        <v>0</v>
      </c>
      <c r="Y468" s="538">
        <f t="shared" si="142"/>
        <v>0</v>
      </c>
      <c r="Z468" s="542">
        <f t="shared" si="143"/>
        <v>0</v>
      </c>
      <c r="AA468" s="543"/>
      <c r="AB468" s="544" t="s">
        <v>2263</v>
      </c>
      <c r="AC468" s="544" t="s">
        <v>2505</v>
      </c>
      <c r="AD468" s="544" t="s">
        <v>2505</v>
      </c>
      <c r="AE468" s="544" t="s">
        <v>2263</v>
      </c>
      <c r="AF468" s="545">
        <v>304</v>
      </c>
      <c r="AG468" s="545" t="s">
        <v>2263</v>
      </c>
      <c r="AH468" s="543"/>
      <c r="AI468" s="546" t="e">
        <f t="shared" si="146"/>
        <v>#VALUE!</v>
      </c>
      <c r="AJ468" s="546">
        <f t="shared" si="146"/>
        <v>-1</v>
      </c>
      <c r="AK468" s="546">
        <f t="shared" si="146"/>
        <v>-1</v>
      </c>
      <c r="AL468" s="546">
        <f t="shared" si="145"/>
        <v>-1</v>
      </c>
      <c r="AN468" s="502" t="str">
        <f t="shared" si="149"/>
        <v>-</v>
      </c>
      <c r="AO468" s="502" t="str">
        <f t="shared" si="149"/>
        <v>-</v>
      </c>
      <c r="AP468" s="502" t="str">
        <f t="shared" si="149"/>
        <v>-</v>
      </c>
      <c r="AQ468" s="502" t="str">
        <f t="shared" si="149"/>
        <v>-</v>
      </c>
    </row>
    <row r="469" spans="1:43" ht="25.5" x14ac:dyDescent="0.2">
      <c r="A469" s="535" t="s">
        <v>868</v>
      </c>
      <c r="B469" s="536" t="s">
        <v>2370</v>
      </c>
      <c r="C469" s="537" t="s">
        <v>2263</v>
      </c>
      <c r="D469" s="537">
        <v>5856.9844815169718</v>
      </c>
      <c r="E469" s="537">
        <v>5856.9844815169718</v>
      </c>
      <c r="F469" s="537">
        <v>10656.516360287829</v>
      </c>
      <c r="G469" s="538">
        <v>0</v>
      </c>
      <c r="H469" s="538">
        <v>27</v>
      </c>
      <c r="I469" s="538">
        <v>92</v>
      </c>
      <c r="J469" s="538">
        <v>265</v>
      </c>
      <c r="K469" s="539">
        <f t="shared" si="137"/>
        <v>0</v>
      </c>
      <c r="L469" s="539">
        <f t="shared" si="138"/>
        <v>158138.58100095825</v>
      </c>
      <c r="M469" s="539">
        <f t="shared" si="138"/>
        <v>538842.57229956135</v>
      </c>
      <c r="N469" s="539">
        <f t="shared" si="138"/>
        <v>2823976.8354762746</v>
      </c>
      <c r="O469" s="539">
        <f t="shared" si="139"/>
        <v>3520957.9887767942</v>
      </c>
      <c r="P469" s="540"/>
      <c r="Q469" s="541"/>
      <c r="R469" s="541">
        <f>D469/D471*R471</f>
        <v>7028.3813778203667</v>
      </c>
      <c r="S469" s="541">
        <f t="shared" ref="S469" si="150">E469/E471*S471</f>
        <v>7028.3813778203667</v>
      </c>
      <c r="T469" s="541">
        <f>F469/F471*T471</f>
        <v>12787.819632345398</v>
      </c>
      <c r="U469" s="538">
        <f t="shared" si="140"/>
        <v>0</v>
      </c>
      <c r="V469" s="538">
        <f t="shared" si="141"/>
        <v>189766.29720114989</v>
      </c>
      <c r="W469" s="538">
        <f t="shared" si="141"/>
        <v>646611.08675947378</v>
      </c>
      <c r="X469" s="538">
        <f t="shared" si="141"/>
        <v>3388772.2025715304</v>
      </c>
      <c r="Y469" s="538">
        <f t="shared" si="142"/>
        <v>4225149.5865321541</v>
      </c>
      <c r="Z469" s="542">
        <f t="shared" si="143"/>
        <v>704191.59775535995</v>
      </c>
      <c r="AA469" s="543"/>
      <c r="AB469" s="544" t="s">
        <v>2263</v>
      </c>
      <c r="AC469" s="544" t="s">
        <v>2505</v>
      </c>
      <c r="AD469" s="544" t="s">
        <v>2505</v>
      </c>
      <c r="AE469" s="544" t="s">
        <v>2263</v>
      </c>
      <c r="AF469" s="545" t="s">
        <v>2263</v>
      </c>
      <c r="AG469" s="545" t="s">
        <v>2263</v>
      </c>
      <c r="AH469" s="543"/>
      <c r="AI469" s="546" t="e">
        <f t="shared" si="146"/>
        <v>#VALUE!</v>
      </c>
      <c r="AJ469" s="546">
        <f t="shared" si="146"/>
        <v>0.20000000000000018</v>
      </c>
      <c r="AK469" s="546">
        <f t="shared" si="146"/>
        <v>0.20000000000000018</v>
      </c>
      <c r="AL469" s="546">
        <f t="shared" si="145"/>
        <v>0.20000000000000018</v>
      </c>
      <c r="AN469" s="502" t="str">
        <f t="shared" si="149"/>
        <v>-</v>
      </c>
      <c r="AO469" s="502">
        <f t="shared" si="149"/>
        <v>31627.716200191644</v>
      </c>
      <c r="AP469" s="502">
        <f t="shared" si="149"/>
        <v>107768.51445991243</v>
      </c>
      <c r="AQ469" s="502">
        <f t="shared" si="149"/>
        <v>564795.36709525576</v>
      </c>
    </row>
    <row r="470" spans="1:43" ht="25.5" x14ac:dyDescent="0.2">
      <c r="A470" s="535" t="s">
        <v>869</v>
      </c>
      <c r="B470" s="536" t="s">
        <v>2370</v>
      </c>
      <c r="C470" s="537" t="s">
        <v>2263</v>
      </c>
      <c r="D470" s="537">
        <v>4590.3668768361731</v>
      </c>
      <c r="E470" s="537">
        <v>4590.3668768361731</v>
      </c>
      <c r="F470" s="537">
        <v>6972.5551230515002</v>
      </c>
      <c r="G470" s="538">
        <v>0</v>
      </c>
      <c r="H470" s="538">
        <v>152</v>
      </c>
      <c r="I470" s="538">
        <v>673</v>
      </c>
      <c r="J470" s="538">
        <v>282</v>
      </c>
      <c r="K470" s="539">
        <f t="shared" si="137"/>
        <v>0</v>
      </c>
      <c r="L470" s="539">
        <f t="shared" si="138"/>
        <v>697735.7652790983</v>
      </c>
      <c r="M470" s="539">
        <f t="shared" si="138"/>
        <v>3089316.9081107443</v>
      </c>
      <c r="N470" s="539">
        <f t="shared" si="138"/>
        <v>1966260.5447005231</v>
      </c>
      <c r="O470" s="539">
        <f t="shared" si="139"/>
        <v>5753313.2180903656</v>
      </c>
      <c r="P470" s="540"/>
      <c r="Q470" s="541"/>
      <c r="R470" s="541">
        <f>D470/D471*R471</f>
        <v>5508.4402522034079</v>
      </c>
      <c r="S470" s="541">
        <f>E470/E471*S471</f>
        <v>5508.4402522034079</v>
      </c>
      <c r="T470" s="541">
        <f t="shared" ref="T470" si="151">F470/F471*T471</f>
        <v>8367.0661476618006</v>
      </c>
      <c r="U470" s="538">
        <f t="shared" si="140"/>
        <v>0</v>
      </c>
      <c r="V470" s="538">
        <f t="shared" si="141"/>
        <v>837282.91833491798</v>
      </c>
      <c r="W470" s="538">
        <f t="shared" si="141"/>
        <v>3707180.2897328935</v>
      </c>
      <c r="X470" s="538">
        <f t="shared" si="141"/>
        <v>2359512.6536406279</v>
      </c>
      <c r="Y470" s="538">
        <f t="shared" si="142"/>
        <v>6903975.861708439</v>
      </c>
      <c r="Z470" s="542">
        <f t="shared" si="143"/>
        <v>1150662.6436180733</v>
      </c>
      <c r="AA470" s="543"/>
      <c r="AB470" s="544" t="s">
        <v>2263</v>
      </c>
      <c r="AC470" s="544" t="s">
        <v>2505</v>
      </c>
      <c r="AD470" s="544" t="s">
        <v>2505</v>
      </c>
      <c r="AE470" s="544" t="s">
        <v>2263</v>
      </c>
      <c r="AF470" s="545" t="s">
        <v>2263</v>
      </c>
      <c r="AG470" s="545" t="s">
        <v>2263</v>
      </c>
      <c r="AH470" s="543"/>
      <c r="AI470" s="546" t="e">
        <f t="shared" si="146"/>
        <v>#VALUE!</v>
      </c>
      <c r="AJ470" s="546">
        <f t="shared" si="146"/>
        <v>0.19999999999999996</v>
      </c>
      <c r="AK470" s="546">
        <f t="shared" si="146"/>
        <v>0.19999999999999996</v>
      </c>
      <c r="AL470" s="546">
        <f t="shared" si="145"/>
        <v>0.19999999999999996</v>
      </c>
      <c r="AN470" s="502" t="str">
        <f t="shared" si="149"/>
        <v>-</v>
      </c>
      <c r="AO470" s="502">
        <f t="shared" si="149"/>
        <v>139547.15305581968</v>
      </c>
      <c r="AP470" s="502">
        <f t="shared" si="149"/>
        <v>617863.38162214914</v>
      </c>
      <c r="AQ470" s="502">
        <f t="shared" si="149"/>
        <v>393252.10894010472</v>
      </c>
    </row>
    <row r="471" spans="1:43" ht="38.25" x14ac:dyDescent="0.2">
      <c r="A471" s="535" t="s">
        <v>870</v>
      </c>
      <c r="B471" s="536" t="s">
        <v>2371</v>
      </c>
      <c r="C471" s="537" t="s">
        <v>2263</v>
      </c>
      <c r="D471" s="537">
        <v>3622.0762707703184</v>
      </c>
      <c r="E471" s="537">
        <v>3622.0762707703184</v>
      </c>
      <c r="F471" s="537">
        <v>6043.0923437720685</v>
      </c>
      <c r="G471" s="538">
        <v>68</v>
      </c>
      <c r="H471" s="538">
        <v>226</v>
      </c>
      <c r="I471" s="538">
        <v>1074</v>
      </c>
      <c r="J471" s="538">
        <v>131</v>
      </c>
      <c r="K471" s="539">
        <f t="shared" si="137"/>
        <v>0</v>
      </c>
      <c r="L471" s="539">
        <f t="shared" si="138"/>
        <v>818589.23719409201</v>
      </c>
      <c r="M471" s="539">
        <f t="shared" si="138"/>
        <v>3890109.914807322</v>
      </c>
      <c r="N471" s="539">
        <f t="shared" si="138"/>
        <v>791645.09703414096</v>
      </c>
      <c r="O471" s="539">
        <f t="shared" si="139"/>
        <v>5500344.2490355559</v>
      </c>
      <c r="P471" s="540"/>
      <c r="Q471" s="541"/>
      <c r="R471" s="541">
        <f>D471*1.2</f>
        <v>4346.4915249243822</v>
      </c>
      <c r="S471" s="541">
        <f t="shared" ref="S471" si="152">E471*1.2</f>
        <v>4346.4915249243822</v>
      </c>
      <c r="T471" s="541">
        <f>S471*F471/E471</f>
        <v>7251.7108125264831</v>
      </c>
      <c r="U471" s="538">
        <f t="shared" si="140"/>
        <v>0</v>
      </c>
      <c r="V471" s="538">
        <f t="shared" si="141"/>
        <v>982307.08463291044</v>
      </c>
      <c r="W471" s="538">
        <f t="shared" si="141"/>
        <v>4668131.8977687862</v>
      </c>
      <c r="X471" s="538">
        <f t="shared" si="141"/>
        <v>949974.11644096929</v>
      </c>
      <c r="Y471" s="538">
        <f t="shared" si="142"/>
        <v>6600413.0988426665</v>
      </c>
      <c r="Z471" s="542">
        <f t="shared" si="143"/>
        <v>1100068.8498071106</v>
      </c>
      <c r="AA471" s="543"/>
      <c r="AB471" s="544" t="s">
        <v>2263</v>
      </c>
      <c r="AC471" s="544" t="s">
        <v>2505</v>
      </c>
      <c r="AD471" s="544" t="s">
        <v>2505</v>
      </c>
      <c r="AE471" s="544" t="s">
        <v>2263</v>
      </c>
      <c r="AF471" s="545">
        <v>304</v>
      </c>
      <c r="AG471" s="545" t="s">
        <v>2263</v>
      </c>
      <c r="AH471" s="543"/>
      <c r="AI471" s="546" t="e">
        <f t="shared" si="146"/>
        <v>#VALUE!</v>
      </c>
      <c r="AJ471" s="546">
        <f t="shared" si="146"/>
        <v>0.19999999999999996</v>
      </c>
      <c r="AK471" s="546">
        <f t="shared" si="146"/>
        <v>0.19999999999999996</v>
      </c>
      <c r="AL471" s="546">
        <f t="shared" si="145"/>
        <v>0.20000000000000018</v>
      </c>
      <c r="AN471" s="502" t="str">
        <f t="shared" si="149"/>
        <v>-</v>
      </c>
      <c r="AO471" s="502">
        <f t="shared" si="149"/>
        <v>163717.84743881843</v>
      </c>
      <c r="AP471" s="502">
        <f t="shared" si="149"/>
        <v>778021.98296146421</v>
      </c>
      <c r="AQ471" s="502">
        <f t="shared" si="149"/>
        <v>158329.01940682833</v>
      </c>
    </row>
    <row r="472" spans="1:43" ht="12.75" x14ac:dyDescent="0.2">
      <c r="A472" s="535" t="s">
        <v>871</v>
      </c>
      <c r="B472" s="536">
        <v>0</v>
      </c>
      <c r="C472" s="537" t="s">
        <v>2263</v>
      </c>
      <c r="D472" s="537">
        <v>2936.8805370518498</v>
      </c>
      <c r="E472" s="537">
        <v>2936.8805370518498</v>
      </c>
      <c r="F472" s="537">
        <v>5789.0872029909278</v>
      </c>
      <c r="G472" s="538">
        <v>0</v>
      </c>
      <c r="H472" s="538">
        <v>46</v>
      </c>
      <c r="I472" s="538">
        <v>138</v>
      </c>
      <c r="J472" s="538">
        <v>249</v>
      </c>
      <c r="K472" s="539">
        <f t="shared" si="137"/>
        <v>0</v>
      </c>
      <c r="L472" s="539">
        <f t="shared" si="138"/>
        <v>135096.50470438509</v>
      </c>
      <c r="M472" s="539">
        <f t="shared" si="138"/>
        <v>405289.51411315525</v>
      </c>
      <c r="N472" s="539">
        <f t="shared" si="138"/>
        <v>1441482.713544741</v>
      </c>
      <c r="O472" s="539">
        <f t="shared" si="139"/>
        <v>1981868.7323622815</v>
      </c>
      <c r="P472" s="540"/>
      <c r="Q472" s="541"/>
      <c r="R472" s="541"/>
      <c r="S472" s="541"/>
      <c r="T472" s="541"/>
      <c r="U472" s="538">
        <f t="shared" si="140"/>
        <v>0</v>
      </c>
      <c r="V472" s="538">
        <f t="shared" si="141"/>
        <v>0</v>
      </c>
      <c r="W472" s="538">
        <f t="shared" si="141"/>
        <v>0</v>
      </c>
      <c r="X472" s="538">
        <f t="shared" si="141"/>
        <v>0</v>
      </c>
      <c r="Y472" s="538">
        <f t="shared" si="142"/>
        <v>0</v>
      </c>
      <c r="Z472" s="542">
        <f t="shared" si="143"/>
        <v>0</v>
      </c>
      <c r="AA472" s="543"/>
      <c r="AB472" s="544" t="s">
        <v>2263</v>
      </c>
      <c r="AC472" s="544" t="s">
        <v>2505</v>
      </c>
      <c r="AD472" s="544" t="s">
        <v>2505</v>
      </c>
      <c r="AE472" s="544" t="s">
        <v>2263</v>
      </c>
      <c r="AF472" s="545" t="s">
        <v>2263</v>
      </c>
      <c r="AG472" s="545" t="s">
        <v>2263</v>
      </c>
      <c r="AH472" s="543"/>
      <c r="AI472" s="546" t="e">
        <f t="shared" si="146"/>
        <v>#VALUE!</v>
      </c>
      <c r="AJ472" s="546">
        <f t="shared" si="146"/>
        <v>-1</v>
      </c>
      <c r="AK472" s="546">
        <f t="shared" si="146"/>
        <v>-1</v>
      </c>
      <c r="AL472" s="546">
        <f t="shared" si="145"/>
        <v>-1</v>
      </c>
      <c r="AN472" s="502" t="str">
        <f t="shared" si="149"/>
        <v>-</v>
      </c>
      <c r="AO472" s="502" t="str">
        <f t="shared" si="149"/>
        <v>-</v>
      </c>
      <c r="AP472" s="502" t="str">
        <f t="shared" si="149"/>
        <v>-</v>
      </c>
      <c r="AQ472" s="502" t="str">
        <f t="shared" si="149"/>
        <v>-</v>
      </c>
    </row>
    <row r="473" spans="1:43" ht="12.75" x14ac:dyDescent="0.2">
      <c r="A473" s="535" t="s">
        <v>872</v>
      </c>
      <c r="B473" s="536">
        <v>0</v>
      </c>
      <c r="C473" s="537" t="s">
        <v>2263</v>
      </c>
      <c r="D473" s="537">
        <v>1912.8748761353295</v>
      </c>
      <c r="E473" s="537">
        <v>1912.8748761353295</v>
      </c>
      <c r="F473" s="537">
        <v>3634.7720772251191</v>
      </c>
      <c r="G473" s="538">
        <v>12</v>
      </c>
      <c r="H473" s="538">
        <v>263</v>
      </c>
      <c r="I473" s="538">
        <v>334</v>
      </c>
      <c r="J473" s="538">
        <v>166</v>
      </c>
      <c r="K473" s="539">
        <f t="shared" si="137"/>
        <v>0</v>
      </c>
      <c r="L473" s="539">
        <f t="shared" si="138"/>
        <v>503086.09242359165</v>
      </c>
      <c r="M473" s="539">
        <f t="shared" si="138"/>
        <v>638900.2086292</v>
      </c>
      <c r="N473" s="539">
        <f t="shared" si="138"/>
        <v>603372.16481936979</v>
      </c>
      <c r="O473" s="539">
        <f t="shared" si="139"/>
        <v>1745358.4658721613</v>
      </c>
      <c r="P473" s="540"/>
      <c r="Q473" s="541"/>
      <c r="R473" s="541"/>
      <c r="S473" s="541"/>
      <c r="T473" s="541"/>
      <c r="U473" s="538">
        <f t="shared" si="140"/>
        <v>0</v>
      </c>
      <c r="V473" s="538">
        <f t="shared" si="141"/>
        <v>0</v>
      </c>
      <c r="W473" s="538">
        <f t="shared" si="141"/>
        <v>0</v>
      </c>
      <c r="X473" s="538">
        <f t="shared" si="141"/>
        <v>0</v>
      </c>
      <c r="Y473" s="538">
        <f t="shared" si="142"/>
        <v>0</v>
      </c>
      <c r="Z473" s="542">
        <f t="shared" si="143"/>
        <v>0</v>
      </c>
      <c r="AA473" s="543"/>
      <c r="AB473" s="544" t="s">
        <v>2263</v>
      </c>
      <c r="AC473" s="544" t="s">
        <v>2505</v>
      </c>
      <c r="AD473" s="544" t="s">
        <v>2505</v>
      </c>
      <c r="AE473" s="544" t="s">
        <v>2263</v>
      </c>
      <c r="AF473" s="545">
        <v>300</v>
      </c>
      <c r="AG473" s="545" t="s">
        <v>2263</v>
      </c>
      <c r="AH473" s="543"/>
      <c r="AI473" s="546" t="e">
        <f t="shared" si="146"/>
        <v>#VALUE!</v>
      </c>
      <c r="AJ473" s="546">
        <f t="shared" si="146"/>
        <v>-1</v>
      </c>
      <c r="AK473" s="546">
        <f t="shared" si="146"/>
        <v>-1</v>
      </c>
      <c r="AL473" s="546">
        <f t="shared" si="145"/>
        <v>-1</v>
      </c>
      <c r="AN473" s="502" t="str">
        <f t="shared" si="149"/>
        <v>-</v>
      </c>
      <c r="AO473" s="502" t="str">
        <f t="shared" si="149"/>
        <v>-</v>
      </c>
      <c r="AP473" s="502" t="str">
        <f t="shared" si="149"/>
        <v>-</v>
      </c>
      <c r="AQ473" s="502" t="str">
        <f t="shared" si="149"/>
        <v>-</v>
      </c>
    </row>
    <row r="474" spans="1:43" s="509" customFormat="1" ht="25.5" x14ac:dyDescent="0.2">
      <c r="A474" s="548" t="s">
        <v>873</v>
      </c>
      <c r="B474" s="549" t="s">
        <v>2372</v>
      </c>
      <c r="C474" s="550" t="s">
        <v>2263</v>
      </c>
      <c r="D474" s="550">
        <v>14405.4205667061</v>
      </c>
      <c r="E474" s="550">
        <v>14405.4205667061</v>
      </c>
      <c r="F474" s="550">
        <v>16898.322545558702</v>
      </c>
      <c r="G474" s="551">
        <v>0</v>
      </c>
      <c r="H474" s="551">
        <v>21</v>
      </c>
      <c r="I474" s="551">
        <v>98</v>
      </c>
      <c r="J474" s="551">
        <v>552</v>
      </c>
      <c r="K474" s="552">
        <f t="shared" si="137"/>
        <v>0</v>
      </c>
      <c r="L474" s="552">
        <f t="shared" si="138"/>
        <v>302513.83190082811</v>
      </c>
      <c r="M474" s="552">
        <f t="shared" si="138"/>
        <v>1411731.2155371977</v>
      </c>
      <c r="N474" s="552">
        <f t="shared" si="138"/>
        <v>9327874.0451484025</v>
      </c>
      <c r="O474" s="552">
        <f t="shared" si="139"/>
        <v>11042119.092586428</v>
      </c>
      <c r="P474" s="540"/>
      <c r="Q474" s="553"/>
      <c r="R474" s="553"/>
      <c r="S474" s="553"/>
      <c r="T474" s="553"/>
      <c r="U474" s="551">
        <f t="shared" si="140"/>
        <v>0</v>
      </c>
      <c r="V474" s="551">
        <f t="shared" si="141"/>
        <v>0</v>
      </c>
      <c r="W474" s="551">
        <f t="shared" si="141"/>
        <v>0</v>
      </c>
      <c r="X474" s="551">
        <f t="shared" si="141"/>
        <v>0</v>
      </c>
      <c r="Y474" s="551">
        <f t="shared" si="142"/>
        <v>0</v>
      </c>
      <c r="Z474" s="551">
        <f t="shared" si="143"/>
        <v>0</v>
      </c>
      <c r="AA474" s="540"/>
      <c r="AB474" s="554" t="s">
        <v>2263</v>
      </c>
      <c r="AC474" s="554" t="s">
        <v>2505</v>
      </c>
      <c r="AD474" s="554" t="s">
        <v>2505</v>
      </c>
      <c r="AE474" s="554" t="s">
        <v>2263</v>
      </c>
      <c r="AF474" s="555" t="s">
        <v>2263</v>
      </c>
      <c r="AG474" s="555" t="s">
        <v>2263</v>
      </c>
      <c r="AH474" s="540"/>
      <c r="AI474" s="546" t="e">
        <f t="shared" si="146"/>
        <v>#VALUE!</v>
      </c>
      <c r="AJ474" s="546">
        <f t="shared" si="146"/>
        <v>-1</v>
      </c>
      <c r="AK474" s="546">
        <f t="shared" si="146"/>
        <v>-1</v>
      </c>
      <c r="AL474" s="546">
        <f t="shared" si="145"/>
        <v>-1</v>
      </c>
      <c r="AN474" s="502" t="str">
        <f t="shared" si="149"/>
        <v>-</v>
      </c>
      <c r="AO474" s="502" t="str">
        <f t="shared" si="149"/>
        <v>-</v>
      </c>
      <c r="AP474" s="502" t="str">
        <f t="shared" si="149"/>
        <v>-</v>
      </c>
      <c r="AQ474" s="502" t="str">
        <f t="shared" si="149"/>
        <v>-</v>
      </c>
    </row>
    <row r="475" spans="1:43" s="509" customFormat="1" ht="25.5" x14ac:dyDescent="0.2">
      <c r="A475" s="548" t="s">
        <v>874</v>
      </c>
      <c r="B475" s="549" t="s">
        <v>2372</v>
      </c>
      <c r="C475" s="550" t="s">
        <v>2263</v>
      </c>
      <c r="D475" s="550">
        <v>11352.446580419521</v>
      </c>
      <c r="E475" s="550">
        <v>11352.446580419521</v>
      </c>
      <c r="F475" s="550">
        <v>14225.139618538804</v>
      </c>
      <c r="G475" s="551">
        <v>0</v>
      </c>
      <c r="H475" s="551">
        <v>132</v>
      </c>
      <c r="I475" s="551">
        <v>314</v>
      </c>
      <c r="J475" s="551">
        <v>554</v>
      </c>
      <c r="K475" s="552">
        <f t="shared" si="137"/>
        <v>0</v>
      </c>
      <c r="L475" s="552">
        <f t="shared" si="138"/>
        <v>1498522.9486153768</v>
      </c>
      <c r="M475" s="552">
        <f t="shared" si="138"/>
        <v>3564668.2262517293</v>
      </c>
      <c r="N475" s="552">
        <f t="shared" si="138"/>
        <v>7880727.3486704975</v>
      </c>
      <c r="O475" s="552">
        <f t="shared" si="139"/>
        <v>12943918.523537604</v>
      </c>
      <c r="P475" s="540"/>
      <c r="Q475" s="553"/>
      <c r="R475" s="553"/>
      <c r="S475" s="553"/>
      <c r="T475" s="553"/>
      <c r="U475" s="551">
        <f t="shared" si="140"/>
        <v>0</v>
      </c>
      <c r="V475" s="551">
        <f t="shared" si="141"/>
        <v>0</v>
      </c>
      <c r="W475" s="551">
        <f t="shared" si="141"/>
        <v>0</v>
      </c>
      <c r="X475" s="551">
        <f t="shared" si="141"/>
        <v>0</v>
      </c>
      <c r="Y475" s="551">
        <f t="shared" si="142"/>
        <v>0</v>
      </c>
      <c r="Z475" s="551">
        <f t="shared" si="143"/>
        <v>0</v>
      </c>
      <c r="AA475" s="540"/>
      <c r="AB475" s="554" t="s">
        <v>2263</v>
      </c>
      <c r="AC475" s="554" t="s">
        <v>2505</v>
      </c>
      <c r="AD475" s="554" t="s">
        <v>2505</v>
      </c>
      <c r="AE475" s="554" t="s">
        <v>2263</v>
      </c>
      <c r="AF475" s="555" t="s">
        <v>2263</v>
      </c>
      <c r="AG475" s="555" t="s">
        <v>2263</v>
      </c>
      <c r="AH475" s="540"/>
      <c r="AI475" s="546" t="e">
        <f t="shared" si="146"/>
        <v>#VALUE!</v>
      </c>
      <c r="AJ475" s="546">
        <f t="shared" si="146"/>
        <v>-1</v>
      </c>
      <c r="AK475" s="546">
        <f t="shared" si="146"/>
        <v>-1</v>
      </c>
      <c r="AL475" s="546">
        <f t="shared" si="145"/>
        <v>-1</v>
      </c>
      <c r="AN475" s="502" t="str">
        <f t="shared" si="149"/>
        <v>-</v>
      </c>
      <c r="AO475" s="502" t="str">
        <f t="shared" si="149"/>
        <v>-</v>
      </c>
      <c r="AP475" s="502" t="str">
        <f t="shared" si="149"/>
        <v>-</v>
      </c>
      <c r="AQ475" s="502" t="str">
        <f t="shared" si="149"/>
        <v>-</v>
      </c>
    </row>
    <row r="476" spans="1:43" s="509" customFormat="1" ht="25.5" x14ac:dyDescent="0.2">
      <c r="A476" s="548" t="s">
        <v>875</v>
      </c>
      <c r="B476" s="549" t="s">
        <v>2372</v>
      </c>
      <c r="C476" s="550" t="s">
        <v>2263</v>
      </c>
      <c r="D476" s="550">
        <v>11089.538586130371</v>
      </c>
      <c r="E476" s="550">
        <v>11089.538586130371</v>
      </c>
      <c r="F476" s="550">
        <v>12470.537308723964</v>
      </c>
      <c r="G476" s="551">
        <v>0</v>
      </c>
      <c r="H476" s="551">
        <v>529</v>
      </c>
      <c r="I476" s="551">
        <v>1005</v>
      </c>
      <c r="J476" s="551">
        <v>768</v>
      </c>
      <c r="K476" s="552">
        <f t="shared" si="137"/>
        <v>0</v>
      </c>
      <c r="L476" s="552">
        <f t="shared" si="138"/>
        <v>5866365.9120629663</v>
      </c>
      <c r="M476" s="552">
        <f t="shared" si="138"/>
        <v>11144986.279061023</v>
      </c>
      <c r="N476" s="552">
        <f t="shared" si="138"/>
        <v>9577372.6531000044</v>
      </c>
      <c r="O476" s="552">
        <f t="shared" si="139"/>
        <v>26588724.844223991</v>
      </c>
      <c r="P476" s="540"/>
      <c r="Q476" s="553"/>
      <c r="R476" s="553"/>
      <c r="S476" s="553"/>
      <c r="T476" s="553"/>
      <c r="U476" s="551">
        <f t="shared" si="140"/>
        <v>0</v>
      </c>
      <c r="V476" s="551">
        <f t="shared" si="141"/>
        <v>0</v>
      </c>
      <c r="W476" s="551">
        <f t="shared" si="141"/>
        <v>0</v>
      </c>
      <c r="X476" s="551">
        <f t="shared" si="141"/>
        <v>0</v>
      </c>
      <c r="Y476" s="551">
        <f t="shared" si="142"/>
        <v>0</v>
      </c>
      <c r="Z476" s="551">
        <f t="shared" si="143"/>
        <v>0</v>
      </c>
      <c r="AA476" s="540"/>
      <c r="AB476" s="554" t="s">
        <v>2263</v>
      </c>
      <c r="AC476" s="554" t="s">
        <v>2505</v>
      </c>
      <c r="AD476" s="554" t="s">
        <v>2505</v>
      </c>
      <c r="AE476" s="554" t="s">
        <v>2263</v>
      </c>
      <c r="AF476" s="555" t="s">
        <v>2263</v>
      </c>
      <c r="AG476" s="555" t="s">
        <v>2263</v>
      </c>
      <c r="AH476" s="540"/>
      <c r="AI476" s="546" t="e">
        <f t="shared" si="146"/>
        <v>#VALUE!</v>
      </c>
      <c r="AJ476" s="546">
        <f t="shared" si="146"/>
        <v>-1</v>
      </c>
      <c r="AK476" s="546">
        <f t="shared" si="146"/>
        <v>-1</v>
      </c>
      <c r="AL476" s="546">
        <f t="shared" si="145"/>
        <v>-1</v>
      </c>
      <c r="AN476" s="502" t="str">
        <f t="shared" si="149"/>
        <v>-</v>
      </c>
      <c r="AO476" s="502" t="str">
        <f t="shared" si="149"/>
        <v>-</v>
      </c>
      <c r="AP476" s="502" t="str">
        <f t="shared" si="149"/>
        <v>-</v>
      </c>
      <c r="AQ476" s="502" t="str">
        <f t="shared" si="149"/>
        <v>-</v>
      </c>
    </row>
    <row r="477" spans="1:43" s="509" customFormat="1" ht="25.5" x14ac:dyDescent="0.2">
      <c r="A477" s="548" t="s">
        <v>876</v>
      </c>
      <c r="B477" s="549" t="s">
        <v>2372</v>
      </c>
      <c r="C477" s="550" t="s">
        <v>2263</v>
      </c>
      <c r="D477" s="550">
        <v>11320.55120478245</v>
      </c>
      <c r="E477" s="550">
        <v>11320.55120478245</v>
      </c>
      <c r="F477" s="550">
        <v>11791.606729801963</v>
      </c>
      <c r="G477" s="551">
        <v>1000</v>
      </c>
      <c r="H477" s="551">
        <v>706</v>
      </c>
      <c r="I477" s="551">
        <v>1068</v>
      </c>
      <c r="J477" s="551">
        <v>486</v>
      </c>
      <c r="K477" s="552">
        <f t="shared" si="137"/>
        <v>0</v>
      </c>
      <c r="L477" s="552">
        <f t="shared" si="138"/>
        <v>7992309.1505764099</v>
      </c>
      <c r="M477" s="552">
        <f t="shared" si="138"/>
        <v>12090348.686707657</v>
      </c>
      <c r="N477" s="552">
        <f t="shared" si="138"/>
        <v>5730720.8706837539</v>
      </c>
      <c r="O477" s="552">
        <f t="shared" si="139"/>
        <v>25813378.707967818</v>
      </c>
      <c r="P477" s="540"/>
      <c r="Q477" s="553"/>
      <c r="R477" s="553"/>
      <c r="S477" s="553"/>
      <c r="T477" s="553"/>
      <c r="U477" s="551">
        <f t="shared" si="140"/>
        <v>0</v>
      </c>
      <c r="V477" s="551">
        <f t="shared" si="141"/>
        <v>0</v>
      </c>
      <c r="W477" s="551">
        <f t="shared" si="141"/>
        <v>0</v>
      </c>
      <c r="X477" s="551">
        <f t="shared" si="141"/>
        <v>0</v>
      </c>
      <c r="Y477" s="551">
        <f t="shared" si="142"/>
        <v>0</v>
      </c>
      <c r="Z477" s="551">
        <f t="shared" si="143"/>
        <v>0</v>
      </c>
      <c r="AA477" s="540"/>
      <c r="AB477" s="554" t="s">
        <v>2263</v>
      </c>
      <c r="AC477" s="554" t="s">
        <v>2505</v>
      </c>
      <c r="AD477" s="554" t="s">
        <v>2505</v>
      </c>
      <c r="AE477" s="554" t="s">
        <v>2263</v>
      </c>
      <c r="AF477" s="555">
        <v>320</v>
      </c>
      <c r="AG477" s="555" t="s">
        <v>2263</v>
      </c>
      <c r="AH477" s="540"/>
      <c r="AI477" s="546" t="e">
        <f t="shared" si="146"/>
        <v>#VALUE!</v>
      </c>
      <c r="AJ477" s="546">
        <f t="shared" si="146"/>
        <v>-1</v>
      </c>
      <c r="AK477" s="546">
        <f t="shared" si="146"/>
        <v>-1</v>
      </c>
      <c r="AL477" s="546">
        <f t="shared" si="145"/>
        <v>-1</v>
      </c>
      <c r="AN477" s="502" t="str">
        <f t="shared" si="149"/>
        <v>-</v>
      </c>
      <c r="AO477" s="502" t="str">
        <f t="shared" si="149"/>
        <v>-</v>
      </c>
      <c r="AP477" s="502" t="str">
        <f t="shared" si="149"/>
        <v>-</v>
      </c>
      <c r="AQ477" s="502" t="str">
        <f t="shared" si="149"/>
        <v>-</v>
      </c>
    </row>
    <row r="478" spans="1:43" s="509" customFormat="1" ht="25.5" x14ac:dyDescent="0.2">
      <c r="A478" s="548" t="s">
        <v>877</v>
      </c>
      <c r="B478" s="549" t="s">
        <v>2373</v>
      </c>
      <c r="C478" s="550" t="s">
        <v>2263</v>
      </c>
      <c r="D478" s="550">
        <v>15700.115415965178</v>
      </c>
      <c r="E478" s="550">
        <v>15700.115415965178</v>
      </c>
      <c r="F478" s="550">
        <v>13879.879596232355</v>
      </c>
      <c r="G478" s="551">
        <v>0</v>
      </c>
      <c r="H478" s="551">
        <v>0</v>
      </c>
      <c r="I478" s="551">
        <v>170</v>
      </c>
      <c r="J478" s="551">
        <v>359</v>
      </c>
      <c r="K478" s="552">
        <f t="shared" si="137"/>
        <v>0</v>
      </c>
      <c r="L478" s="552">
        <f t="shared" si="138"/>
        <v>0</v>
      </c>
      <c r="M478" s="552">
        <f t="shared" si="138"/>
        <v>2669019.6207140801</v>
      </c>
      <c r="N478" s="552">
        <f t="shared" si="138"/>
        <v>4982876.7750474149</v>
      </c>
      <c r="O478" s="552">
        <f t="shared" si="139"/>
        <v>7651896.3957614955</v>
      </c>
      <c r="P478" s="540"/>
      <c r="Q478" s="553"/>
      <c r="R478" s="553">
        <f>D478*1.25</f>
        <v>19625.144269956472</v>
      </c>
      <c r="S478" s="553">
        <f t="shared" ref="S478" si="153">E478*1.25</f>
        <v>19625.144269956472</v>
      </c>
      <c r="T478" s="553">
        <f>S478*1.2</f>
        <v>23550.173123947767</v>
      </c>
      <c r="U478" s="551">
        <f t="shared" si="140"/>
        <v>0</v>
      </c>
      <c r="V478" s="551">
        <f t="shared" si="141"/>
        <v>0</v>
      </c>
      <c r="W478" s="551">
        <f t="shared" si="141"/>
        <v>3336274.5258926004</v>
      </c>
      <c r="X478" s="551">
        <f t="shared" si="141"/>
        <v>8454512.1514972486</v>
      </c>
      <c r="Y478" s="551">
        <f t="shared" si="142"/>
        <v>11790786.677389849</v>
      </c>
      <c r="Z478" s="551">
        <f t="shared" si="143"/>
        <v>4138890.2816283535</v>
      </c>
      <c r="AA478" s="540"/>
      <c r="AB478" s="554" t="s">
        <v>2263</v>
      </c>
      <c r="AC478" s="554" t="s">
        <v>2505</v>
      </c>
      <c r="AD478" s="554" t="s">
        <v>2505</v>
      </c>
      <c r="AE478" s="554" t="s">
        <v>2263</v>
      </c>
      <c r="AF478" s="555" t="s">
        <v>2263</v>
      </c>
      <c r="AG478" s="555" t="s">
        <v>2263</v>
      </c>
      <c r="AH478" s="540"/>
      <c r="AI478" s="546" t="e">
        <f t="shared" si="146"/>
        <v>#VALUE!</v>
      </c>
      <c r="AJ478" s="546">
        <f t="shared" si="146"/>
        <v>0.25</v>
      </c>
      <c r="AK478" s="546">
        <f t="shared" si="146"/>
        <v>0.25</v>
      </c>
      <c r="AL478" s="546">
        <f t="shared" si="145"/>
        <v>0.6967130702157085</v>
      </c>
      <c r="AN478" s="502" t="str">
        <f t="shared" ref="AN478:AQ516" si="154">IF(U478&lt;&gt;0,U478-K478,"-")</f>
        <v>-</v>
      </c>
      <c r="AO478" s="502" t="str">
        <f t="shared" si="154"/>
        <v>-</v>
      </c>
      <c r="AP478" s="502">
        <f t="shared" si="154"/>
        <v>667254.90517852036</v>
      </c>
      <c r="AQ478" s="502">
        <f t="shared" si="154"/>
        <v>3471635.3764498336</v>
      </c>
    </row>
    <row r="479" spans="1:43" s="509" customFormat="1" ht="12.75" x14ac:dyDescent="0.2">
      <c r="A479" s="548" t="s">
        <v>878</v>
      </c>
      <c r="B479" s="549" t="s">
        <v>2374</v>
      </c>
      <c r="C479" s="550" t="s">
        <v>2263</v>
      </c>
      <c r="D479" s="550">
        <v>8955.5498463305466</v>
      </c>
      <c r="E479" s="550">
        <v>8955.5498463305466</v>
      </c>
      <c r="F479" s="550">
        <v>10450.32443440703</v>
      </c>
      <c r="G479" s="551">
        <v>0</v>
      </c>
      <c r="H479" s="551">
        <v>0</v>
      </c>
      <c r="I479" s="551">
        <v>635</v>
      </c>
      <c r="J479" s="551">
        <v>744</v>
      </c>
      <c r="K479" s="552">
        <f t="shared" si="137"/>
        <v>0</v>
      </c>
      <c r="L479" s="552">
        <f t="shared" si="138"/>
        <v>0</v>
      </c>
      <c r="M479" s="552">
        <f t="shared" si="138"/>
        <v>5686774.1524198968</v>
      </c>
      <c r="N479" s="552">
        <f t="shared" si="138"/>
        <v>7775041.3791988306</v>
      </c>
      <c r="O479" s="552">
        <f t="shared" si="139"/>
        <v>13461815.531618727</v>
      </c>
      <c r="P479" s="540"/>
      <c r="Q479" s="553"/>
      <c r="R479" s="553"/>
      <c r="S479" s="553"/>
      <c r="T479" s="553">
        <f>E479*1.2</f>
        <v>10746.659815596655</v>
      </c>
      <c r="U479" s="551">
        <f t="shared" si="140"/>
        <v>0</v>
      </c>
      <c r="V479" s="551">
        <f t="shared" si="141"/>
        <v>0</v>
      </c>
      <c r="W479" s="551">
        <f t="shared" si="141"/>
        <v>0</v>
      </c>
      <c r="X479" s="551">
        <f t="shared" si="141"/>
        <v>7995514.9028039109</v>
      </c>
      <c r="Y479" s="551">
        <f t="shared" si="142"/>
        <v>7995514.9028039109</v>
      </c>
      <c r="Z479" s="551">
        <f t="shared" si="143"/>
        <v>-5466300.6288148165</v>
      </c>
      <c r="AA479" s="540"/>
      <c r="AB479" s="554" t="s">
        <v>2263</v>
      </c>
      <c r="AC479" s="554" t="s">
        <v>2505</v>
      </c>
      <c r="AD479" s="554" t="s">
        <v>2505</v>
      </c>
      <c r="AE479" s="554" t="s">
        <v>2263</v>
      </c>
      <c r="AF479" s="555" t="s">
        <v>2263</v>
      </c>
      <c r="AG479" s="555" t="s">
        <v>2263</v>
      </c>
      <c r="AH479" s="540"/>
      <c r="AI479" s="546" t="e">
        <f t="shared" si="146"/>
        <v>#VALUE!</v>
      </c>
      <c r="AJ479" s="546">
        <f t="shared" si="146"/>
        <v>-1</v>
      </c>
      <c r="AK479" s="546">
        <f t="shared" si="146"/>
        <v>-1</v>
      </c>
      <c r="AL479" s="546">
        <f t="shared" si="145"/>
        <v>2.8356572377213451E-2</v>
      </c>
      <c r="AN479" s="502" t="str">
        <f t="shared" si="154"/>
        <v>-</v>
      </c>
      <c r="AO479" s="502" t="str">
        <f t="shared" si="154"/>
        <v>-</v>
      </c>
      <c r="AP479" s="502" t="str">
        <f t="shared" si="154"/>
        <v>-</v>
      </c>
      <c r="AQ479" s="502">
        <f t="shared" si="154"/>
        <v>220473.52360508032</v>
      </c>
    </row>
    <row r="480" spans="1:43" s="509" customFormat="1" ht="12.75" x14ac:dyDescent="0.2">
      <c r="A480" s="548" t="s">
        <v>879</v>
      </c>
      <c r="B480" s="549" t="s">
        <v>2374</v>
      </c>
      <c r="C480" s="550" t="s">
        <v>2263</v>
      </c>
      <c r="D480" s="550">
        <v>7362.2920709100408</v>
      </c>
      <c r="E480" s="550">
        <v>7362.2920709100408</v>
      </c>
      <c r="F480" s="550">
        <v>8629.6725919410001</v>
      </c>
      <c r="G480" s="551">
        <v>0</v>
      </c>
      <c r="H480" s="551">
        <v>3</v>
      </c>
      <c r="I480" s="551">
        <v>1916</v>
      </c>
      <c r="J480" s="551">
        <v>1495</v>
      </c>
      <c r="K480" s="552">
        <f t="shared" si="137"/>
        <v>0</v>
      </c>
      <c r="L480" s="552">
        <f t="shared" si="138"/>
        <v>22086.876212730123</v>
      </c>
      <c r="M480" s="552">
        <f t="shared" si="138"/>
        <v>14106151.607863639</v>
      </c>
      <c r="N480" s="552">
        <f t="shared" si="138"/>
        <v>12901360.524951795</v>
      </c>
      <c r="O480" s="552">
        <f t="shared" si="139"/>
        <v>27029599.009028167</v>
      </c>
      <c r="P480" s="540"/>
      <c r="Q480" s="553"/>
      <c r="R480" s="553"/>
      <c r="S480" s="553"/>
      <c r="T480" s="553">
        <f>F480*1.2</f>
        <v>10355.6071103292</v>
      </c>
      <c r="U480" s="551">
        <f t="shared" si="140"/>
        <v>0</v>
      </c>
      <c r="V480" s="551">
        <f t="shared" si="141"/>
        <v>0</v>
      </c>
      <c r="W480" s="551">
        <f t="shared" si="141"/>
        <v>0</v>
      </c>
      <c r="X480" s="551">
        <f t="shared" si="141"/>
        <v>15481632.629942153</v>
      </c>
      <c r="Y480" s="551">
        <f t="shared" si="142"/>
        <v>15481632.629942153</v>
      </c>
      <c r="Z480" s="551">
        <f t="shared" si="143"/>
        <v>-11547966.379086014</v>
      </c>
      <c r="AA480" s="540"/>
      <c r="AB480" s="554" t="s">
        <v>2263</v>
      </c>
      <c r="AC480" s="554" t="s">
        <v>2505</v>
      </c>
      <c r="AD480" s="554" t="s">
        <v>2505</v>
      </c>
      <c r="AE480" s="554" t="s">
        <v>2263</v>
      </c>
      <c r="AF480" s="555" t="s">
        <v>2263</v>
      </c>
      <c r="AG480" s="555" t="s">
        <v>2263</v>
      </c>
      <c r="AH480" s="540"/>
      <c r="AI480" s="546" t="e">
        <f t="shared" si="146"/>
        <v>#VALUE!</v>
      </c>
      <c r="AJ480" s="546">
        <f t="shared" si="146"/>
        <v>-1</v>
      </c>
      <c r="AK480" s="546">
        <f t="shared" si="146"/>
        <v>-1</v>
      </c>
      <c r="AL480" s="546">
        <f t="shared" si="145"/>
        <v>0.19999999999999996</v>
      </c>
      <c r="AN480" s="502" t="str">
        <f t="shared" si="154"/>
        <v>-</v>
      </c>
      <c r="AO480" s="502" t="str">
        <f t="shared" si="154"/>
        <v>-</v>
      </c>
      <c r="AP480" s="502" t="str">
        <f t="shared" si="154"/>
        <v>-</v>
      </c>
      <c r="AQ480" s="502">
        <f t="shared" si="154"/>
        <v>2580272.1049903575</v>
      </c>
    </row>
    <row r="481" spans="1:43" s="509" customFormat="1" ht="12.75" x14ac:dyDescent="0.2">
      <c r="A481" s="548" t="s">
        <v>880</v>
      </c>
      <c r="B481" s="549" t="s">
        <v>2374</v>
      </c>
      <c r="C481" s="550" t="s">
        <v>2263</v>
      </c>
      <c r="D481" s="550">
        <v>6807.7491295570217</v>
      </c>
      <c r="E481" s="550">
        <v>6807.7491295570217</v>
      </c>
      <c r="F481" s="550">
        <v>7912.2614379508695</v>
      </c>
      <c r="G481" s="551">
        <v>10</v>
      </c>
      <c r="H481" s="551">
        <v>31</v>
      </c>
      <c r="I481" s="551">
        <v>2450</v>
      </c>
      <c r="J481" s="551">
        <v>911</v>
      </c>
      <c r="K481" s="552">
        <f t="shared" si="137"/>
        <v>0</v>
      </c>
      <c r="L481" s="552">
        <f t="shared" si="138"/>
        <v>211040.22301626767</v>
      </c>
      <c r="M481" s="552">
        <f t="shared" si="138"/>
        <v>16678985.367414704</v>
      </c>
      <c r="N481" s="552">
        <f t="shared" si="138"/>
        <v>7208070.1699732421</v>
      </c>
      <c r="O481" s="552">
        <f t="shared" si="139"/>
        <v>24098095.760404214</v>
      </c>
      <c r="P481" s="540"/>
      <c r="Q481" s="553"/>
      <c r="R481" s="553"/>
      <c r="S481" s="553"/>
      <c r="T481" s="553">
        <f>F481*1.2</f>
        <v>9494.7137255410435</v>
      </c>
      <c r="U481" s="551">
        <f t="shared" si="140"/>
        <v>0</v>
      </c>
      <c r="V481" s="551">
        <f t="shared" si="141"/>
        <v>0</v>
      </c>
      <c r="W481" s="551">
        <f t="shared" si="141"/>
        <v>0</v>
      </c>
      <c r="X481" s="551">
        <f t="shared" si="141"/>
        <v>8649684.2039678898</v>
      </c>
      <c r="Y481" s="551">
        <f t="shared" si="142"/>
        <v>8649684.2039678898</v>
      </c>
      <c r="Z481" s="551">
        <f t="shared" si="143"/>
        <v>-15448411.556436324</v>
      </c>
      <c r="AA481" s="540"/>
      <c r="AB481" s="554" t="s">
        <v>2263</v>
      </c>
      <c r="AC481" s="554" t="s">
        <v>2505</v>
      </c>
      <c r="AD481" s="554" t="s">
        <v>2505</v>
      </c>
      <c r="AE481" s="554" t="s">
        <v>2263</v>
      </c>
      <c r="AF481" s="555">
        <v>171</v>
      </c>
      <c r="AG481" s="555" t="s">
        <v>2263</v>
      </c>
      <c r="AH481" s="540"/>
      <c r="AI481" s="546" t="e">
        <f t="shared" si="146"/>
        <v>#VALUE!</v>
      </c>
      <c r="AJ481" s="546">
        <f t="shared" si="146"/>
        <v>-1</v>
      </c>
      <c r="AK481" s="546">
        <f t="shared" si="146"/>
        <v>-1</v>
      </c>
      <c r="AL481" s="546">
        <f t="shared" si="145"/>
        <v>0.19999999999999996</v>
      </c>
      <c r="AN481" s="502" t="str">
        <f t="shared" si="154"/>
        <v>-</v>
      </c>
      <c r="AO481" s="502" t="str">
        <f t="shared" si="154"/>
        <v>-</v>
      </c>
      <c r="AP481" s="502" t="str">
        <f t="shared" si="154"/>
        <v>-</v>
      </c>
      <c r="AQ481" s="502">
        <f t="shared" si="154"/>
        <v>1441614.0339946477</v>
      </c>
    </row>
    <row r="482" spans="1:43" ht="12.75" x14ac:dyDescent="0.2">
      <c r="A482" s="535" t="s">
        <v>881</v>
      </c>
      <c r="B482" s="536">
        <v>0</v>
      </c>
      <c r="C482" s="537" t="s">
        <v>2263</v>
      </c>
      <c r="D482" s="537">
        <v>11316.766206807595</v>
      </c>
      <c r="E482" s="537">
        <v>11316.766206807595</v>
      </c>
      <c r="F482" s="537">
        <v>13214.5050934466</v>
      </c>
      <c r="G482" s="538">
        <v>0</v>
      </c>
      <c r="H482" s="538">
        <v>1</v>
      </c>
      <c r="I482" s="538">
        <v>324</v>
      </c>
      <c r="J482" s="538">
        <v>580</v>
      </c>
      <c r="K482" s="539">
        <f t="shared" si="137"/>
        <v>0</v>
      </c>
      <c r="L482" s="539">
        <f t="shared" si="138"/>
        <v>11316.766206807595</v>
      </c>
      <c r="M482" s="539">
        <f t="shared" si="138"/>
        <v>3666632.2510056607</v>
      </c>
      <c r="N482" s="539">
        <f t="shared" si="138"/>
        <v>7664412.9541990282</v>
      </c>
      <c r="O482" s="539">
        <f t="shared" si="139"/>
        <v>11342361.971411496</v>
      </c>
      <c r="P482" s="540"/>
      <c r="Q482" s="541"/>
      <c r="R482" s="541"/>
      <c r="S482" s="541"/>
      <c r="T482" s="541"/>
      <c r="U482" s="538">
        <f t="shared" si="140"/>
        <v>0</v>
      </c>
      <c r="V482" s="538">
        <f t="shared" si="141"/>
        <v>0</v>
      </c>
      <c r="W482" s="538">
        <f t="shared" si="141"/>
        <v>0</v>
      </c>
      <c r="X482" s="538">
        <f t="shared" si="141"/>
        <v>0</v>
      </c>
      <c r="Y482" s="538">
        <f t="shared" si="142"/>
        <v>0</v>
      </c>
      <c r="Z482" s="542">
        <f t="shared" si="143"/>
        <v>0</v>
      </c>
      <c r="AA482" s="543"/>
      <c r="AB482" s="544" t="s">
        <v>2263</v>
      </c>
      <c r="AC482" s="544" t="s">
        <v>2505</v>
      </c>
      <c r="AD482" s="544" t="s">
        <v>2505</v>
      </c>
      <c r="AE482" s="544" t="s">
        <v>2263</v>
      </c>
      <c r="AF482" s="545" t="s">
        <v>2263</v>
      </c>
      <c r="AG482" s="545" t="s">
        <v>2263</v>
      </c>
      <c r="AH482" s="543"/>
      <c r="AI482" s="546" t="e">
        <f t="shared" si="146"/>
        <v>#VALUE!</v>
      </c>
      <c r="AJ482" s="546">
        <f t="shared" si="146"/>
        <v>-1</v>
      </c>
      <c r="AK482" s="546">
        <f t="shared" si="146"/>
        <v>-1</v>
      </c>
      <c r="AL482" s="546">
        <f t="shared" si="145"/>
        <v>-1</v>
      </c>
      <c r="AN482" s="502" t="str">
        <f t="shared" si="154"/>
        <v>-</v>
      </c>
      <c r="AO482" s="502" t="str">
        <f t="shared" si="154"/>
        <v>-</v>
      </c>
      <c r="AP482" s="502" t="str">
        <f t="shared" si="154"/>
        <v>-</v>
      </c>
      <c r="AQ482" s="502" t="str">
        <f t="shared" si="154"/>
        <v>-</v>
      </c>
    </row>
    <row r="483" spans="1:43" s="509" customFormat="1" ht="12.75" x14ac:dyDescent="0.2">
      <c r="A483" s="548" t="s">
        <v>882</v>
      </c>
      <c r="B483" s="549" t="s">
        <v>2374</v>
      </c>
      <c r="C483" s="550" t="s">
        <v>2263</v>
      </c>
      <c r="D483" s="550">
        <v>9273.9298454686868</v>
      </c>
      <c r="E483" s="550">
        <v>9273.9298454686868</v>
      </c>
      <c r="F483" s="550">
        <v>10423.314698389748</v>
      </c>
      <c r="G483" s="551">
        <v>0</v>
      </c>
      <c r="H483" s="551">
        <v>0</v>
      </c>
      <c r="I483" s="551">
        <v>468</v>
      </c>
      <c r="J483" s="551">
        <v>547</v>
      </c>
      <c r="K483" s="552">
        <f t="shared" si="137"/>
        <v>0</v>
      </c>
      <c r="L483" s="552">
        <f t="shared" si="138"/>
        <v>0</v>
      </c>
      <c r="M483" s="552">
        <f t="shared" si="138"/>
        <v>4340199.1676793452</v>
      </c>
      <c r="N483" s="552">
        <f t="shared" si="138"/>
        <v>5701553.1400191924</v>
      </c>
      <c r="O483" s="552">
        <f t="shared" si="139"/>
        <v>10041752.307698537</v>
      </c>
      <c r="P483" s="540"/>
      <c r="Q483" s="553"/>
      <c r="R483" s="553"/>
      <c r="S483" s="553"/>
      <c r="T483" s="553">
        <f>F483*1.2</f>
        <v>12507.977638067698</v>
      </c>
      <c r="U483" s="551">
        <f t="shared" si="140"/>
        <v>0</v>
      </c>
      <c r="V483" s="551">
        <f t="shared" si="141"/>
        <v>0</v>
      </c>
      <c r="W483" s="551">
        <f t="shared" si="141"/>
        <v>0</v>
      </c>
      <c r="X483" s="551">
        <f t="shared" si="141"/>
        <v>6841863.7680230308</v>
      </c>
      <c r="Y483" s="551">
        <f t="shared" si="142"/>
        <v>6841863.7680230308</v>
      </c>
      <c r="Z483" s="551">
        <f t="shared" si="143"/>
        <v>-3199888.5396755058</v>
      </c>
      <c r="AA483" s="540"/>
      <c r="AB483" s="554" t="s">
        <v>2263</v>
      </c>
      <c r="AC483" s="554" t="s">
        <v>2505</v>
      </c>
      <c r="AD483" s="554" t="s">
        <v>2505</v>
      </c>
      <c r="AE483" s="554" t="s">
        <v>2263</v>
      </c>
      <c r="AF483" s="555" t="s">
        <v>2263</v>
      </c>
      <c r="AG483" s="555" t="s">
        <v>2263</v>
      </c>
      <c r="AH483" s="540"/>
      <c r="AI483" s="546" t="e">
        <f t="shared" si="146"/>
        <v>#VALUE!</v>
      </c>
      <c r="AJ483" s="546">
        <f t="shared" si="146"/>
        <v>-1</v>
      </c>
      <c r="AK483" s="546">
        <f t="shared" si="146"/>
        <v>-1</v>
      </c>
      <c r="AL483" s="546">
        <f t="shared" si="145"/>
        <v>0.19999999999999996</v>
      </c>
      <c r="AN483" s="502" t="str">
        <f t="shared" si="154"/>
        <v>-</v>
      </c>
      <c r="AO483" s="502" t="str">
        <f t="shared" si="154"/>
        <v>-</v>
      </c>
      <c r="AP483" s="502" t="str">
        <f t="shared" si="154"/>
        <v>-</v>
      </c>
      <c r="AQ483" s="502">
        <f t="shared" si="154"/>
        <v>1140310.6280038385</v>
      </c>
    </row>
    <row r="484" spans="1:43" s="509" customFormat="1" ht="12.75" x14ac:dyDescent="0.2">
      <c r="A484" s="548" t="s">
        <v>883</v>
      </c>
      <c r="B484" s="549" t="s">
        <v>2374</v>
      </c>
      <c r="C484" s="550" t="s">
        <v>2263</v>
      </c>
      <c r="D484" s="550">
        <v>8126.2141051300714</v>
      </c>
      <c r="E484" s="550">
        <v>8126.2141051300714</v>
      </c>
      <c r="F484" s="550">
        <v>9099.9478557915063</v>
      </c>
      <c r="G484" s="551">
        <v>0</v>
      </c>
      <c r="H484" s="551">
        <v>0</v>
      </c>
      <c r="I484" s="551">
        <v>1153</v>
      </c>
      <c r="J484" s="551">
        <v>920</v>
      </c>
      <c r="K484" s="552">
        <f t="shared" si="137"/>
        <v>0</v>
      </c>
      <c r="L484" s="552">
        <f t="shared" si="138"/>
        <v>0</v>
      </c>
      <c r="M484" s="552">
        <f t="shared" si="138"/>
        <v>9369524.8632149715</v>
      </c>
      <c r="N484" s="552">
        <f t="shared" si="138"/>
        <v>8371952.0273281857</v>
      </c>
      <c r="O484" s="552">
        <f t="shared" si="139"/>
        <v>17741476.890543155</v>
      </c>
      <c r="P484" s="540"/>
      <c r="Q484" s="553"/>
      <c r="R484" s="553"/>
      <c r="S484" s="553"/>
      <c r="T484" s="553">
        <f t="shared" ref="T484:T485" si="155">F484*1.2</f>
        <v>10919.937426949808</v>
      </c>
      <c r="U484" s="551">
        <f t="shared" si="140"/>
        <v>0</v>
      </c>
      <c r="V484" s="551">
        <f t="shared" si="141"/>
        <v>0</v>
      </c>
      <c r="W484" s="551">
        <f t="shared" si="141"/>
        <v>0</v>
      </c>
      <c r="X484" s="551">
        <f t="shared" si="141"/>
        <v>10046342.432793822</v>
      </c>
      <c r="Y484" s="551">
        <f t="shared" si="142"/>
        <v>10046342.432793822</v>
      </c>
      <c r="Z484" s="551">
        <f t="shared" si="143"/>
        <v>-7695134.4577493332</v>
      </c>
      <c r="AA484" s="540"/>
      <c r="AB484" s="554" t="s">
        <v>2263</v>
      </c>
      <c r="AC484" s="554" t="s">
        <v>2505</v>
      </c>
      <c r="AD484" s="554" t="s">
        <v>2505</v>
      </c>
      <c r="AE484" s="554" t="s">
        <v>2263</v>
      </c>
      <c r="AF484" s="555" t="s">
        <v>2263</v>
      </c>
      <c r="AG484" s="555" t="s">
        <v>2263</v>
      </c>
      <c r="AH484" s="540"/>
      <c r="AI484" s="546" t="e">
        <f t="shared" si="146"/>
        <v>#VALUE!</v>
      </c>
      <c r="AJ484" s="546">
        <f t="shared" si="146"/>
        <v>-1</v>
      </c>
      <c r="AK484" s="546">
        <f t="shared" si="146"/>
        <v>-1</v>
      </c>
      <c r="AL484" s="546">
        <f t="shared" si="145"/>
        <v>0.19999999999999996</v>
      </c>
      <c r="AN484" s="502" t="str">
        <f t="shared" si="154"/>
        <v>-</v>
      </c>
      <c r="AO484" s="502" t="str">
        <f t="shared" si="154"/>
        <v>-</v>
      </c>
      <c r="AP484" s="502" t="str">
        <f t="shared" si="154"/>
        <v>-</v>
      </c>
      <c r="AQ484" s="502">
        <f t="shared" si="154"/>
        <v>1674390.4054656364</v>
      </c>
    </row>
    <row r="485" spans="1:43" s="509" customFormat="1" ht="12.75" x14ac:dyDescent="0.2">
      <c r="A485" s="548" t="s">
        <v>884</v>
      </c>
      <c r="B485" s="549" t="s">
        <v>2374</v>
      </c>
      <c r="C485" s="550" t="s">
        <v>2263</v>
      </c>
      <c r="D485" s="550">
        <v>7067.8627181983547</v>
      </c>
      <c r="E485" s="550">
        <v>7067.8627181983547</v>
      </c>
      <c r="F485" s="550">
        <v>7846.341272537923</v>
      </c>
      <c r="G485" s="551">
        <v>0</v>
      </c>
      <c r="H485" s="551">
        <v>0</v>
      </c>
      <c r="I485" s="551">
        <v>1426</v>
      </c>
      <c r="J485" s="551">
        <v>590</v>
      </c>
      <c r="K485" s="552">
        <f t="shared" si="137"/>
        <v>0</v>
      </c>
      <c r="L485" s="552">
        <f t="shared" si="138"/>
        <v>0</v>
      </c>
      <c r="M485" s="552">
        <f t="shared" si="138"/>
        <v>10078772.236150853</v>
      </c>
      <c r="N485" s="552">
        <f t="shared" si="138"/>
        <v>4629341.3507973747</v>
      </c>
      <c r="O485" s="552">
        <f t="shared" si="139"/>
        <v>14708113.586948227</v>
      </c>
      <c r="P485" s="540"/>
      <c r="Q485" s="553"/>
      <c r="R485" s="553"/>
      <c r="S485" s="553"/>
      <c r="T485" s="553">
        <f t="shared" si="155"/>
        <v>9415.609527045508</v>
      </c>
      <c r="U485" s="551">
        <f t="shared" si="140"/>
        <v>0</v>
      </c>
      <c r="V485" s="551">
        <f t="shared" si="141"/>
        <v>0</v>
      </c>
      <c r="W485" s="551">
        <f t="shared" si="141"/>
        <v>0</v>
      </c>
      <c r="X485" s="551">
        <f t="shared" si="141"/>
        <v>5555209.6209568493</v>
      </c>
      <c r="Y485" s="551">
        <f t="shared" si="142"/>
        <v>5555209.6209568493</v>
      </c>
      <c r="Z485" s="551">
        <f t="shared" si="143"/>
        <v>-9152903.9659913778</v>
      </c>
      <c r="AA485" s="540"/>
      <c r="AB485" s="554" t="s">
        <v>2263</v>
      </c>
      <c r="AC485" s="554" t="s">
        <v>2505</v>
      </c>
      <c r="AD485" s="554" t="s">
        <v>2505</v>
      </c>
      <c r="AE485" s="554" t="s">
        <v>2263</v>
      </c>
      <c r="AF485" s="555" t="s">
        <v>2263</v>
      </c>
      <c r="AG485" s="555" t="s">
        <v>2263</v>
      </c>
      <c r="AH485" s="540"/>
      <c r="AI485" s="546" t="e">
        <f t="shared" si="146"/>
        <v>#VALUE!</v>
      </c>
      <c r="AJ485" s="546">
        <f t="shared" si="146"/>
        <v>-1</v>
      </c>
      <c r="AK485" s="546">
        <f t="shared" si="146"/>
        <v>-1</v>
      </c>
      <c r="AL485" s="546">
        <f t="shared" si="145"/>
        <v>0.19999999999999996</v>
      </c>
      <c r="AN485" s="502" t="str">
        <f t="shared" si="154"/>
        <v>-</v>
      </c>
      <c r="AO485" s="502" t="str">
        <f t="shared" si="154"/>
        <v>-</v>
      </c>
      <c r="AP485" s="502" t="str">
        <f t="shared" si="154"/>
        <v>-</v>
      </c>
      <c r="AQ485" s="502">
        <f t="shared" si="154"/>
        <v>925868.27015947457</v>
      </c>
    </row>
    <row r="486" spans="1:43" ht="38.25" x14ac:dyDescent="0.2">
      <c r="A486" s="535" t="s">
        <v>885</v>
      </c>
      <c r="B486" s="536" t="s">
        <v>2375</v>
      </c>
      <c r="C486" s="537" t="s">
        <v>2263</v>
      </c>
      <c r="D486" s="537">
        <v>11786.613059454106</v>
      </c>
      <c r="E486" s="537">
        <v>11786.613059454106</v>
      </c>
      <c r="F486" s="537">
        <v>14219.93851730214</v>
      </c>
      <c r="G486" s="538">
        <v>0</v>
      </c>
      <c r="H486" s="538">
        <v>0</v>
      </c>
      <c r="I486" s="538">
        <v>262</v>
      </c>
      <c r="J486" s="538">
        <v>183</v>
      </c>
      <c r="K486" s="539">
        <f t="shared" si="137"/>
        <v>0</v>
      </c>
      <c r="L486" s="539">
        <f t="shared" si="138"/>
        <v>0</v>
      </c>
      <c r="M486" s="539">
        <f t="shared" si="138"/>
        <v>3088092.621576976</v>
      </c>
      <c r="N486" s="539">
        <f t="shared" si="138"/>
        <v>2602248.7486662916</v>
      </c>
      <c r="O486" s="539">
        <f t="shared" si="139"/>
        <v>5690341.3702432681</v>
      </c>
      <c r="P486" s="540"/>
      <c r="Q486" s="541"/>
      <c r="R486" s="541">
        <f>D486/D489*R489</f>
        <v>15322.596977290337</v>
      </c>
      <c r="S486" s="541">
        <f>E486/E489*S489</f>
        <v>15322.596977290337</v>
      </c>
      <c r="T486" s="541">
        <f>F486/F489*T489</f>
        <v>18485.920072492783</v>
      </c>
      <c r="U486" s="538">
        <f t="shared" si="140"/>
        <v>0</v>
      </c>
      <c r="V486" s="538">
        <f t="shared" si="141"/>
        <v>0</v>
      </c>
      <c r="W486" s="538">
        <f t="shared" si="141"/>
        <v>4014520.4080500682</v>
      </c>
      <c r="X486" s="538">
        <f t="shared" si="141"/>
        <v>3382923.3732661791</v>
      </c>
      <c r="Y486" s="538">
        <f t="shared" si="142"/>
        <v>7397443.7813162468</v>
      </c>
      <c r="Z486" s="542">
        <f t="shared" si="143"/>
        <v>1707102.4110729787</v>
      </c>
      <c r="AA486" s="543"/>
      <c r="AB486" s="544" t="s">
        <v>2263</v>
      </c>
      <c r="AC486" s="544" t="s">
        <v>2505</v>
      </c>
      <c r="AD486" s="544" t="s">
        <v>2505</v>
      </c>
      <c r="AE486" s="544" t="s">
        <v>2263</v>
      </c>
      <c r="AF486" s="545" t="s">
        <v>2263</v>
      </c>
      <c r="AG486" s="545" t="s">
        <v>2263</v>
      </c>
      <c r="AH486" s="543"/>
      <c r="AI486" s="546" t="e">
        <f t="shared" si="146"/>
        <v>#VALUE!</v>
      </c>
      <c r="AJ486" s="546">
        <f t="shared" si="146"/>
        <v>0.29999999999999982</v>
      </c>
      <c r="AK486" s="546">
        <f t="shared" si="146"/>
        <v>0.29999999999999982</v>
      </c>
      <c r="AL486" s="546">
        <f t="shared" si="145"/>
        <v>0.30000000000000004</v>
      </c>
      <c r="AN486" s="502" t="str">
        <f t="shared" si="154"/>
        <v>-</v>
      </c>
      <c r="AO486" s="502" t="str">
        <f t="shared" si="154"/>
        <v>-</v>
      </c>
      <c r="AP486" s="502">
        <f t="shared" si="154"/>
        <v>926427.78647309216</v>
      </c>
      <c r="AQ486" s="502">
        <f t="shared" si="154"/>
        <v>780674.62459988752</v>
      </c>
    </row>
    <row r="487" spans="1:43" ht="38.25" x14ac:dyDescent="0.2">
      <c r="A487" s="535" t="s">
        <v>886</v>
      </c>
      <c r="B487" s="536" t="s">
        <v>2375</v>
      </c>
      <c r="C487" s="537" t="s">
        <v>2263</v>
      </c>
      <c r="D487" s="537">
        <v>8500.5714154093966</v>
      </c>
      <c r="E487" s="537">
        <v>8500.5714154093966</v>
      </c>
      <c r="F487" s="537">
        <v>11837.246648384251</v>
      </c>
      <c r="G487" s="538">
        <v>0</v>
      </c>
      <c r="H487" s="538">
        <v>1</v>
      </c>
      <c r="I487" s="538">
        <v>354</v>
      </c>
      <c r="J487" s="538">
        <v>136</v>
      </c>
      <c r="K487" s="539">
        <f t="shared" si="137"/>
        <v>0</v>
      </c>
      <c r="L487" s="539">
        <f t="shared" si="138"/>
        <v>8500.5714154093966</v>
      </c>
      <c r="M487" s="539">
        <f t="shared" si="138"/>
        <v>3009202.2810549266</v>
      </c>
      <c r="N487" s="539">
        <f t="shared" si="138"/>
        <v>1609865.5441802582</v>
      </c>
      <c r="O487" s="539">
        <f t="shared" si="139"/>
        <v>4627568.3966505937</v>
      </c>
      <c r="P487" s="540"/>
      <c r="Q487" s="541"/>
      <c r="R487" s="541">
        <f>D487/D489*R489</f>
        <v>11050.742840032217</v>
      </c>
      <c r="S487" s="541">
        <f>E487/E489*S489</f>
        <v>11050.742840032217</v>
      </c>
      <c r="T487" s="541">
        <f>F487/F489*T489</f>
        <v>15388.420642899526</v>
      </c>
      <c r="U487" s="538">
        <f t="shared" si="140"/>
        <v>0</v>
      </c>
      <c r="V487" s="538">
        <f t="shared" si="141"/>
        <v>11050.742840032217</v>
      </c>
      <c r="W487" s="538">
        <f t="shared" si="141"/>
        <v>3911962.9653714048</v>
      </c>
      <c r="X487" s="538">
        <f t="shared" si="141"/>
        <v>2092825.2074343355</v>
      </c>
      <c r="Y487" s="538">
        <f t="shared" si="142"/>
        <v>6015838.9156457726</v>
      </c>
      <c r="Z487" s="542">
        <f t="shared" si="143"/>
        <v>1388270.5189951789</v>
      </c>
      <c r="AA487" s="543"/>
      <c r="AB487" s="544" t="s">
        <v>2263</v>
      </c>
      <c r="AC487" s="544" t="s">
        <v>2505</v>
      </c>
      <c r="AD487" s="544" t="s">
        <v>2505</v>
      </c>
      <c r="AE487" s="544" t="s">
        <v>2263</v>
      </c>
      <c r="AF487" s="545" t="s">
        <v>2263</v>
      </c>
      <c r="AG487" s="545" t="s">
        <v>2263</v>
      </c>
      <c r="AH487" s="543"/>
      <c r="AI487" s="546" t="e">
        <f t="shared" si="146"/>
        <v>#VALUE!</v>
      </c>
      <c r="AJ487" s="546">
        <f t="shared" si="146"/>
        <v>0.30000000000000004</v>
      </c>
      <c r="AK487" s="546">
        <f t="shared" si="146"/>
        <v>0.30000000000000004</v>
      </c>
      <c r="AL487" s="546">
        <f t="shared" si="145"/>
        <v>0.30000000000000004</v>
      </c>
      <c r="AN487" s="502" t="str">
        <f t="shared" si="154"/>
        <v>-</v>
      </c>
      <c r="AO487" s="502">
        <f t="shared" si="154"/>
        <v>2550.1714246228203</v>
      </c>
      <c r="AP487" s="502">
        <f t="shared" si="154"/>
        <v>902760.6843164782</v>
      </c>
      <c r="AQ487" s="502">
        <f t="shared" si="154"/>
        <v>482959.66325407731</v>
      </c>
    </row>
    <row r="488" spans="1:43" ht="38.25" x14ac:dyDescent="0.2">
      <c r="A488" s="535" t="s">
        <v>887</v>
      </c>
      <c r="B488" s="536" t="s">
        <v>2375</v>
      </c>
      <c r="C488" s="537" t="s">
        <v>2263</v>
      </c>
      <c r="D488" s="537">
        <v>7806.5938837754939</v>
      </c>
      <c r="E488" s="537">
        <v>7806.5938837754939</v>
      </c>
      <c r="F488" s="537">
        <v>9633.5708173122821</v>
      </c>
      <c r="G488" s="538">
        <v>0</v>
      </c>
      <c r="H488" s="538">
        <v>5</v>
      </c>
      <c r="I488" s="538">
        <v>779</v>
      </c>
      <c r="J488" s="538">
        <v>207</v>
      </c>
      <c r="K488" s="539">
        <f t="shared" si="137"/>
        <v>0</v>
      </c>
      <c r="L488" s="539">
        <f t="shared" si="138"/>
        <v>39032.969418877467</v>
      </c>
      <c r="M488" s="539">
        <f t="shared" si="138"/>
        <v>6081336.6354611097</v>
      </c>
      <c r="N488" s="539">
        <f t="shared" si="138"/>
        <v>1994149.1591836424</v>
      </c>
      <c r="O488" s="539">
        <f t="shared" si="139"/>
        <v>8114518.7640636303</v>
      </c>
      <c r="P488" s="540"/>
      <c r="Q488" s="541"/>
      <c r="R488" s="541">
        <f>D488/D489*R489</f>
        <v>10148.572048908141</v>
      </c>
      <c r="S488" s="541">
        <f>E488/E489*S489</f>
        <v>10148.572048908141</v>
      </c>
      <c r="T488" s="541">
        <f>F488/F489*T489</f>
        <v>12523.642062505967</v>
      </c>
      <c r="U488" s="538">
        <f t="shared" si="140"/>
        <v>0</v>
      </c>
      <c r="V488" s="538">
        <f t="shared" si="141"/>
        <v>50742.860244540709</v>
      </c>
      <c r="W488" s="538">
        <f t="shared" si="141"/>
        <v>7905737.6260994421</v>
      </c>
      <c r="X488" s="538">
        <f t="shared" si="141"/>
        <v>2592393.9069387354</v>
      </c>
      <c r="Y488" s="538">
        <f t="shared" si="142"/>
        <v>10548874.393282719</v>
      </c>
      <c r="Z488" s="542">
        <f t="shared" si="143"/>
        <v>2434355.6292190887</v>
      </c>
      <c r="AA488" s="543"/>
      <c r="AB488" s="544" t="s">
        <v>2263</v>
      </c>
      <c r="AC488" s="544" t="s">
        <v>2505</v>
      </c>
      <c r="AD488" s="544" t="s">
        <v>2505</v>
      </c>
      <c r="AE488" s="544" t="s">
        <v>2263</v>
      </c>
      <c r="AF488" s="545" t="s">
        <v>2263</v>
      </c>
      <c r="AG488" s="545" t="s">
        <v>2263</v>
      </c>
      <c r="AH488" s="543"/>
      <c r="AI488" s="546" t="e">
        <f t="shared" si="146"/>
        <v>#VALUE!</v>
      </c>
      <c r="AJ488" s="546">
        <f t="shared" si="146"/>
        <v>0.29999999999999982</v>
      </c>
      <c r="AK488" s="546">
        <f t="shared" si="146"/>
        <v>0.29999999999999982</v>
      </c>
      <c r="AL488" s="546">
        <f t="shared" si="145"/>
        <v>0.30000000000000004</v>
      </c>
      <c r="AN488" s="502" t="str">
        <f t="shared" si="154"/>
        <v>-</v>
      </c>
      <c r="AO488" s="502">
        <f t="shared" si="154"/>
        <v>11709.890825663242</v>
      </c>
      <c r="AP488" s="502">
        <f t="shared" si="154"/>
        <v>1824400.9906383324</v>
      </c>
      <c r="AQ488" s="502">
        <f t="shared" si="154"/>
        <v>598244.74775509303</v>
      </c>
    </row>
    <row r="489" spans="1:43" ht="25.5" x14ac:dyDescent="0.2">
      <c r="A489" s="535" t="s">
        <v>888</v>
      </c>
      <c r="B489" s="536" t="s">
        <v>2376</v>
      </c>
      <c r="C489" s="537" t="s">
        <v>2263</v>
      </c>
      <c r="D489" s="537">
        <v>7207.4472005676134</v>
      </c>
      <c r="E489" s="537">
        <v>7207.4472005676134</v>
      </c>
      <c r="F489" s="537">
        <v>8330.3287943236683</v>
      </c>
      <c r="G489" s="538">
        <v>13</v>
      </c>
      <c r="H489" s="538">
        <v>34</v>
      </c>
      <c r="I489" s="538">
        <v>1101</v>
      </c>
      <c r="J489" s="538">
        <v>149</v>
      </c>
      <c r="K489" s="539">
        <f t="shared" si="137"/>
        <v>0</v>
      </c>
      <c r="L489" s="539">
        <f t="shared" si="138"/>
        <v>245053.20481929884</v>
      </c>
      <c r="M489" s="539">
        <f t="shared" si="138"/>
        <v>7935399.3678249428</v>
      </c>
      <c r="N489" s="539">
        <f t="shared" si="138"/>
        <v>1241218.9903542267</v>
      </c>
      <c r="O489" s="539">
        <f t="shared" si="139"/>
        <v>9421671.5629984681</v>
      </c>
      <c r="P489" s="540"/>
      <c r="Q489" s="541"/>
      <c r="R489" s="541">
        <f>D489*1.3</f>
        <v>9369.6813607378972</v>
      </c>
      <c r="S489" s="541">
        <f>E489*1.3</f>
        <v>9369.6813607378972</v>
      </c>
      <c r="T489" s="541">
        <f>F489/E489*S489</f>
        <v>10829.427432620769</v>
      </c>
      <c r="U489" s="538">
        <f t="shared" si="140"/>
        <v>0</v>
      </c>
      <c r="V489" s="538">
        <f t="shared" si="141"/>
        <v>318569.16626508848</v>
      </c>
      <c r="W489" s="538">
        <f t="shared" si="141"/>
        <v>10316019.178172424</v>
      </c>
      <c r="X489" s="538">
        <f t="shared" si="141"/>
        <v>1613584.6874604945</v>
      </c>
      <c r="Y489" s="538">
        <f t="shared" si="142"/>
        <v>12248173.031898009</v>
      </c>
      <c r="Z489" s="542">
        <f t="shared" si="143"/>
        <v>2826501.4688995406</v>
      </c>
      <c r="AA489" s="543"/>
      <c r="AB489" s="544" t="s">
        <v>2263</v>
      </c>
      <c r="AC489" s="544" t="s">
        <v>2505</v>
      </c>
      <c r="AD489" s="544" t="s">
        <v>2505</v>
      </c>
      <c r="AE489" s="544" t="s">
        <v>2263</v>
      </c>
      <c r="AF489" s="545">
        <v>101</v>
      </c>
      <c r="AG489" s="545" t="s">
        <v>2263</v>
      </c>
      <c r="AH489" s="543"/>
      <c r="AI489" s="546" t="e">
        <f t="shared" si="146"/>
        <v>#VALUE!</v>
      </c>
      <c r="AJ489" s="546">
        <f t="shared" si="146"/>
        <v>0.30000000000000004</v>
      </c>
      <c r="AK489" s="546">
        <f t="shared" si="146"/>
        <v>0.30000000000000004</v>
      </c>
      <c r="AL489" s="546">
        <f t="shared" si="145"/>
        <v>0.30000000000000004</v>
      </c>
      <c r="AN489" s="502" t="str">
        <f t="shared" si="154"/>
        <v>-</v>
      </c>
      <c r="AO489" s="502">
        <f t="shared" si="154"/>
        <v>73515.961445789639</v>
      </c>
      <c r="AP489" s="502">
        <f t="shared" si="154"/>
        <v>2380619.8103474816</v>
      </c>
      <c r="AQ489" s="502">
        <f t="shared" si="154"/>
        <v>372365.69710626779</v>
      </c>
    </row>
    <row r="490" spans="1:43" ht="25.5" x14ac:dyDescent="0.2">
      <c r="A490" s="535" t="s">
        <v>889</v>
      </c>
      <c r="B490" s="536" t="s">
        <v>2377</v>
      </c>
      <c r="C490" s="537" t="s">
        <v>2263</v>
      </c>
      <c r="D490" s="537">
        <v>11890.084075810622</v>
      </c>
      <c r="E490" s="537">
        <v>11890.084075810622</v>
      </c>
      <c r="F490" s="537">
        <v>15360.182567099038</v>
      </c>
      <c r="G490" s="538">
        <v>0</v>
      </c>
      <c r="H490" s="538">
        <v>0</v>
      </c>
      <c r="I490" s="538">
        <v>786</v>
      </c>
      <c r="J490" s="538">
        <v>382</v>
      </c>
      <c r="K490" s="539">
        <f t="shared" si="137"/>
        <v>0</v>
      </c>
      <c r="L490" s="539">
        <f t="shared" si="138"/>
        <v>0</v>
      </c>
      <c r="M490" s="539">
        <f t="shared" si="138"/>
        <v>9345606.0835871492</v>
      </c>
      <c r="N490" s="539">
        <f t="shared" si="138"/>
        <v>5867589.7406318327</v>
      </c>
      <c r="O490" s="539">
        <f t="shared" si="139"/>
        <v>15213195.824218981</v>
      </c>
      <c r="P490" s="540"/>
      <c r="Q490" s="541"/>
      <c r="R490" s="541">
        <f>D490/D$492*R492</f>
        <v>12252.60536666716</v>
      </c>
      <c r="S490" s="541">
        <f t="shared" ref="S490:T490" si="156">E490/E$492*S492</f>
        <v>12252.60536666716</v>
      </c>
      <c r="T490" s="541">
        <f t="shared" si="156"/>
        <v>16533.013511790501</v>
      </c>
      <c r="U490" s="538">
        <f t="shared" si="140"/>
        <v>0</v>
      </c>
      <c r="V490" s="538">
        <f t="shared" si="141"/>
        <v>0</v>
      </c>
      <c r="W490" s="538">
        <f t="shared" si="141"/>
        <v>9630547.8182003871</v>
      </c>
      <c r="X490" s="538">
        <f t="shared" si="141"/>
        <v>6315611.1615039716</v>
      </c>
      <c r="Y490" s="538">
        <f t="shared" si="142"/>
        <v>15946158.979704358</v>
      </c>
      <c r="Z490" s="542">
        <f t="shared" si="143"/>
        <v>732963.15548537672</v>
      </c>
      <c r="AA490" s="543"/>
      <c r="AB490" s="544" t="s">
        <v>2263</v>
      </c>
      <c r="AC490" s="544" t="s">
        <v>2505</v>
      </c>
      <c r="AD490" s="544" t="s">
        <v>2505</v>
      </c>
      <c r="AE490" s="544" t="s">
        <v>2263</v>
      </c>
      <c r="AF490" s="545" t="s">
        <v>2263</v>
      </c>
      <c r="AG490" s="545" t="s">
        <v>2263</v>
      </c>
      <c r="AH490" s="543"/>
      <c r="AI490" s="546" t="e">
        <f t="shared" si="146"/>
        <v>#VALUE!</v>
      </c>
      <c r="AJ490" s="546">
        <f t="shared" si="146"/>
        <v>3.0489379935845662E-2</v>
      </c>
      <c r="AK490" s="546">
        <f t="shared" si="146"/>
        <v>3.0489379935845662E-2</v>
      </c>
      <c r="AL490" s="546">
        <f t="shared" si="145"/>
        <v>7.6355273745484231E-2</v>
      </c>
      <c r="AN490" s="502" t="str">
        <f t="shared" si="154"/>
        <v>-</v>
      </c>
      <c r="AO490" s="502" t="str">
        <f t="shared" si="154"/>
        <v>-</v>
      </c>
      <c r="AP490" s="502">
        <f t="shared" si="154"/>
        <v>284941.7346132379</v>
      </c>
      <c r="AQ490" s="502">
        <f t="shared" si="154"/>
        <v>448021.42087213881</v>
      </c>
    </row>
    <row r="491" spans="1:43" ht="25.5" x14ac:dyDescent="0.2">
      <c r="A491" s="535" t="s">
        <v>890</v>
      </c>
      <c r="B491" s="536" t="s">
        <v>2377</v>
      </c>
      <c r="C491" s="537" t="s">
        <v>2263</v>
      </c>
      <c r="D491" s="537">
        <v>9520.5964530204237</v>
      </c>
      <c r="E491" s="537">
        <v>9520.5964530204237</v>
      </c>
      <c r="F491" s="537">
        <v>11078.315178874665</v>
      </c>
      <c r="G491" s="538">
        <v>0</v>
      </c>
      <c r="H491" s="538">
        <v>0</v>
      </c>
      <c r="I491" s="538">
        <v>968</v>
      </c>
      <c r="J491" s="538">
        <v>169</v>
      </c>
      <c r="K491" s="539">
        <f t="shared" si="137"/>
        <v>0</v>
      </c>
      <c r="L491" s="539">
        <f t="shared" si="138"/>
        <v>0</v>
      </c>
      <c r="M491" s="539">
        <f t="shared" si="138"/>
        <v>9215937.3665237706</v>
      </c>
      <c r="N491" s="539">
        <f t="shared" si="138"/>
        <v>1872235.2652298184</v>
      </c>
      <c r="O491" s="539">
        <f t="shared" si="139"/>
        <v>11088172.63175359</v>
      </c>
      <c r="P491" s="540"/>
      <c r="Q491" s="541"/>
      <c r="R491" s="541">
        <f>D491/D$492*R492</f>
        <v>9810.8735354924283</v>
      </c>
      <c r="S491" s="541">
        <f>E491/E$492*S492</f>
        <v>9810.8735354924283</v>
      </c>
      <c r="T491" s="541">
        <f>F491/F$492*T492</f>
        <v>11924.202966996396</v>
      </c>
      <c r="U491" s="538">
        <f t="shared" si="140"/>
        <v>0</v>
      </c>
      <c r="V491" s="538">
        <f t="shared" si="141"/>
        <v>0</v>
      </c>
      <c r="W491" s="538">
        <f t="shared" si="141"/>
        <v>9496925.5823566709</v>
      </c>
      <c r="X491" s="538">
        <f t="shared" si="141"/>
        <v>2015190.3014223909</v>
      </c>
      <c r="Y491" s="538">
        <f t="shared" si="142"/>
        <v>11512115.883779062</v>
      </c>
      <c r="Z491" s="542">
        <f t="shared" si="143"/>
        <v>423943.252025472</v>
      </c>
      <c r="AA491" s="543"/>
      <c r="AB491" s="544" t="s">
        <v>2263</v>
      </c>
      <c r="AC491" s="544" t="s">
        <v>2505</v>
      </c>
      <c r="AD491" s="544" t="s">
        <v>2505</v>
      </c>
      <c r="AE491" s="544" t="s">
        <v>2263</v>
      </c>
      <c r="AF491" s="545" t="s">
        <v>2263</v>
      </c>
      <c r="AG491" s="545" t="s">
        <v>2263</v>
      </c>
      <c r="AH491" s="543"/>
      <c r="AI491" s="546" t="e">
        <f t="shared" si="146"/>
        <v>#VALUE!</v>
      </c>
      <c r="AJ491" s="546">
        <f t="shared" si="146"/>
        <v>3.0489379935845662E-2</v>
      </c>
      <c r="AK491" s="546">
        <f t="shared" si="146"/>
        <v>3.0489379935845662E-2</v>
      </c>
      <c r="AL491" s="546">
        <f t="shared" si="145"/>
        <v>7.6355273745484453E-2</v>
      </c>
      <c r="AN491" s="502" t="str">
        <f t="shared" si="154"/>
        <v>-</v>
      </c>
      <c r="AO491" s="502" t="str">
        <f t="shared" si="154"/>
        <v>-</v>
      </c>
      <c r="AP491" s="502">
        <f t="shared" si="154"/>
        <v>280988.21583290026</v>
      </c>
      <c r="AQ491" s="502">
        <f t="shared" si="154"/>
        <v>142955.03619257244</v>
      </c>
    </row>
    <row r="492" spans="1:43" s="509" customFormat="1" ht="25.5" x14ac:dyDescent="0.2">
      <c r="A492" s="548" t="s">
        <v>891</v>
      </c>
      <c r="B492" s="549" t="s">
        <v>2378</v>
      </c>
      <c r="C492" s="550" t="s">
        <v>2263</v>
      </c>
      <c r="D492" s="550">
        <v>8393.0381128426434</v>
      </c>
      <c r="E492" s="550">
        <v>8393.0381128426434</v>
      </c>
      <c r="F492" s="550">
        <v>9287.2630413219449</v>
      </c>
      <c r="G492" s="551">
        <v>0</v>
      </c>
      <c r="H492" s="551">
        <v>0</v>
      </c>
      <c r="I492" s="551">
        <v>1050</v>
      </c>
      <c r="J492" s="551">
        <v>106</v>
      </c>
      <c r="K492" s="552">
        <f t="shared" si="137"/>
        <v>0</v>
      </c>
      <c r="L492" s="552">
        <f t="shared" si="138"/>
        <v>0</v>
      </c>
      <c r="M492" s="552">
        <f t="shared" si="138"/>
        <v>8812690.018484775</v>
      </c>
      <c r="N492" s="552">
        <f t="shared" si="138"/>
        <v>984449.88238012616</v>
      </c>
      <c r="O492" s="552">
        <f t="shared" si="139"/>
        <v>9797139.900864901</v>
      </c>
      <c r="P492" s="540"/>
      <c r="Q492" s="553"/>
      <c r="R492" s="553">
        <f>D489*1.2</f>
        <v>8648.936640681135</v>
      </c>
      <c r="S492" s="553">
        <f t="shared" ref="S492" si="157">E489*1.2</f>
        <v>8648.936640681135</v>
      </c>
      <c r="T492" s="553">
        <f>F489*1.2</f>
        <v>9996.3945531884019</v>
      </c>
      <c r="U492" s="551">
        <f t="shared" si="140"/>
        <v>0</v>
      </c>
      <c r="V492" s="551">
        <f t="shared" si="141"/>
        <v>0</v>
      </c>
      <c r="W492" s="551">
        <f t="shared" si="141"/>
        <v>9081383.4727151915</v>
      </c>
      <c r="X492" s="551">
        <f t="shared" si="141"/>
        <v>1059617.8226379706</v>
      </c>
      <c r="Y492" s="551">
        <f t="shared" si="142"/>
        <v>10141001.295353163</v>
      </c>
      <c r="Z492" s="551">
        <f t="shared" si="143"/>
        <v>343861.39448826201</v>
      </c>
      <c r="AA492" s="540"/>
      <c r="AB492" s="554" t="s">
        <v>2263</v>
      </c>
      <c r="AC492" s="554" t="s">
        <v>2505</v>
      </c>
      <c r="AD492" s="554" t="s">
        <v>2505</v>
      </c>
      <c r="AE492" s="554" t="s">
        <v>2263</v>
      </c>
      <c r="AF492" s="555" t="s">
        <v>2263</v>
      </c>
      <c r="AG492" s="555" t="s">
        <v>2263</v>
      </c>
      <c r="AH492" s="540"/>
      <c r="AI492" s="546" t="e">
        <f t="shared" si="146"/>
        <v>#VALUE!</v>
      </c>
      <c r="AJ492" s="546">
        <f t="shared" si="146"/>
        <v>3.0489379935845662E-2</v>
      </c>
      <c r="AK492" s="546">
        <f t="shared" si="146"/>
        <v>3.0489379935845662E-2</v>
      </c>
      <c r="AL492" s="546">
        <f t="shared" si="145"/>
        <v>7.6355273745484453E-2</v>
      </c>
      <c r="AN492" s="502" t="str">
        <f t="shared" si="154"/>
        <v>-</v>
      </c>
      <c r="AO492" s="502" t="str">
        <f t="shared" si="154"/>
        <v>-</v>
      </c>
      <c r="AP492" s="502">
        <f t="shared" si="154"/>
        <v>268693.45423041657</v>
      </c>
      <c r="AQ492" s="502">
        <f t="shared" si="154"/>
        <v>75167.940257844399</v>
      </c>
    </row>
    <row r="493" spans="1:43" ht="24.75" customHeight="1" x14ac:dyDescent="0.2">
      <c r="A493" s="535" t="s">
        <v>892</v>
      </c>
      <c r="B493" s="536" t="s">
        <v>2379</v>
      </c>
      <c r="C493" s="537" t="s">
        <v>2263</v>
      </c>
      <c r="D493" s="537">
        <v>14154.344583131646</v>
      </c>
      <c r="E493" s="537">
        <v>14154.344583131646</v>
      </c>
      <c r="F493" s="537">
        <v>11490.149711854185</v>
      </c>
      <c r="G493" s="538">
        <v>0</v>
      </c>
      <c r="H493" s="538">
        <v>0</v>
      </c>
      <c r="I493" s="538">
        <v>126</v>
      </c>
      <c r="J493" s="538">
        <v>428</v>
      </c>
      <c r="K493" s="539">
        <f t="shared" si="137"/>
        <v>0</v>
      </c>
      <c r="L493" s="539">
        <f t="shared" si="138"/>
        <v>0</v>
      </c>
      <c r="M493" s="539">
        <f t="shared" si="138"/>
        <v>1783447.4174745874</v>
      </c>
      <c r="N493" s="539">
        <f t="shared" si="138"/>
        <v>4917784.0766735915</v>
      </c>
      <c r="O493" s="539">
        <f t="shared" si="139"/>
        <v>6701231.494148179</v>
      </c>
      <c r="P493" s="540"/>
      <c r="Q493" s="541"/>
      <c r="R493" s="541">
        <f>SUMPRODUCT($D$493:$F$493,$H$493:$J$493)/SUM($H$493:$J$493)</f>
        <v>12096.085729509348</v>
      </c>
      <c r="S493" s="541">
        <f t="shared" ref="S493:T493" si="158">SUMPRODUCT($D$493:$F$493,$H$493:$J$493)/SUM($H$493:$J$493)</f>
        <v>12096.085729509348</v>
      </c>
      <c r="T493" s="541">
        <f t="shared" si="158"/>
        <v>12096.085729509348</v>
      </c>
      <c r="U493" s="538">
        <f t="shared" si="140"/>
        <v>0</v>
      </c>
      <c r="V493" s="538">
        <f t="shared" si="141"/>
        <v>0</v>
      </c>
      <c r="W493" s="538">
        <f t="shared" si="141"/>
        <v>1524106.8019181779</v>
      </c>
      <c r="X493" s="538">
        <f t="shared" si="141"/>
        <v>5177124.6922300011</v>
      </c>
      <c r="Y493" s="538">
        <f t="shared" si="142"/>
        <v>6701231.494148179</v>
      </c>
      <c r="Z493" s="542">
        <f t="shared" si="143"/>
        <v>0</v>
      </c>
      <c r="AA493" s="543"/>
      <c r="AB493" s="544" t="s">
        <v>2263</v>
      </c>
      <c r="AC493" s="544" t="s">
        <v>2505</v>
      </c>
      <c r="AD493" s="544" t="s">
        <v>2505</v>
      </c>
      <c r="AE493" s="544" t="s">
        <v>2263</v>
      </c>
      <c r="AF493" s="545" t="s">
        <v>2263</v>
      </c>
      <c r="AG493" s="545" t="s">
        <v>2263</v>
      </c>
      <c r="AH493" s="543"/>
      <c r="AI493" s="546" t="e">
        <f t="shared" si="146"/>
        <v>#VALUE!</v>
      </c>
      <c r="AJ493" s="546">
        <f t="shared" si="146"/>
        <v>-0.14541534166655901</v>
      </c>
      <c r="AK493" s="546">
        <f t="shared" si="146"/>
        <v>-0.14541534166655901</v>
      </c>
      <c r="AL493" s="546">
        <f t="shared" si="145"/>
        <v>5.2735258708598964E-2</v>
      </c>
      <c r="AN493" s="502" t="str">
        <f t="shared" si="154"/>
        <v>-</v>
      </c>
      <c r="AO493" s="502" t="str">
        <f t="shared" si="154"/>
        <v>-</v>
      </c>
      <c r="AP493" s="502">
        <f t="shared" si="154"/>
        <v>-259340.61555640958</v>
      </c>
      <c r="AQ493" s="502">
        <f t="shared" si="154"/>
        <v>259340.61555640958</v>
      </c>
    </row>
    <row r="494" spans="1:43" ht="24.75" customHeight="1" x14ac:dyDescent="0.2">
      <c r="A494" s="535" t="s">
        <v>893</v>
      </c>
      <c r="B494" s="536" t="s">
        <v>2379</v>
      </c>
      <c r="C494" s="537" t="s">
        <v>2263</v>
      </c>
      <c r="D494" s="537">
        <v>9719.1320833866939</v>
      </c>
      <c r="E494" s="537">
        <v>9719.1320833866939</v>
      </c>
      <c r="F494" s="537">
        <v>7684.3507514597068</v>
      </c>
      <c r="G494" s="538">
        <v>0</v>
      </c>
      <c r="H494" s="538">
        <v>1</v>
      </c>
      <c r="I494" s="538">
        <v>324</v>
      </c>
      <c r="J494" s="538">
        <v>571</v>
      </c>
      <c r="K494" s="539">
        <f t="shared" si="137"/>
        <v>0</v>
      </c>
      <c r="L494" s="539">
        <f t="shared" si="138"/>
        <v>9719.1320833866939</v>
      </c>
      <c r="M494" s="539">
        <f t="shared" si="138"/>
        <v>3148998.795017289</v>
      </c>
      <c r="N494" s="539">
        <f t="shared" si="138"/>
        <v>4387764.2790834922</v>
      </c>
      <c r="O494" s="539">
        <f t="shared" si="139"/>
        <v>7546482.2061841674</v>
      </c>
      <c r="P494" s="540"/>
      <c r="Q494" s="541"/>
      <c r="R494" s="541">
        <f>SUMPRODUCT($D$494:$F$494,$H$494:$J$494)/SUM($H$494:$J$494)</f>
        <v>8422.4131765448292</v>
      </c>
      <c r="S494" s="541">
        <f t="shared" ref="S494:T494" si="159">SUMPRODUCT($D$494:$F$494,$H$494:$J$494)/SUM($H$494:$J$494)</f>
        <v>8422.4131765448292</v>
      </c>
      <c r="T494" s="541">
        <f t="shared" si="159"/>
        <v>8422.4131765448292</v>
      </c>
      <c r="U494" s="538">
        <f t="shared" si="140"/>
        <v>0</v>
      </c>
      <c r="V494" s="538">
        <f t="shared" si="141"/>
        <v>8422.4131765448292</v>
      </c>
      <c r="W494" s="538">
        <f t="shared" si="141"/>
        <v>2728861.8692005249</v>
      </c>
      <c r="X494" s="538">
        <f t="shared" si="141"/>
        <v>4809197.9238070976</v>
      </c>
      <c r="Y494" s="538">
        <f t="shared" si="142"/>
        <v>7546482.2061841674</v>
      </c>
      <c r="Z494" s="542">
        <f t="shared" si="143"/>
        <v>0</v>
      </c>
      <c r="AA494" s="543"/>
      <c r="AB494" s="544" t="s">
        <v>2263</v>
      </c>
      <c r="AC494" s="544" t="s">
        <v>2505</v>
      </c>
      <c r="AD494" s="544" t="s">
        <v>2505</v>
      </c>
      <c r="AE494" s="544" t="s">
        <v>2263</v>
      </c>
      <c r="AF494" s="545" t="s">
        <v>2263</v>
      </c>
      <c r="AG494" s="545" t="s">
        <v>2263</v>
      </c>
      <c r="AH494" s="543"/>
      <c r="AI494" s="546" t="e">
        <f t="shared" si="146"/>
        <v>#VALUE!</v>
      </c>
      <c r="AJ494" s="546">
        <f t="shared" si="146"/>
        <v>-0.13341920818818775</v>
      </c>
      <c r="AK494" s="546">
        <f t="shared" si="146"/>
        <v>-0.13341920818818775</v>
      </c>
      <c r="AL494" s="546">
        <f t="shared" si="145"/>
        <v>9.6047466982805529E-2</v>
      </c>
      <c r="AN494" s="502" t="str">
        <f t="shared" si="154"/>
        <v>-</v>
      </c>
      <c r="AO494" s="502">
        <f t="shared" si="154"/>
        <v>-1296.7189068418647</v>
      </c>
      <c r="AP494" s="502">
        <f t="shared" si="154"/>
        <v>-420136.92581676412</v>
      </c>
      <c r="AQ494" s="502">
        <f t="shared" si="154"/>
        <v>421433.64472360536</v>
      </c>
    </row>
    <row r="495" spans="1:43" ht="24.75" customHeight="1" x14ac:dyDescent="0.2">
      <c r="A495" s="535" t="s">
        <v>894</v>
      </c>
      <c r="B495" s="536" t="s">
        <v>2379</v>
      </c>
      <c r="C495" s="537" t="s">
        <v>2263</v>
      </c>
      <c r="D495" s="537">
        <v>7642.4470052776633</v>
      </c>
      <c r="E495" s="537">
        <v>7642.4470052776633</v>
      </c>
      <c r="F495" s="537">
        <v>5514.325758331539</v>
      </c>
      <c r="G495" s="538">
        <v>2</v>
      </c>
      <c r="H495" s="538">
        <v>18</v>
      </c>
      <c r="I495" s="538">
        <v>699</v>
      </c>
      <c r="J495" s="538">
        <v>710</v>
      </c>
      <c r="K495" s="539">
        <f t="shared" si="137"/>
        <v>0</v>
      </c>
      <c r="L495" s="539">
        <f t="shared" si="138"/>
        <v>137564.04609499793</v>
      </c>
      <c r="M495" s="539">
        <f t="shared" si="138"/>
        <v>5342070.4566890867</v>
      </c>
      <c r="N495" s="539">
        <f t="shared" si="138"/>
        <v>3915171.2884153929</v>
      </c>
      <c r="O495" s="539">
        <f t="shared" si="139"/>
        <v>9394805.7911994774</v>
      </c>
      <c r="P495" s="540"/>
      <c r="Q495" s="541"/>
      <c r="R495" s="541">
        <f>SUMPRODUCT($D$495:$F$495,$H$495:$J$495)/SUM($H$495:$J$495)</f>
        <v>6583.6060204621426</v>
      </c>
      <c r="S495" s="541">
        <f t="shared" ref="S495:T495" si="160">SUMPRODUCT($D$495:$F$495,$H$495:$J$495)/SUM($H$495:$J$495)</f>
        <v>6583.6060204621426</v>
      </c>
      <c r="T495" s="541">
        <f t="shared" si="160"/>
        <v>6583.6060204621426</v>
      </c>
      <c r="U495" s="538">
        <f t="shared" si="140"/>
        <v>0</v>
      </c>
      <c r="V495" s="538">
        <f t="shared" si="141"/>
        <v>118504.90836831857</v>
      </c>
      <c r="W495" s="538">
        <f t="shared" si="141"/>
        <v>4601940.6083030375</v>
      </c>
      <c r="X495" s="538">
        <f t="shared" si="141"/>
        <v>4674360.2745281216</v>
      </c>
      <c r="Y495" s="538">
        <f t="shared" si="142"/>
        <v>9394805.7911994774</v>
      </c>
      <c r="Z495" s="542">
        <f t="shared" si="143"/>
        <v>0</v>
      </c>
      <c r="AA495" s="543"/>
      <c r="AB495" s="544" t="s">
        <v>2263</v>
      </c>
      <c r="AC495" s="544" t="s">
        <v>2505</v>
      </c>
      <c r="AD495" s="544" t="s">
        <v>2505</v>
      </c>
      <c r="AE495" s="544" t="s">
        <v>2263</v>
      </c>
      <c r="AF495" s="545">
        <v>191</v>
      </c>
      <c r="AG495" s="545" t="s">
        <v>2263</v>
      </c>
      <c r="AH495" s="543"/>
      <c r="AI495" s="546" t="e">
        <f t="shared" si="146"/>
        <v>#VALUE!</v>
      </c>
      <c r="AJ495" s="546">
        <f t="shared" si="146"/>
        <v>-0.13854737678708329</v>
      </c>
      <c r="AK495" s="546">
        <f t="shared" si="146"/>
        <v>-0.13854737678708329</v>
      </c>
      <c r="AL495" s="546">
        <f t="shared" si="145"/>
        <v>0.19390952021922869</v>
      </c>
      <c r="AN495" s="502" t="str">
        <f t="shared" si="154"/>
        <v>-</v>
      </c>
      <c r="AO495" s="502">
        <f t="shared" si="154"/>
        <v>-19059.137726679357</v>
      </c>
      <c r="AP495" s="502">
        <f t="shared" si="154"/>
        <v>-740129.84838604927</v>
      </c>
      <c r="AQ495" s="502">
        <f t="shared" si="154"/>
        <v>759188.98611272871</v>
      </c>
    </row>
    <row r="496" spans="1:43" ht="24.75" customHeight="1" x14ac:dyDescent="0.2">
      <c r="A496" s="535" t="s">
        <v>895</v>
      </c>
      <c r="B496" s="536">
        <v>0</v>
      </c>
      <c r="C496" s="537" t="s">
        <v>2263</v>
      </c>
      <c r="D496" s="537">
        <v>13492.246669368185</v>
      </c>
      <c r="E496" s="537">
        <v>13492.246669368185</v>
      </c>
      <c r="F496" s="537">
        <v>14301.990223014331</v>
      </c>
      <c r="G496" s="538">
        <v>0</v>
      </c>
      <c r="H496" s="538">
        <v>0</v>
      </c>
      <c r="I496" s="538">
        <v>441</v>
      </c>
      <c r="J496" s="538">
        <v>226</v>
      </c>
      <c r="K496" s="539">
        <f t="shared" si="137"/>
        <v>0</v>
      </c>
      <c r="L496" s="539">
        <f t="shared" si="138"/>
        <v>0</v>
      </c>
      <c r="M496" s="539">
        <f t="shared" si="138"/>
        <v>5950080.7811913695</v>
      </c>
      <c r="N496" s="539">
        <f t="shared" si="138"/>
        <v>3232249.7904012389</v>
      </c>
      <c r="O496" s="539">
        <f t="shared" si="139"/>
        <v>9182330.5715926085</v>
      </c>
      <c r="P496" s="540"/>
      <c r="Q496" s="541"/>
      <c r="R496" s="541"/>
      <c r="S496" s="541"/>
      <c r="T496" s="541"/>
      <c r="U496" s="538">
        <f t="shared" si="140"/>
        <v>0</v>
      </c>
      <c r="V496" s="538">
        <f t="shared" si="141"/>
        <v>0</v>
      </c>
      <c r="W496" s="538">
        <f t="shared" si="141"/>
        <v>0</v>
      </c>
      <c r="X496" s="538">
        <f t="shared" si="141"/>
        <v>0</v>
      </c>
      <c r="Y496" s="538">
        <f t="shared" si="142"/>
        <v>0</v>
      </c>
      <c r="Z496" s="542">
        <f t="shared" si="143"/>
        <v>0</v>
      </c>
      <c r="AA496" s="543"/>
      <c r="AB496" s="544" t="s">
        <v>2505</v>
      </c>
      <c r="AC496" s="544">
        <v>13739.57568970831</v>
      </c>
      <c r="AD496" s="544">
        <v>13739.57568970831</v>
      </c>
      <c r="AE496" s="544">
        <v>14491.321715203645</v>
      </c>
      <c r="AF496" s="545" t="s">
        <v>2263</v>
      </c>
      <c r="AG496" s="545" t="s">
        <v>2263</v>
      </c>
      <c r="AH496" s="543"/>
      <c r="AI496" s="546" t="e">
        <f t="shared" si="146"/>
        <v>#VALUE!</v>
      </c>
      <c r="AJ496" s="546">
        <f t="shared" si="146"/>
        <v>-1</v>
      </c>
      <c r="AK496" s="546">
        <f t="shared" si="146"/>
        <v>-1</v>
      </c>
      <c r="AL496" s="546">
        <f t="shared" si="145"/>
        <v>-1</v>
      </c>
      <c r="AN496" s="502" t="str">
        <f t="shared" si="154"/>
        <v>-</v>
      </c>
      <c r="AO496" s="502" t="str">
        <f t="shared" si="154"/>
        <v>-</v>
      </c>
      <c r="AP496" s="502" t="str">
        <f t="shared" si="154"/>
        <v>-</v>
      </c>
      <c r="AQ496" s="502" t="str">
        <f t="shared" si="154"/>
        <v>-</v>
      </c>
    </row>
    <row r="497" spans="1:43" s="509" customFormat="1" ht="25.5" x14ac:dyDescent="0.2">
      <c r="A497" s="548" t="s">
        <v>896</v>
      </c>
      <c r="B497" s="549" t="s">
        <v>2380</v>
      </c>
      <c r="C497" s="550" t="s">
        <v>2263</v>
      </c>
      <c r="D497" s="550">
        <v>4408.9486748190975</v>
      </c>
      <c r="E497" s="550">
        <v>4408.9486748190975</v>
      </c>
      <c r="F497" s="550">
        <v>7537.233131433687</v>
      </c>
      <c r="G497" s="551">
        <v>0</v>
      </c>
      <c r="H497" s="551">
        <v>49</v>
      </c>
      <c r="I497" s="551">
        <v>348</v>
      </c>
      <c r="J497" s="551">
        <v>220</v>
      </c>
      <c r="K497" s="552">
        <f t="shared" si="137"/>
        <v>0</v>
      </c>
      <c r="L497" s="552">
        <f t="shared" si="138"/>
        <v>216038.48506613576</v>
      </c>
      <c r="M497" s="552">
        <f t="shared" si="138"/>
        <v>1534314.138837046</v>
      </c>
      <c r="N497" s="552">
        <f t="shared" si="138"/>
        <v>1658191.2889154111</v>
      </c>
      <c r="O497" s="552">
        <f t="shared" si="139"/>
        <v>3408543.912818593</v>
      </c>
      <c r="P497" s="540"/>
      <c r="Q497" s="553"/>
      <c r="R497" s="553"/>
      <c r="S497" s="553"/>
      <c r="T497" s="553"/>
      <c r="U497" s="551">
        <f t="shared" si="140"/>
        <v>0</v>
      </c>
      <c r="V497" s="551">
        <f t="shared" si="141"/>
        <v>0</v>
      </c>
      <c r="W497" s="551">
        <f t="shared" si="141"/>
        <v>0</v>
      </c>
      <c r="X497" s="551">
        <f t="shared" si="141"/>
        <v>0</v>
      </c>
      <c r="Y497" s="551">
        <f t="shared" si="142"/>
        <v>0</v>
      </c>
      <c r="Z497" s="551">
        <f t="shared" si="143"/>
        <v>0</v>
      </c>
      <c r="AA497" s="540"/>
      <c r="AB497" s="554" t="s">
        <v>2263</v>
      </c>
      <c r="AC497" s="554" t="s">
        <v>2505</v>
      </c>
      <c r="AD497" s="554" t="s">
        <v>2505</v>
      </c>
      <c r="AE497" s="554" t="s">
        <v>2263</v>
      </c>
      <c r="AF497" s="555" t="s">
        <v>2263</v>
      </c>
      <c r="AG497" s="555" t="s">
        <v>2263</v>
      </c>
      <c r="AH497" s="540"/>
      <c r="AI497" s="546" t="e">
        <f t="shared" si="146"/>
        <v>#VALUE!</v>
      </c>
      <c r="AJ497" s="546">
        <f t="shared" si="146"/>
        <v>-1</v>
      </c>
      <c r="AK497" s="546">
        <f t="shared" si="146"/>
        <v>-1</v>
      </c>
      <c r="AL497" s="546">
        <f t="shared" si="145"/>
        <v>-1</v>
      </c>
      <c r="AN497" s="502" t="str">
        <f t="shared" si="154"/>
        <v>-</v>
      </c>
      <c r="AO497" s="502" t="str">
        <f t="shared" si="154"/>
        <v>-</v>
      </c>
      <c r="AP497" s="502" t="str">
        <f t="shared" si="154"/>
        <v>-</v>
      </c>
      <c r="AQ497" s="502" t="str">
        <f t="shared" si="154"/>
        <v>-</v>
      </c>
    </row>
    <row r="498" spans="1:43" s="509" customFormat="1" ht="25.5" x14ac:dyDescent="0.2">
      <c r="A498" s="548" t="s">
        <v>897</v>
      </c>
      <c r="B498" s="549" t="s">
        <v>2380</v>
      </c>
      <c r="C498" s="550" t="s">
        <v>2263</v>
      </c>
      <c r="D498" s="550">
        <v>3336.4403626991407</v>
      </c>
      <c r="E498" s="550">
        <v>3336.4403626991407</v>
      </c>
      <c r="F498" s="550">
        <v>4918.1645026470742</v>
      </c>
      <c r="G498" s="551">
        <v>0</v>
      </c>
      <c r="H498" s="551">
        <v>286</v>
      </c>
      <c r="I498" s="551">
        <v>1948</v>
      </c>
      <c r="J498" s="551">
        <v>252</v>
      </c>
      <c r="K498" s="552">
        <f t="shared" si="137"/>
        <v>0</v>
      </c>
      <c r="L498" s="552">
        <f t="shared" si="138"/>
        <v>954221.9437319542</v>
      </c>
      <c r="M498" s="552">
        <f t="shared" si="138"/>
        <v>6499385.8265379258</v>
      </c>
      <c r="N498" s="552">
        <f t="shared" si="138"/>
        <v>1239377.4546670627</v>
      </c>
      <c r="O498" s="552">
        <f t="shared" si="139"/>
        <v>8692985.2249369435</v>
      </c>
      <c r="P498" s="540"/>
      <c r="Q498" s="553"/>
      <c r="R498" s="553"/>
      <c r="S498" s="553"/>
      <c r="T498" s="553"/>
      <c r="U498" s="551">
        <f t="shared" si="140"/>
        <v>0</v>
      </c>
      <c r="V498" s="551">
        <f t="shared" si="141"/>
        <v>0</v>
      </c>
      <c r="W498" s="551">
        <f t="shared" si="141"/>
        <v>0</v>
      </c>
      <c r="X498" s="551">
        <f t="shared" si="141"/>
        <v>0</v>
      </c>
      <c r="Y498" s="551">
        <f t="shared" si="142"/>
        <v>0</v>
      </c>
      <c r="Z498" s="551">
        <f t="shared" si="143"/>
        <v>0</v>
      </c>
      <c r="AA498" s="540"/>
      <c r="AB498" s="554" t="s">
        <v>2263</v>
      </c>
      <c r="AC498" s="554" t="s">
        <v>2505</v>
      </c>
      <c r="AD498" s="554" t="s">
        <v>2505</v>
      </c>
      <c r="AE498" s="554" t="s">
        <v>2263</v>
      </c>
      <c r="AF498" s="555" t="s">
        <v>2263</v>
      </c>
      <c r="AG498" s="555" t="s">
        <v>2263</v>
      </c>
      <c r="AH498" s="540"/>
      <c r="AI498" s="546" t="e">
        <f t="shared" si="146"/>
        <v>#VALUE!</v>
      </c>
      <c r="AJ498" s="546">
        <f t="shared" si="146"/>
        <v>-1</v>
      </c>
      <c r="AK498" s="546">
        <f t="shared" si="146"/>
        <v>-1</v>
      </c>
      <c r="AL498" s="546">
        <f t="shared" si="145"/>
        <v>-1</v>
      </c>
      <c r="AN498" s="502" t="str">
        <f t="shared" si="154"/>
        <v>-</v>
      </c>
      <c r="AO498" s="502" t="str">
        <f t="shared" si="154"/>
        <v>-</v>
      </c>
      <c r="AP498" s="502" t="str">
        <f t="shared" si="154"/>
        <v>-</v>
      </c>
      <c r="AQ498" s="502" t="str">
        <f t="shared" si="154"/>
        <v>-</v>
      </c>
    </row>
    <row r="499" spans="1:43" s="509" customFormat="1" ht="25.5" x14ac:dyDescent="0.2">
      <c r="A499" s="548" t="s">
        <v>898</v>
      </c>
      <c r="B499" s="549" t="s">
        <v>2380</v>
      </c>
      <c r="C499" s="550" t="s">
        <v>2263</v>
      </c>
      <c r="D499" s="550">
        <v>2686.2419635372926</v>
      </c>
      <c r="E499" s="550">
        <v>2686.2419635372926</v>
      </c>
      <c r="F499" s="550">
        <v>3838.8609777628681</v>
      </c>
      <c r="G499" s="551">
        <v>4</v>
      </c>
      <c r="H499" s="551">
        <v>886</v>
      </c>
      <c r="I499" s="551">
        <v>5190</v>
      </c>
      <c r="J499" s="551">
        <v>209</v>
      </c>
      <c r="K499" s="552">
        <f t="shared" si="137"/>
        <v>0</v>
      </c>
      <c r="L499" s="552">
        <f t="shared" si="138"/>
        <v>2380010.3796940413</v>
      </c>
      <c r="M499" s="552">
        <f t="shared" si="138"/>
        <v>13941595.790758548</v>
      </c>
      <c r="N499" s="552">
        <f t="shared" si="138"/>
        <v>802321.94435243937</v>
      </c>
      <c r="O499" s="552">
        <f t="shared" si="139"/>
        <v>17123928.114805028</v>
      </c>
      <c r="P499" s="540"/>
      <c r="Q499" s="553"/>
      <c r="R499" s="553"/>
      <c r="S499" s="553"/>
      <c r="T499" s="553"/>
      <c r="U499" s="551">
        <f t="shared" si="140"/>
        <v>0</v>
      </c>
      <c r="V499" s="551">
        <f t="shared" si="141"/>
        <v>0</v>
      </c>
      <c r="W499" s="551">
        <f t="shared" si="141"/>
        <v>0</v>
      </c>
      <c r="X499" s="551">
        <f t="shared" si="141"/>
        <v>0</v>
      </c>
      <c r="Y499" s="551">
        <f t="shared" si="142"/>
        <v>0</v>
      </c>
      <c r="Z499" s="551">
        <f t="shared" si="143"/>
        <v>0</v>
      </c>
      <c r="AA499" s="540"/>
      <c r="AB499" s="554" t="s">
        <v>2263</v>
      </c>
      <c r="AC499" s="554" t="s">
        <v>2505</v>
      </c>
      <c r="AD499" s="554" t="s">
        <v>2505</v>
      </c>
      <c r="AE499" s="554" t="s">
        <v>2263</v>
      </c>
      <c r="AF499" s="555">
        <v>103</v>
      </c>
      <c r="AG499" s="555" t="s">
        <v>2263</v>
      </c>
      <c r="AH499" s="540"/>
      <c r="AI499" s="546" t="e">
        <f t="shared" si="146"/>
        <v>#VALUE!</v>
      </c>
      <c r="AJ499" s="546">
        <f t="shared" si="146"/>
        <v>-1</v>
      </c>
      <c r="AK499" s="546">
        <f t="shared" si="146"/>
        <v>-1</v>
      </c>
      <c r="AL499" s="546">
        <f t="shared" si="145"/>
        <v>-1</v>
      </c>
      <c r="AN499" s="502" t="str">
        <f t="shared" si="154"/>
        <v>-</v>
      </c>
      <c r="AO499" s="502" t="str">
        <f t="shared" si="154"/>
        <v>-</v>
      </c>
      <c r="AP499" s="502" t="str">
        <f t="shared" si="154"/>
        <v>-</v>
      </c>
      <c r="AQ499" s="502" t="str">
        <f t="shared" si="154"/>
        <v>-</v>
      </c>
    </row>
    <row r="500" spans="1:43" ht="24.75" customHeight="1" x14ac:dyDescent="0.2">
      <c r="A500" s="535" t="s">
        <v>899</v>
      </c>
      <c r="B500" s="536" t="s">
        <v>2381</v>
      </c>
      <c r="C500" s="537" t="s">
        <v>2263</v>
      </c>
      <c r="D500" s="537">
        <v>6906.3214665441574</v>
      </c>
      <c r="E500" s="537">
        <v>6906.3214665441574</v>
      </c>
      <c r="F500" s="537">
        <v>6958.3294116902525</v>
      </c>
      <c r="G500" s="538">
        <v>0</v>
      </c>
      <c r="H500" s="538">
        <v>4</v>
      </c>
      <c r="I500" s="538">
        <v>28</v>
      </c>
      <c r="J500" s="538">
        <v>1397</v>
      </c>
      <c r="K500" s="539">
        <f t="shared" si="137"/>
        <v>0</v>
      </c>
      <c r="L500" s="539">
        <f t="shared" si="138"/>
        <v>27625.285866176629</v>
      </c>
      <c r="M500" s="539">
        <f t="shared" si="138"/>
        <v>193377.00106323641</v>
      </c>
      <c r="N500" s="539">
        <f t="shared" si="138"/>
        <v>9720786.1881312821</v>
      </c>
      <c r="O500" s="539">
        <f t="shared" si="139"/>
        <v>9941788.4750606958</v>
      </c>
      <c r="P500" s="540"/>
      <c r="Q500" s="541"/>
      <c r="R500" s="541">
        <f t="shared" ref="R500:T502" si="161">D500/D$503*R$503</f>
        <v>8033.3841410522191</v>
      </c>
      <c r="S500" s="541">
        <f t="shared" si="161"/>
        <v>8033.3841410522191</v>
      </c>
      <c r="T500" s="541">
        <f t="shared" si="161"/>
        <v>9027.5522008813878</v>
      </c>
      <c r="U500" s="538">
        <f t="shared" si="140"/>
        <v>0</v>
      </c>
      <c r="V500" s="538">
        <f t="shared" si="141"/>
        <v>32133.536564208876</v>
      </c>
      <c r="W500" s="538">
        <f t="shared" si="141"/>
        <v>224934.75594946212</v>
      </c>
      <c r="X500" s="538">
        <f t="shared" si="141"/>
        <v>12611490.424631299</v>
      </c>
      <c r="Y500" s="538">
        <f t="shared" si="142"/>
        <v>12868558.71714497</v>
      </c>
      <c r="Z500" s="542">
        <f t="shared" si="143"/>
        <v>2926770.2420842741</v>
      </c>
      <c r="AA500" s="543"/>
      <c r="AB500" s="544" t="s">
        <v>2263</v>
      </c>
      <c r="AC500" s="544" t="s">
        <v>2505</v>
      </c>
      <c r="AD500" s="544" t="s">
        <v>2505</v>
      </c>
      <c r="AE500" s="544" t="s">
        <v>2263</v>
      </c>
      <c r="AF500" s="545" t="s">
        <v>2263</v>
      </c>
      <c r="AG500" s="545" t="s">
        <v>2263</v>
      </c>
      <c r="AH500" s="543"/>
      <c r="AI500" s="546" t="e">
        <f t="shared" si="146"/>
        <v>#VALUE!</v>
      </c>
      <c r="AJ500" s="546">
        <f t="shared" si="146"/>
        <v>0.16319290666787212</v>
      </c>
      <c r="AK500" s="546">
        <f t="shared" si="146"/>
        <v>0.16319290666787212</v>
      </c>
      <c r="AL500" s="546">
        <f t="shared" si="145"/>
        <v>0.29737350257013762</v>
      </c>
      <c r="AN500" s="502" t="str">
        <f t="shared" si="154"/>
        <v>-</v>
      </c>
      <c r="AO500" s="502">
        <f t="shared" si="154"/>
        <v>4508.2506980322469</v>
      </c>
      <c r="AP500" s="502">
        <f t="shared" si="154"/>
        <v>31557.75488622571</v>
      </c>
      <c r="AQ500" s="502">
        <f t="shared" si="154"/>
        <v>2890704.2365000173</v>
      </c>
    </row>
    <row r="501" spans="1:43" ht="24.75" customHeight="1" x14ac:dyDescent="0.2">
      <c r="A501" s="535" t="s">
        <v>900</v>
      </c>
      <c r="B501" s="536" t="s">
        <v>2381</v>
      </c>
      <c r="C501" s="537" t="s">
        <v>2263</v>
      </c>
      <c r="D501" s="537">
        <v>3340.0304402870051</v>
      </c>
      <c r="E501" s="537">
        <v>3340.0304402870051</v>
      </c>
      <c r="F501" s="537">
        <v>4366.8956967199301</v>
      </c>
      <c r="G501" s="538">
        <v>0</v>
      </c>
      <c r="H501" s="538">
        <v>34</v>
      </c>
      <c r="I501" s="538">
        <v>184</v>
      </c>
      <c r="J501" s="538">
        <v>3353</v>
      </c>
      <c r="K501" s="539">
        <f t="shared" si="137"/>
        <v>0</v>
      </c>
      <c r="L501" s="539">
        <f t="shared" si="138"/>
        <v>113561.03496975817</v>
      </c>
      <c r="M501" s="539">
        <f t="shared" si="138"/>
        <v>614565.60101280897</v>
      </c>
      <c r="N501" s="539">
        <f t="shared" si="138"/>
        <v>14642201.271101926</v>
      </c>
      <c r="O501" s="539">
        <f t="shared" si="139"/>
        <v>15370327.907084493</v>
      </c>
      <c r="P501" s="540"/>
      <c r="Q501" s="541"/>
      <c r="R501" s="541">
        <f t="shared" si="161"/>
        <v>3885.0997161966138</v>
      </c>
      <c r="S501" s="541">
        <f t="shared" si="161"/>
        <v>3885.0997161966138</v>
      </c>
      <c r="T501" s="541">
        <f t="shared" si="161"/>
        <v>5665.494765411996</v>
      </c>
      <c r="U501" s="538">
        <f t="shared" si="140"/>
        <v>0</v>
      </c>
      <c r="V501" s="538">
        <f t="shared" si="141"/>
        <v>132093.39035068487</v>
      </c>
      <c r="W501" s="538">
        <f t="shared" si="141"/>
        <v>714858.3477801769</v>
      </c>
      <c r="X501" s="538">
        <f t="shared" si="141"/>
        <v>18996403.948426422</v>
      </c>
      <c r="Y501" s="538">
        <f t="shared" si="142"/>
        <v>19843355.686557282</v>
      </c>
      <c r="Z501" s="542">
        <f t="shared" si="143"/>
        <v>4473027.7794727888</v>
      </c>
      <c r="AA501" s="543"/>
      <c r="AB501" s="544" t="s">
        <v>2263</v>
      </c>
      <c r="AC501" s="544" t="s">
        <v>2505</v>
      </c>
      <c r="AD501" s="544" t="s">
        <v>2505</v>
      </c>
      <c r="AE501" s="544" t="s">
        <v>2263</v>
      </c>
      <c r="AF501" s="545" t="s">
        <v>2263</v>
      </c>
      <c r="AG501" s="545" t="s">
        <v>2263</v>
      </c>
      <c r="AH501" s="543"/>
      <c r="AI501" s="546" t="e">
        <f t="shared" si="146"/>
        <v>#VALUE!</v>
      </c>
      <c r="AJ501" s="546">
        <f t="shared" si="146"/>
        <v>0.16319290666787212</v>
      </c>
      <c r="AK501" s="546">
        <f t="shared" si="146"/>
        <v>0.16319290666787212</v>
      </c>
      <c r="AL501" s="546">
        <f t="shared" si="145"/>
        <v>0.29737350257013739</v>
      </c>
      <c r="AN501" s="502" t="str">
        <f t="shared" si="154"/>
        <v>-</v>
      </c>
      <c r="AO501" s="502">
        <f t="shared" si="154"/>
        <v>18532.355380926703</v>
      </c>
      <c r="AP501" s="502">
        <f t="shared" si="154"/>
        <v>100292.74676736793</v>
      </c>
      <c r="AQ501" s="502">
        <f t="shared" si="154"/>
        <v>4354202.6773244962</v>
      </c>
    </row>
    <row r="502" spans="1:43" ht="24.75" customHeight="1" x14ac:dyDescent="0.2">
      <c r="A502" s="535" t="s">
        <v>901</v>
      </c>
      <c r="B502" s="536" t="s">
        <v>2381</v>
      </c>
      <c r="C502" s="537" t="s">
        <v>2263</v>
      </c>
      <c r="D502" s="537">
        <v>2100.5353471554035</v>
      </c>
      <c r="E502" s="537">
        <v>2100.5353471554035</v>
      </c>
      <c r="F502" s="537">
        <v>3020.5770754610476</v>
      </c>
      <c r="G502" s="538">
        <v>0</v>
      </c>
      <c r="H502" s="538">
        <v>1087</v>
      </c>
      <c r="I502" s="538">
        <v>2287</v>
      </c>
      <c r="J502" s="538">
        <v>16493</v>
      </c>
      <c r="K502" s="539">
        <f t="shared" si="137"/>
        <v>0</v>
      </c>
      <c r="L502" s="539">
        <f t="shared" si="138"/>
        <v>2283281.9223579238</v>
      </c>
      <c r="M502" s="539">
        <f t="shared" si="138"/>
        <v>4803924.3389444081</v>
      </c>
      <c r="N502" s="539">
        <f t="shared" si="138"/>
        <v>49818377.705579057</v>
      </c>
      <c r="O502" s="539">
        <f t="shared" si="139"/>
        <v>56905583.966881387</v>
      </c>
      <c r="P502" s="540"/>
      <c r="Q502" s="541"/>
      <c r="R502" s="541">
        <f t="shared" si="161"/>
        <v>2443.3278160163018</v>
      </c>
      <c r="S502" s="541">
        <f t="shared" si="161"/>
        <v>2443.3278160163018</v>
      </c>
      <c r="T502" s="541">
        <f t="shared" si="161"/>
        <v>3918.8166601739617</v>
      </c>
      <c r="U502" s="538">
        <f t="shared" si="140"/>
        <v>0</v>
      </c>
      <c r="V502" s="538">
        <f t="shared" si="141"/>
        <v>2655897.3360097199</v>
      </c>
      <c r="W502" s="538">
        <f t="shared" si="141"/>
        <v>5587890.7152292822</v>
      </c>
      <c r="X502" s="538">
        <f t="shared" si="141"/>
        <v>64633043.176249154</v>
      </c>
      <c r="Y502" s="538">
        <f t="shared" si="142"/>
        <v>72876831.22748816</v>
      </c>
      <c r="Z502" s="542">
        <f t="shared" si="143"/>
        <v>15971247.260606773</v>
      </c>
      <c r="AA502" s="543"/>
      <c r="AB502" s="544" t="s">
        <v>2263</v>
      </c>
      <c r="AC502" s="544" t="s">
        <v>2505</v>
      </c>
      <c r="AD502" s="544" t="s">
        <v>2505</v>
      </c>
      <c r="AE502" s="544" t="s">
        <v>2263</v>
      </c>
      <c r="AF502" s="545" t="s">
        <v>2263</v>
      </c>
      <c r="AG502" s="545" t="s">
        <v>2263</v>
      </c>
      <c r="AH502" s="543"/>
      <c r="AI502" s="546" t="e">
        <f t="shared" si="146"/>
        <v>#VALUE!</v>
      </c>
      <c r="AJ502" s="546">
        <f t="shared" si="146"/>
        <v>0.16319290666787212</v>
      </c>
      <c r="AK502" s="546">
        <f t="shared" si="146"/>
        <v>0.16319290666787212</v>
      </c>
      <c r="AL502" s="546">
        <f t="shared" si="145"/>
        <v>0.29737350257013739</v>
      </c>
      <c r="AN502" s="502" t="str">
        <f t="shared" si="154"/>
        <v>-</v>
      </c>
      <c r="AO502" s="502">
        <f t="shared" si="154"/>
        <v>372615.41365179606</v>
      </c>
      <c r="AP502" s="502">
        <f t="shared" si="154"/>
        <v>783966.37628487404</v>
      </c>
      <c r="AQ502" s="502">
        <f t="shared" si="154"/>
        <v>14814665.470670097</v>
      </c>
    </row>
    <row r="503" spans="1:43" s="509" customFormat="1" ht="33" customHeight="1" x14ac:dyDescent="0.2">
      <c r="A503" s="548" t="s">
        <v>902</v>
      </c>
      <c r="B503" s="549" t="s">
        <v>2382</v>
      </c>
      <c r="C503" s="550" t="s">
        <v>2263</v>
      </c>
      <c r="D503" s="550">
        <v>1857.5240282813629</v>
      </c>
      <c r="E503" s="550">
        <v>1857.5240282813629</v>
      </c>
      <c r="F503" s="550">
        <v>2530.0873412940282</v>
      </c>
      <c r="G503" s="551">
        <v>62</v>
      </c>
      <c r="H503" s="551">
        <v>4964</v>
      </c>
      <c r="I503" s="551">
        <v>7260</v>
      </c>
      <c r="J503" s="551">
        <v>17101</v>
      </c>
      <c r="K503" s="552">
        <f t="shared" si="137"/>
        <v>0</v>
      </c>
      <c r="L503" s="552">
        <f t="shared" si="138"/>
        <v>9220749.2763886862</v>
      </c>
      <c r="M503" s="552">
        <f t="shared" si="138"/>
        <v>13485624.445322694</v>
      </c>
      <c r="N503" s="552">
        <f t="shared" si="138"/>
        <v>43267023.623469174</v>
      </c>
      <c r="O503" s="552">
        <f t="shared" si="139"/>
        <v>65973397.345180556</v>
      </c>
      <c r="P503" s="540"/>
      <c r="Q503" s="553"/>
      <c r="R503" s="553">
        <f>D513*2.5</f>
        <v>2160.6587736620131</v>
      </c>
      <c r="S503" s="553">
        <f>E513*2.5</f>
        <v>2160.6587736620131</v>
      </c>
      <c r="T503" s="553">
        <f>F513*1.75</f>
        <v>3282.4682757830001</v>
      </c>
      <c r="U503" s="551">
        <f t="shared" si="140"/>
        <v>0</v>
      </c>
      <c r="V503" s="551">
        <f t="shared" si="141"/>
        <v>10725510.152458234</v>
      </c>
      <c r="W503" s="551">
        <f t="shared" si="141"/>
        <v>15686382.696786216</v>
      </c>
      <c r="X503" s="551">
        <f t="shared" si="141"/>
        <v>56133489.984165087</v>
      </c>
      <c r="Y503" s="551">
        <f t="shared" si="142"/>
        <v>82545382.833409533</v>
      </c>
      <c r="Z503" s="551">
        <f t="shared" si="143"/>
        <v>16571985.488228977</v>
      </c>
      <c r="AA503" s="540"/>
      <c r="AB503" s="554" t="s">
        <v>2263</v>
      </c>
      <c r="AC503" s="554" t="s">
        <v>2505</v>
      </c>
      <c r="AD503" s="554" t="s">
        <v>2505</v>
      </c>
      <c r="AE503" s="554" t="s">
        <v>2263</v>
      </c>
      <c r="AF503" s="555">
        <v>320</v>
      </c>
      <c r="AG503" s="555" t="s">
        <v>2263</v>
      </c>
      <c r="AH503" s="540"/>
      <c r="AI503" s="546" t="e">
        <f t="shared" si="146"/>
        <v>#VALUE!</v>
      </c>
      <c r="AJ503" s="546">
        <f t="shared" si="146"/>
        <v>0.16319290666787212</v>
      </c>
      <c r="AK503" s="546">
        <f t="shared" si="146"/>
        <v>0.16319290666787212</v>
      </c>
      <c r="AL503" s="546">
        <f t="shared" si="145"/>
        <v>0.29737350257013739</v>
      </c>
      <c r="AN503" s="502" t="str">
        <f t="shared" si="154"/>
        <v>-</v>
      </c>
      <c r="AO503" s="502">
        <f t="shared" si="154"/>
        <v>1504760.8760695476</v>
      </c>
      <c r="AP503" s="502">
        <f t="shared" si="154"/>
        <v>2200758.2514635213</v>
      </c>
      <c r="AQ503" s="502">
        <f t="shared" si="154"/>
        <v>12866466.360695913</v>
      </c>
    </row>
    <row r="504" spans="1:43" ht="12.75" x14ac:dyDescent="0.2">
      <c r="A504" s="535" t="s">
        <v>903</v>
      </c>
      <c r="B504" s="536">
        <v>0</v>
      </c>
      <c r="C504" s="537" t="s">
        <v>2263</v>
      </c>
      <c r="D504" s="537">
        <v>4812.0119265904668</v>
      </c>
      <c r="E504" s="537">
        <v>4812.0119265904668</v>
      </c>
      <c r="F504" s="537">
        <v>6883.4246695839684</v>
      </c>
      <c r="G504" s="538">
        <v>0</v>
      </c>
      <c r="H504" s="538">
        <v>13</v>
      </c>
      <c r="I504" s="538">
        <v>32</v>
      </c>
      <c r="J504" s="538">
        <v>298</v>
      </c>
      <c r="K504" s="539">
        <f t="shared" si="137"/>
        <v>0</v>
      </c>
      <c r="L504" s="539">
        <f t="shared" si="138"/>
        <v>62556.155045676067</v>
      </c>
      <c r="M504" s="539">
        <f t="shared" si="138"/>
        <v>153984.38165089494</v>
      </c>
      <c r="N504" s="539">
        <f t="shared" si="138"/>
        <v>2051260.5515360227</v>
      </c>
      <c r="O504" s="539">
        <f t="shared" si="139"/>
        <v>2267801.0882325936</v>
      </c>
      <c r="P504" s="540"/>
      <c r="Q504" s="541"/>
      <c r="R504" s="541"/>
      <c r="S504" s="541"/>
      <c r="T504" s="541"/>
      <c r="U504" s="538">
        <f t="shared" si="140"/>
        <v>0</v>
      </c>
      <c r="V504" s="538">
        <f t="shared" si="141"/>
        <v>0</v>
      </c>
      <c r="W504" s="538">
        <f t="shared" si="141"/>
        <v>0</v>
      </c>
      <c r="X504" s="538">
        <f t="shared" si="141"/>
        <v>0</v>
      </c>
      <c r="Y504" s="538">
        <f t="shared" si="142"/>
        <v>0</v>
      </c>
      <c r="Z504" s="542">
        <f t="shared" si="143"/>
        <v>0</v>
      </c>
      <c r="AA504" s="543"/>
      <c r="AB504" s="544" t="s">
        <v>2263</v>
      </c>
      <c r="AC504" s="544" t="s">
        <v>2505</v>
      </c>
      <c r="AD504" s="544" t="s">
        <v>2505</v>
      </c>
      <c r="AE504" s="544" t="s">
        <v>2263</v>
      </c>
      <c r="AF504" s="545" t="s">
        <v>2263</v>
      </c>
      <c r="AG504" s="545" t="s">
        <v>2263</v>
      </c>
      <c r="AH504" s="543"/>
      <c r="AI504" s="546" t="e">
        <f t="shared" si="146"/>
        <v>#VALUE!</v>
      </c>
      <c r="AJ504" s="546">
        <f t="shared" si="146"/>
        <v>-1</v>
      </c>
      <c r="AK504" s="546">
        <f t="shared" si="146"/>
        <v>-1</v>
      </c>
      <c r="AL504" s="546">
        <f t="shared" si="145"/>
        <v>-1</v>
      </c>
      <c r="AN504" s="502" t="str">
        <f t="shared" si="154"/>
        <v>-</v>
      </c>
      <c r="AO504" s="502" t="str">
        <f t="shared" si="154"/>
        <v>-</v>
      </c>
      <c r="AP504" s="502" t="str">
        <f t="shared" si="154"/>
        <v>-</v>
      </c>
      <c r="AQ504" s="502" t="str">
        <f t="shared" si="154"/>
        <v>-</v>
      </c>
    </row>
    <row r="505" spans="1:43" ht="12.75" x14ac:dyDescent="0.2">
      <c r="A505" s="535" t="s">
        <v>904</v>
      </c>
      <c r="B505" s="536">
        <v>0</v>
      </c>
      <c r="C505" s="537" t="s">
        <v>2263</v>
      </c>
      <c r="D505" s="537">
        <v>1541.7003244999376</v>
      </c>
      <c r="E505" s="537">
        <v>1541.7003244999376</v>
      </c>
      <c r="F505" s="537">
        <v>4012.2325857473088</v>
      </c>
      <c r="G505" s="538">
        <v>0</v>
      </c>
      <c r="H505" s="538">
        <v>125</v>
      </c>
      <c r="I505" s="538">
        <v>113</v>
      </c>
      <c r="J505" s="538">
        <v>404</v>
      </c>
      <c r="K505" s="539">
        <f t="shared" si="137"/>
        <v>0</v>
      </c>
      <c r="L505" s="539">
        <f t="shared" si="138"/>
        <v>192712.54056249218</v>
      </c>
      <c r="M505" s="539">
        <f t="shared" si="138"/>
        <v>174212.13666849295</v>
      </c>
      <c r="N505" s="539">
        <f t="shared" si="138"/>
        <v>1620941.9646419128</v>
      </c>
      <c r="O505" s="539">
        <f t="shared" si="139"/>
        <v>1987866.641872898</v>
      </c>
      <c r="P505" s="540"/>
      <c r="Q505" s="541"/>
      <c r="R505" s="541"/>
      <c r="S505" s="541"/>
      <c r="T505" s="541"/>
      <c r="U505" s="538">
        <f t="shared" si="140"/>
        <v>0</v>
      </c>
      <c r="V505" s="538">
        <f t="shared" si="141"/>
        <v>0</v>
      </c>
      <c r="W505" s="538">
        <f t="shared" si="141"/>
        <v>0</v>
      </c>
      <c r="X505" s="538">
        <f t="shared" si="141"/>
        <v>0</v>
      </c>
      <c r="Y505" s="538">
        <f t="shared" si="142"/>
        <v>0</v>
      </c>
      <c r="Z505" s="542">
        <f t="shared" si="143"/>
        <v>0</v>
      </c>
      <c r="AA505" s="543"/>
      <c r="AB505" s="544" t="s">
        <v>2263</v>
      </c>
      <c r="AC505" s="544" t="s">
        <v>2505</v>
      </c>
      <c r="AD505" s="544" t="s">
        <v>2505</v>
      </c>
      <c r="AE505" s="544" t="s">
        <v>2263</v>
      </c>
      <c r="AF505" s="545" t="s">
        <v>2263</v>
      </c>
      <c r="AG505" s="545" t="s">
        <v>2263</v>
      </c>
      <c r="AH505" s="543"/>
      <c r="AI505" s="546" t="e">
        <f t="shared" si="146"/>
        <v>#VALUE!</v>
      </c>
      <c r="AJ505" s="546">
        <f t="shared" si="146"/>
        <v>-1</v>
      </c>
      <c r="AK505" s="546">
        <f t="shared" si="146"/>
        <v>-1</v>
      </c>
      <c r="AL505" s="546">
        <f t="shared" si="145"/>
        <v>-1</v>
      </c>
      <c r="AN505" s="502" t="str">
        <f t="shared" si="154"/>
        <v>-</v>
      </c>
      <c r="AO505" s="502" t="str">
        <f t="shared" si="154"/>
        <v>-</v>
      </c>
      <c r="AP505" s="502" t="str">
        <f t="shared" si="154"/>
        <v>-</v>
      </c>
      <c r="AQ505" s="502" t="str">
        <f t="shared" si="154"/>
        <v>-</v>
      </c>
    </row>
    <row r="506" spans="1:43" ht="12.75" x14ac:dyDescent="0.2">
      <c r="A506" s="535" t="s">
        <v>905</v>
      </c>
      <c r="B506" s="536">
        <v>0</v>
      </c>
      <c r="C506" s="537" t="s">
        <v>2263</v>
      </c>
      <c r="D506" s="537">
        <v>1304.873012053831</v>
      </c>
      <c r="E506" s="537">
        <v>1304.873012053831</v>
      </c>
      <c r="F506" s="537">
        <v>2685.0375869121926</v>
      </c>
      <c r="G506" s="538">
        <v>0</v>
      </c>
      <c r="H506" s="538">
        <v>1072</v>
      </c>
      <c r="I506" s="538">
        <v>705</v>
      </c>
      <c r="J506" s="538">
        <v>1136</v>
      </c>
      <c r="K506" s="539">
        <f t="shared" si="137"/>
        <v>0</v>
      </c>
      <c r="L506" s="539">
        <f t="shared" si="138"/>
        <v>1398823.8689217067</v>
      </c>
      <c r="M506" s="539">
        <f t="shared" si="138"/>
        <v>919935.47349795082</v>
      </c>
      <c r="N506" s="539">
        <f t="shared" si="138"/>
        <v>3050202.6987322508</v>
      </c>
      <c r="O506" s="539">
        <f t="shared" si="139"/>
        <v>5368962.0411519082</v>
      </c>
      <c r="P506" s="540"/>
      <c r="Q506" s="541"/>
      <c r="R506" s="541"/>
      <c r="S506" s="541"/>
      <c r="T506" s="541"/>
      <c r="U506" s="538">
        <f t="shared" si="140"/>
        <v>0</v>
      </c>
      <c r="V506" s="538">
        <f t="shared" si="141"/>
        <v>0</v>
      </c>
      <c r="W506" s="538">
        <f t="shared" si="141"/>
        <v>0</v>
      </c>
      <c r="X506" s="538">
        <f t="shared" si="141"/>
        <v>0</v>
      </c>
      <c r="Y506" s="538">
        <f t="shared" si="142"/>
        <v>0</v>
      </c>
      <c r="Z506" s="542">
        <f t="shared" si="143"/>
        <v>0</v>
      </c>
      <c r="AA506" s="543"/>
      <c r="AB506" s="544" t="s">
        <v>2263</v>
      </c>
      <c r="AC506" s="544" t="s">
        <v>2505</v>
      </c>
      <c r="AD506" s="544" t="s">
        <v>2505</v>
      </c>
      <c r="AE506" s="544" t="s">
        <v>2263</v>
      </c>
      <c r="AF506" s="545" t="s">
        <v>2263</v>
      </c>
      <c r="AG506" s="545" t="s">
        <v>2263</v>
      </c>
      <c r="AH506" s="543"/>
      <c r="AI506" s="546" t="e">
        <f t="shared" si="146"/>
        <v>#VALUE!</v>
      </c>
      <c r="AJ506" s="546">
        <f t="shared" si="146"/>
        <v>-1</v>
      </c>
      <c r="AK506" s="546">
        <f t="shared" si="146"/>
        <v>-1</v>
      </c>
      <c r="AL506" s="546">
        <f t="shared" si="145"/>
        <v>-1</v>
      </c>
      <c r="AN506" s="502" t="str">
        <f t="shared" si="154"/>
        <v>-</v>
      </c>
      <c r="AO506" s="502" t="str">
        <f t="shared" si="154"/>
        <v>-</v>
      </c>
      <c r="AP506" s="502" t="str">
        <f t="shared" si="154"/>
        <v>-</v>
      </c>
      <c r="AQ506" s="502" t="str">
        <f t="shared" si="154"/>
        <v>-</v>
      </c>
    </row>
    <row r="507" spans="1:43" ht="12.75" x14ac:dyDescent="0.2">
      <c r="A507" s="535" t="s">
        <v>315</v>
      </c>
      <c r="B507" s="536">
        <v>0</v>
      </c>
      <c r="C507" s="537" t="s">
        <v>2263</v>
      </c>
      <c r="D507" s="537">
        <v>1193.2987290368042</v>
      </c>
      <c r="E507" s="537">
        <v>1193.2987290368042</v>
      </c>
      <c r="F507" s="537">
        <v>2093.0807122211513</v>
      </c>
      <c r="G507" s="538">
        <v>1756</v>
      </c>
      <c r="H507" s="538">
        <v>1944</v>
      </c>
      <c r="I507" s="538">
        <v>897</v>
      </c>
      <c r="J507" s="538">
        <v>521</v>
      </c>
      <c r="K507" s="539">
        <f t="shared" si="137"/>
        <v>0</v>
      </c>
      <c r="L507" s="539">
        <f t="shared" si="138"/>
        <v>2319772.7292475472</v>
      </c>
      <c r="M507" s="539">
        <f t="shared" si="138"/>
        <v>1070388.9599460133</v>
      </c>
      <c r="N507" s="539">
        <f t="shared" si="138"/>
        <v>1090495.0510672198</v>
      </c>
      <c r="O507" s="539">
        <f t="shared" si="139"/>
        <v>4480656.7402607808</v>
      </c>
      <c r="P507" s="540"/>
      <c r="Q507" s="541"/>
      <c r="R507" s="541"/>
      <c r="S507" s="541"/>
      <c r="T507" s="541"/>
      <c r="U507" s="538">
        <f t="shared" si="140"/>
        <v>0</v>
      </c>
      <c r="V507" s="538">
        <f t="shared" si="141"/>
        <v>0</v>
      </c>
      <c r="W507" s="538">
        <f t="shared" si="141"/>
        <v>0</v>
      </c>
      <c r="X507" s="538">
        <f t="shared" si="141"/>
        <v>0</v>
      </c>
      <c r="Y507" s="538">
        <f t="shared" si="142"/>
        <v>0</v>
      </c>
      <c r="Z507" s="542">
        <f t="shared" si="143"/>
        <v>0</v>
      </c>
      <c r="AA507" s="543"/>
      <c r="AB507" s="544" t="s">
        <v>2263</v>
      </c>
      <c r="AC507" s="544" t="s">
        <v>2505</v>
      </c>
      <c r="AD507" s="544" t="s">
        <v>2505</v>
      </c>
      <c r="AE507" s="544" t="s">
        <v>2263</v>
      </c>
      <c r="AF507" s="545">
        <v>420</v>
      </c>
      <c r="AG507" s="545" t="s">
        <v>2263</v>
      </c>
      <c r="AH507" s="543"/>
      <c r="AI507" s="546" t="e">
        <f t="shared" si="146"/>
        <v>#VALUE!</v>
      </c>
      <c r="AJ507" s="546">
        <f t="shared" si="146"/>
        <v>-1</v>
      </c>
      <c r="AK507" s="546">
        <f t="shared" si="146"/>
        <v>-1</v>
      </c>
      <c r="AL507" s="546">
        <f t="shared" si="145"/>
        <v>-1</v>
      </c>
      <c r="AN507" s="502" t="str">
        <f t="shared" si="154"/>
        <v>-</v>
      </c>
      <c r="AO507" s="502" t="str">
        <f t="shared" si="154"/>
        <v>-</v>
      </c>
      <c r="AP507" s="502" t="str">
        <f t="shared" si="154"/>
        <v>-</v>
      </c>
      <c r="AQ507" s="502" t="str">
        <f t="shared" si="154"/>
        <v>-</v>
      </c>
    </row>
    <row r="508" spans="1:43" ht="12.75" x14ac:dyDescent="0.2">
      <c r="A508" s="535" t="s">
        <v>906</v>
      </c>
      <c r="B508" s="536" t="s">
        <v>2379</v>
      </c>
      <c r="C508" s="537" t="s">
        <v>2263</v>
      </c>
      <c r="D508" s="537">
        <v>9868.873658165583</v>
      </c>
      <c r="E508" s="537">
        <v>9868.873658165583</v>
      </c>
      <c r="F508" s="537">
        <v>8498.590344988108</v>
      </c>
      <c r="G508" s="538">
        <v>0</v>
      </c>
      <c r="H508" s="538">
        <v>2</v>
      </c>
      <c r="I508" s="538">
        <v>59</v>
      </c>
      <c r="J508" s="538">
        <v>1475</v>
      </c>
      <c r="K508" s="539">
        <f t="shared" si="137"/>
        <v>0</v>
      </c>
      <c r="L508" s="539">
        <f t="shared" si="138"/>
        <v>19737.747316331166</v>
      </c>
      <c r="M508" s="539">
        <f t="shared" si="138"/>
        <v>582263.54583176936</v>
      </c>
      <c r="N508" s="539">
        <f t="shared" si="138"/>
        <v>12535420.758857459</v>
      </c>
      <c r="O508" s="539">
        <f t="shared" si="139"/>
        <v>13137422.052005559</v>
      </c>
      <c r="P508" s="540"/>
      <c r="Q508" s="541"/>
      <c r="R508" s="541">
        <f>SUMPRODUCT($D$508:$F$508,$H$508:$J$508)/SUM($H$508:$J$508)</f>
        <v>8553.0091484411187</v>
      </c>
      <c r="S508" s="541">
        <f t="shared" ref="S508:T508" si="162">SUMPRODUCT($D$508:$F$508,$H$508:$J$508)/SUM($H$508:$J$508)</f>
        <v>8553.0091484411187</v>
      </c>
      <c r="T508" s="541">
        <f t="shared" si="162"/>
        <v>8553.0091484411187</v>
      </c>
      <c r="U508" s="538">
        <f t="shared" si="140"/>
        <v>0</v>
      </c>
      <c r="V508" s="538">
        <f t="shared" si="141"/>
        <v>17106.018296882237</v>
      </c>
      <c r="W508" s="538">
        <f t="shared" si="141"/>
        <v>504627.53975802602</v>
      </c>
      <c r="X508" s="538">
        <f t="shared" si="141"/>
        <v>12615688.49395065</v>
      </c>
      <c r="Y508" s="538">
        <f t="shared" si="142"/>
        <v>13137422.052005559</v>
      </c>
      <c r="Z508" s="542">
        <f t="shared" si="143"/>
        <v>0</v>
      </c>
      <c r="AA508" s="543"/>
      <c r="AB508" s="544" t="s">
        <v>2263</v>
      </c>
      <c r="AC508" s="544" t="s">
        <v>2505</v>
      </c>
      <c r="AD508" s="544" t="s">
        <v>2505</v>
      </c>
      <c r="AE508" s="544" t="s">
        <v>2263</v>
      </c>
      <c r="AF508" s="545" t="s">
        <v>2263</v>
      </c>
      <c r="AG508" s="545" t="s">
        <v>2263</v>
      </c>
      <c r="AH508" s="543"/>
      <c r="AI508" s="546" t="e">
        <f t="shared" si="146"/>
        <v>#VALUE!</v>
      </c>
      <c r="AJ508" s="546">
        <f t="shared" si="146"/>
        <v>-0.13333482171348987</v>
      </c>
      <c r="AK508" s="546">
        <f t="shared" si="146"/>
        <v>-0.13333482171348987</v>
      </c>
      <c r="AL508" s="546">
        <f t="shared" si="145"/>
        <v>6.4032741012283179E-3</v>
      </c>
      <c r="AN508" s="502" t="str">
        <f t="shared" si="154"/>
        <v>-</v>
      </c>
      <c r="AO508" s="502">
        <f t="shared" si="154"/>
        <v>-2631.7290194489287</v>
      </c>
      <c r="AP508" s="502">
        <f t="shared" si="154"/>
        <v>-77636.006073743338</v>
      </c>
      <c r="AQ508" s="502">
        <f t="shared" si="154"/>
        <v>80267.735093191266</v>
      </c>
    </row>
    <row r="509" spans="1:43" ht="12.75" x14ac:dyDescent="0.2">
      <c r="A509" s="535" t="s">
        <v>907</v>
      </c>
      <c r="B509" s="536">
        <v>0</v>
      </c>
      <c r="C509" s="537" t="s">
        <v>2263</v>
      </c>
      <c r="D509" s="537">
        <v>4064.0491042983708</v>
      </c>
      <c r="E509" s="537">
        <v>4064.0491042983708</v>
      </c>
      <c r="F509" s="537">
        <v>5979.1101619447054</v>
      </c>
      <c r="G509" s="538">
        <v>0</v>
      </c>
      <c r="H509" s="538">
        <v>59</v>
      </c>
      <c r="I509" s="538">
        <v>106</v>
      </c>
      <c r="J509" s="538">
        <v>1828</v>
      </c>
      <c r="K509" s="539">
        <f t="shared" si="137"/>
        <v>0</v>
      </c>
      <c r="L509" s="539">
        <f t="shared" si="138"/>
        <v>239778.89715360387</v>
      </c>
      <c r="M509" s="539">
        <f t="shared" si="138"/>
        <v>430789.20505562733</v>
      </c>
      <c r="N509" s="539">
        <f t="shared" si="138"/>
        <v>10929813.376034921</v>
      </c>
      <c r="O509" s="539">
        <f t="shared" si="139"/>
        <v>11600381.478244152</v>
      </c>
      <c r="P509" s="540"/>
      <c r="Q509" s="541"/>
      <c r="R509" s="541"/>
      <c r="S509" s="541"/>
      <c r="T509" s="541"/>
      <c r="U509" s="538">
        <f t="shared" si="140"/>
        <v>0</v>
      </c>
      <c r="V509" s="538">
        <f t="shared" si="141"/>
        <v>0</v>
      </c>
      <c r="W509" s="538">
        <f t="shared" si="141"/>
        <v>0</v>
      </c>
      <c r="X509" s="538">
        <f t="shared" si="141"/>
        <v>0</v>
      </c>
      <c r="Y509" s="538">
        <f t="shared" si="142"/>
        <v>0</v>
      </c>
      <c r="Z509" s="542">
        <f t="shared" si="143"/>
        <v>0</v>
      </c>
      <c r="AA509" s="543"/>
      <c r="AB509" s="544" t="s">
        <v>2263</v>
      </c>
      <c r="AC509" s="544" t="s">
        <v>2505</v>
      </c>
      <c r="AD509" s="544" t="s">
        <v>2505</v>
      </c>
      <c r="AE509" s="544" t="s">
        <v>2263</v>
      </c>
      <c r="AF509" s="545" t="s">
        <v>2263</v>
      </c>
      <c r="AG509" s="545" t="s">
        <v>2263</v>
      </c>
      <c r="AH509" s="543"/>
      <c r="AI509" s="546" t="e">
        <f t="shared" si="146"/>
        <v>#VALUE!</v>
      </c>
      <c r="AJ509" s="546">
        <f t="shared" si="146"/>
        <v>-1</v>
      </c>
      <c r="AK509" s="546">
        <f t="shared" si="146"/>
        <v>-1</v>
      </c>
      <c r="AL509" s="546">
        <f t="shared" si="145"/>
        <v>-1</v>
      </c>
      <c r="AN509" s="502" t="str">
        <f t="shared" si="154"/>
        <v>-</v>
      </c>
      <c r="AO509" s="502" t="str">
        <f t="shared" si="154"/>
        <v>-</v>
      </c>
      <c r="AP509" s="502" t="str">
        <f t="shared" si="154"/>
        <v>-</v>
      </c>
      <c r="AQ509" s="502" t="str">
        <f t="shared" si="154"/>
        <v>-</v>
      </c>
    </row>
    <row r="510" spans="1:43" ht="12.75" x14ac:dyDescent="0.2">
      <c r="A510" s="535" t="s">
        <v>908</v>
      </c>
      <c r="B510" s="536">
        <v>0</v>
      </c>
      <c r="C510" s="537" t="s">
        <v>2263</v>
      </c>
      <c r="D510" s="537">
        <v>1557.9429713815243</v>
      </c>
      <c r="E510" s="537">
        <v>1557.9429713815243</v>
      </c>
      <c r="F510" s="537">
        <v>4589.9686070872676</v>
      </c>
      <c r="G510" s="538">
        <v>0</v>
      </c>
      <c r="H510" s="538">
        <v>766</v>
      </c>
      <c r="I510" s="538">
        <v>443</v>
      </c>
      <c r="J510" s="538">
        <v>4366</v>
      </c>
      <c r="K510" s="539">
        <f t="shared" si="137"/>
        <v>0</v>
      </c>
      <c r="L510" s="539">
        <f t="shared" si="138"/>
        <v>1193384.3160782477</v>
      </c>
      <c r="M510" s="539">
        <f t="shared" si="138"/>
        <v>690168.73632201529</v>
      </c>
      <c r="N510" s="539">
        <f t="shared" si="138"/>
        <v>20039802.938543011</v>
      </c>
      <c r="O510" s="539">
        <f t="shared" si="139"/>
        <v>21923355.990943275</v>
      </c>
      <c r="P510" s="540"/>
      <c r="Q510" s="541"/>
      <c r="R510" s="541"/>
      <c r="S510" s="541"/>
      <c r="T510" s="541"/>
      <c r="U510" s="538">
        <f t="shared" si="140"/>
        <v>0</v>
      </c>
      <c r="V510" s="538">
        <f t="shared" si="141"/>
        <v>0</v>
      </c>
      <c r="W510" s="538">
        <f t="shared" si="141"/>
        <v>0</v>
      </c>
      <c r="X510" s="538">
        <f t="shared" si="141"/>
        <v>0</v>
      </c>
      <c r="Y510" s="538">
        <f t="shared" si="142"/>
        <v>0</v>
      </c>
      <c r="Z510" s="542">
        <f t="shared" si="143"/>
        <v>0</v>
      </c>
      <c r="AA510" s="543"/>
      <c r="AB510" s="544" t="s">
        <v>2263</v>
      </c>
      <c r="AC510" s="544" t="s">
        <v>2505</v>
      </c>
      <c r="AD510" s="544" t="s">
        <v>2505</v>
      </c>
      <c r="AE510" s="544" t="s">
        <v>2263</v>
      </c>
      <c r="AF510" s="545" t="s">
        <v>2263</v>
      </c>
      <c r="AG510" s="545" t="s">
        <v>2263</v>
      </c>
      <c r="AH510" s="543"/>
      <c r="AI510" s="546" t="e">
        <f t="shared" si="146"/>
        <v>#VALUE!</v>
      </c>
      <c r="AJ510" s="546">
        <f t="shared" si="146"/>
        <v>-1</v>
      </c>
      <c r="AK510" s="546">
        <f t="shared" si="146"/>
        <v>-1</v>
      </c>
      <c r="AL510" s="546">
        <f t="shared" si="145"/>
        <v>-1</v>
      </c>
      <c r="AN510" s="502" t="str">
        <f t="shared" si="154"/>
        <v>-</v>
      </c>
      <c r="AO510" s="502" t="str">
        <f t="shared" si="154"/>
        <v>-</v>
      </c>
      <c r="AP510" s="502" t="str">
        <f t="shared" si="154"/>
        <v>-</v>
      </c>
      <c r="AQ510" s="502" t="str">
        <f t="shared" si="154"/>
        <v>-</v>
      </c>
    </row>
    <row r="511" spans="1:43" ht="12.75" x14ac:dyDescent="0.2">
      <c r="A511" s="535" t="s">
        <v>909</v>
      </c>
      <c r="B511" s="536">
        <v>0</v>
      </c>
      <c r="C511" s="537" t="s">
        <v>2263</v>
      </c>
      <c r="D511" s="537">
        <v>1058.5937916067176</v>
      </c>
      <c r="E511" s="537">
        <v>1058.5937916067176</v>
      </c>
      <c r="F511" s="537">
        <v>3279.6895195114221</v>
      </c>
      <c r="G511" s="538">
        <v>0</v>
      </c>
      <c r="H511" s="538">
        <v>7434</v>
      </c>
      <c r="I511" s="538">
        <v>2005</v>
      </c>
      <c r="J511" s="538">
        <v>11404</v>
      </c>
      <c r="K511" s="539">
        <f t="shared" si="137"/>
        <v>0</v>
      </c>
      <c r="L511" s="539">
        <f t="shared" si="138"/>
        <v>7869586.2468043379</v>
      </c>
      <c r="M511" s="539">
        <f t="shared" si="138"/>
        <v>2122480.5521714687</v>
      </c>
      <c r="N511" s="539">
        <f t="shared" si="138"/>
        <v>37401579.280508257</v>
      </c>
      <c r="O511" s="539">
        <f t="shared" si="139"/>
        <v>47393646.07948406</v>
      </c>
      <c r="P511" s="540"/>
      <c r="Q511" s="541"/>
      <c r="R511" s="541"/>
      <c r="S511" s="541"/>
      <c r="T511" s="541"/>
      <c r="U511" s="538">
        <f t="shared" si="140"/>
        <v>0</v>
      </c>
      <c r="V511" s="538">
        <f t="shared" si="141"/>
        <v>0</v>
      </c>
      <c r="W511" s="538">
        <f t="shared" si="141"/>
        <v>0</v>
      </c>
      <c r="X511" s="538">
        <f t="shared" si="141"/>
        <v>0</v>
      </c>
      <c r="Y511" s="538">
        <f t="shared" si="142"/>
        <v>0</v>
      </c>
      <c r="Z511" s="542">
        <f t="shared" si="143"/>
        <v>0</v>
      </c>
      <c r="AA511" s="543"/>
      <c r="AB511" s="544" t="s">
        <v>2263</v>
      </c>
      <c r="AC511" s="544" t="s">
        <v>2505</v>
      </c>
      <c r="AD511" s="544" t="s">
        <v>2505</v>
      </c>
      <c r="AE511" s="544" t="s">
        <v>2263</v>
      </c>
      <c r="AF511" s="545" t="s">
        <v>2263</v>
      </c>
      <c r="AG511" s="545" t="s">
        <v>2263</v>
      </c>
      <c r="AH511" s="543"/>
      <c r="AI511" s="546" t="e">
        <f t="shared" si="146"/>
        <v>#VALUE!</v>
      </c>
      <c r="AJ511" s="546">
        <f t="shared" si="146"/>
        <v>-1</v>
      </c>
      <c r="AK511" s="546">
        <f t="shared" si="146"/>
        <v>-1</v>
      </c>
      <c r="AL511" s="546">
        <f t="shared" si="145"/>
        <v>-1</v>
      </c>
      <c r="AN511" s="502" t="str">
        <f t="shared" si="154"/>
        <v>-</v>
      </c>
      <c r="AO511" s="502" t="str">
        <f t="shared" si="154"/>
        <v>-</v>
      </c>
      <c r="AP511" s="502" t="str">
        <f t="shared" si="154"/>
        <v>-</v>
      </c>
      <c r="AQ511" s="502" t="str">
        <f t="shared" si="154"/>
        <v>-</v>
      </c>
    </row>
    <row r="512" spans="1:43" ht="12.75" x14ac:dyDescent="0.2">
      <c r="A512" s="535" t="s">
        <v>910</v>
      </c>
      <c r="B512" s="536">
        <v>0</v>
      </c>
      <c r="C512" s="537" t="s">
        <v>2263</v>
      </c>
      <c r="D512" s="537">
        <v>919.76203553376081</v>
      </c>
      <c r="E512" s="537">
        <v>919.76203553376081</v>
      </c>
      <c r="F512" s="537">
        <v>2400.5289527133823</v>
      </c>
      <c r="G512" s="538">
        <v>0</v>
      </c>
      <c r="H512" s="538">
        <v>24985</v>
      </c>
      <c r="I512" s="538">
        <v>3805</v>
      </c>
      <c r="J512" s="538">
        <v>14622</v>
      </c>
      <c r="K512" s="539">
        <f t="shared" si="137"/>
        <v>0</v>
      </c>
      <c r="L512" s="539">
        <f t="shared" si="138"/>
        <v>22980254.457811013</v>
      </c>
      <c r="M512" s="539">
        <f t="shared" si="138"/>
        <v>3499694.5452059601</v>
      </c>
      <c r="N512" s="539">
        <f t="shared" si="138"/>
        <v>35100534.346575074</v>
      </c>
      <c r="O512" s="539">
        <f t="shared" si="139"/>
        <v>61580483.349592045</v>
      </c>
      <c r="P512" s="540"/>
      <c r="Q512" s="541"/>
      <c r="R512" s="541"/>
      <c r="S512" s="541"/>
      <c r="T512" s="541"/>
      <c r="U512" s="538">
        <f t="shared" si="140"/>
        <v>0</v>
      </c>
      <c r="V512" s="538">
        <f t="shared" si="141"/>
        <v>0</v>
      </c>
      <c r="W512" s="538">
        <f t="shared" si="141"/>
        <v>0</v>
      </c>
      <c r="X512" s="538">
        <f t="shared" si="141"/>
        <v>0</v>
      </c>
      <c r="Y512" s="538">
        <f t="shared" si="142"/>
        <v>0</v>
      </c>
      <c r="Z512" s="542">
        <f t="shared" si="143"/>
        <v>0</v>
      </c>
      <c r="AA512" s="543"/>
      <c r="AB512" s="544" t="s">
        <v>2263</v>
      </c>
      <c r="AC512" s="544" t="s">
        <v>2505</v>
      </c>
      <c r="AD512" s="544" t="s">
        <v>2505</v>
      </c>
      <c r="AE512" s="544" t="s">
        <v>2263</v>
      </c>
      <c r="AF512" s="545" t="s">
        <v>2263</v>
      </c>
      <c r="AG512" s="545" t="s">
        <v>2263</v>
      </c>
      <c r="AH512" s="543"/>
      <c r="AI512" s="546" t="e">
        <f t="shared" si="146"/>
        <v>#VALUE!</v>
      </c>
      <c r="AJ512" s="546">
        <f t="shared" si="146"/>
        <v>-1</v>
      </c>
      <c r="AK512" s="546">
        <f t="shared" si="146"/>
        <v>-1</v>
      </c>
      <c r="AL512" s="546">
        <f t="shared" si="145"/>
        <v>-1</v>
      </c>
      <c r="AN512" s="502" t="str">
        <f t="shared" si="154"/>
        <v>-</v>
      </c>
      <c r="AO512" s="502" t="str">
        <f t="shared" si="154"/>
        <v>-</v>
      </c>
      <c r="AP512" s="502" t="str">
        <f t="shared" si="154"/>
        <v>-</v>
      </c>
      <c r="AQ512" s="502" t="str">
        <f t="shared" si="154"/>
        <v>-</v>
      </c>
    </row>
    <row r="513" spans="1:43" ht="12.75" x14ac:dyDescent="0.2">
      <c r="A513" s="535" t="s">
        <v>911</v>
      </c>
      <c r="B513" s="536">
        <v>0</v>
      </c>
      <c r="C513" s="537">
        <v>307.82498211381761</v>
      </c>
      <c r="D513" s="537">
        <v>864.26350946480534</v>
      </c>
      <c r="E513" s="537">
        <v>864.26350946480534</v>
      </c>
      <c r="F513" s="537">
        <v>1875.6961575902858</v>
      </c>
      <c r="G513" s="538">
        <v>1594</v>
      </c>
      <c r="H513" s="538">
        <v>50567</v>
      </c>
      <c r="I513" s="538">
        <v>4718</v>
      </c>
      <c r="J513" s="538">
        <v>10883</v>
      </c>
      <c r="K513" s="539">
        <f t="shared" si="137"/>
        <v>490673.02148942527</v>
      </c>
      <c r="L513" s="539">
        <f t="shared" si="138"/>
        <v>43703212.883106813</v>
      </c>
      <c r="M513" s="539">
        <f t="shared" si="138"/>
        <v>4077595.2376549514</v>
      </c>
      <c r="N513" s="539">
        <f t="shared" si="138"/>
        <v>20413201.283055082</v>
      </c>
      <c r="O513" s="539">
        <f t="shared" si="139"/>
        <v>68684682.425306275</v>
      </c>
      <c r="P513" s="540"/>
      <c r="Q513" s="541"/>
      <c r="R513" s="541"/>
      <c r="S513" s="541"/>
      <c r="T513" s="541"/>
      <c r="U513" s="538">
        <f t="shared" si="140"/>
        <v>0</v>
      </c>
      <c r="V513" s="538">
        <f t="shared" si="141"/>
        <v>0</v>
      </c>
      <c r="W513" s="538">
        <f t="shared" si="141"/>
        <v>0</v>
      </c>
      <c r="X513" s="538">
        <f t="shared" si="141"/>
        <v>0</v>
      </c>
      <c r="Y513" s="538">
        <f t="shared" si="142"/>
        <v>0</v>
      </c>
      <c r="Z513" s="542">
        <f t="shared" si="143"/>
        <v>0</v>
      </c>
      <c r="AA513" s="543"/>
      <c r="AB513" s="544" t="s">
        <v>2263</v>
      </c>
      <c r="AC513" s="544" t="s">
        <v>2505</v>
      </c>
      <c r="AD513" s="544" t="s">
        <v>2505</v>
      </c>
      <c r="AE513" s="544" t="s">
        <v>2263</v>
      </c>
      <c r="AF513" s="545">
        <v>320</v>
      </c>
      <c r="AG513" s="545" t="s">
        <v>2263</v>
      </c>
      <c r="AH513" s="543"/>
      <c r="AI513" s="546">
        <f t="shared" si="146"/>
        <v>-1</v>
      </c>
      <c r="AJ513" s="546">
        <f t="shared" si="146"/>
        <v>-1</v>
      </c>
      <c r="AK513" s="546">
        <f t="shared" si="146"/>
        <v>-1</v>
      </c>
      <c r="AL513" s="546">
        <f t="shared" si="145"/>
        <v>-1</v>
      </c>
      <c r="AN513" s="502" t="str">
        <f t="shared" si="154"/>
        <v>-</v>
      </c>
      <c r="AO513" s="502" t="str">
        <f t="shared" si="154"/>
        <v>-</v>
      </c>
      <c r="AP513" s="502" t="str">
        <f t="shared" si="154"/>
        <v>-</v>
      </c>
      <c r="AQ513" s="502" t="str">
        <f t="shared" si="154"/>
        <v>-</v>
      </c>
    </row>
    <row r="514" spans="1:43" ht="12.75" x14ac:dyDescent="0.2">
      <c r="A514" s="535" t="s">
        <v>912</v>
      </c>
      <c r="B514" s="536">
        <v>0</v>
      </c>
      <c r="C514" s="537" t="s">
        <v>2263</v>
      </c>
      <c r="D514" s="537">
        <v>1904.9406541977664</v>
      </c>
      <c r="E514" s="537">
        <v>1904.9406541977664</v>
      </c>
      <c r="F514" s="537">
        <v>6480.9582256074264</v>
      </c>
      <c r="G514" s="538">
        <v>0</v>
      </c>
      <c r="H514" s="538">
        <v>32</v>
      </c>
      <c r="I514" s="538">
        <v>148</v>
      </c>
      <c r="J514" s="538">
        <v>206</v>
      </c>
      <c r="K514" s="539">
        <f t="shared" si="137"/>
        <v>0</v>
      </c>
      <c r="L514" s="539">
        <f t="shared" si="138"/>
        <v>60958.100934328526</v>
      </c>
      <c r="M514" s="539">
        <f t="shared" si="138"/>
        <v>281931.21682126942</v>
      </c>
      <c r="N514" s="539">
        <f t="shared" si="138"/>
        <v>1335077.3944751299</v>
      </c>
      <c r="O514" s="539">
        <f t="shared" si="139"/>
        <v>1677966.7122307278</v>
      </c>
      <c r="P514" s="540"/>
      <c r="Q514" s="541"/>
      <c r="R514" s="541"/>
      <c r="S514" s="541"/>
      <c r="T514" s="541"/>
      <c r="U514" s="538">
        <f t="shared" si="140"/>
        <v>0</v>
      </c>
      <c r="V514" s="538">
        <f t="shared" si="141"/>
        <v>0</v>
      </c>
      <c r="W514" s="538">
        <f t="shared" si="141"/>
        <v>0</v>
      </c>
      <c r="X514" s="538">
        <f t="shared" si="141"/>
        <v>0</v>
      </c>
      <c r="Y514" s="538">
        <f t="shared" si="142"/>
        <v>0</v>
      </c>
      <c r="Z514" s="542">
        <f t="shared" si="143"/>
        <v>0</v>
      </c>
      <c r="AA514" s="543"/>
      <c r="AB514" s="544" t="s">
        <v>2263</v>
      </c>
      <c r="AC514" s="544" t="s">
        <v>2505</v>
      </c>
      <c r="AD514" s="544" t="s">
        <v>2505</v>
      </c>
      <c r="AE514" s="544" t="s">
        <v>2263</v>
      </c>
      <c r="AF514" s="545" t="s">
        <v>2263</v>
      </c>
      <c r="AG514" s="545" t="s">
        <v>2263</v>
      </c>
      <c r="AH514" s="543"/>
      <c r="AI514" s="546" t="e">
        <f t="shared" si="146"/>
        <v>#VALUE!</v>
      </c>
      <c r="AJ514" s="546">
        <f t="shared" si="146"/>
        <v>-1</v>
      </c>
      <c r="AK514" s="546">
        <f t="shared" si="146"/>
        <v>-1</v>
      </c>
      <c r="AL514" s="546">
        <f t="shared" si="145"/>
        <v>-1</v>
      </c>
      <c r="AN514" s="502" t="str">
        <f t="shared" si="154"/>
        <v>-</v>
      </c>
      <c r="AO514" s="502" t="str">
        <f t="shared" si="154"/>
        <v>-</v>
      </c>
      <c r="AP514" s="502" t="str">
        <f t="shared" si="154"/>
        <v>-</v>
      </c>
      <c r="AQ514" s="502" t="str">
        <f t="shared" si="154"/>
        <v>-</v>
      </c>
    </row>
    <row r="515" spans="1:43" ht="12.75" x14ac:dyDescent="0.2">
      <c r="A515" s="535" t="s">
        <v>913</v>
      </c>
      <c r="B515" s="536">
        <v>0</v>
      </c>
      <c r="C515" s="537" t="s">
        <v>2263</v>
      </c>
      <c r="D515" s="537">
        <v>2495.3409393755373</v>
      </c>
      <c r="E515" s="537">
        <v>2495.3409393755373</v>
      </c>
      <c r="F515" s="537">
        <v>3565.8876432458992</v>
      </c>
      <c r="G515" s="538">
        <v>0</v>
      </c>
      <c r="H515" s="538">
        <v>106</v>
      </c>
      <c r="I515" s="538">
        <v>280</v>
      </c>
      <c r="J515" s="538">
        <v>183</v>
      </c>
      <c r="K515" s="539">
        <f t="shared" si="137"/>
        <v>0</v>
      </c>
      <c r="L515" s="539">
        <f t="shared" si="138"/>
        <v>264506.13957380696</v>
      </c>
      <c r="M515" s="539">
        <f t="shared" si="138"/>
        <v>698695.46302515047</v>
      </c>
      <c r="N515" s="539">
        <f t="shared" si="138"/>
        <v>652557.43871399958</v>
      </c>
      <c r="O515" s="539">
        <f t="shared" si="139"/>
        <v>1615759.0413129572</v>
      </c>
      <c r="P515" s="540"/>
      <c r="Q515" s="541"/>
      <c r="R515" s="541"/>
      <c r="S515" s="541"/>
      <c r="T515" s="541"/>
      <c r="U515" s="538">
        <f t="shared" si="140"/>
        <v>0</v>
      </c>
      <c r="V515" s="538">
        <f t="shared" si="141"/>
        <v>0</v>
      </c>
      <c r="W515" s="538">
        <f t="shared" si="141"/>
        <v>0</v>
      </c>
      <c r="X515" s="538">
        <f t="shared" si="141"/>
        <v>0</v>
      </c>
      <c r="Y515" s="538">
        <f t="shared" si="142"/>
        <v>0</v>
      </c>
      <c r="Z515" s="542">
        <f t="shared" si="143"/>
        <v>0</v>
      </c>
      <c r="AA515" s="543"/>
      <c r="AB515" s="544" t="s">
        <v>2263</v>
      </c>
      <c r="AC515" s="544" t="s">
        <v>2505</v>
      </c>
      <c r="AD515" s="544" t="s">
        <v>2505</v>
      </c>
      <c r="AE515" s="544" t="s">
        <v>2263</v>
      </c>
      <c r="AF515" s="545" t="s">
        <v>2263</v>
      </c>
      <c r="AG515" s="545" t="s">
        <v>2263</v>
      </c>
      <c r="AH515" s="543"/>
      <c r="AI515" s="546" t="e">
        <f t="shared" si="146"/>
        <v>#VALUE!</v>
      </c>
      <c r="AJ515" s="546">
        <f t="shared" si="146"/>
        <v>-1</v>
      </c>
      <c r="AK515" s="546">
        <f t="shared" si="146"/>
        <v>-1</v>
      </c>
      <c r="AL515" s="546">
        <f t="shared" si="145"/>
        <v>-1</v>
      </c>
      <c r="AN515" s="502" t="str">
        <f t="shared" si="154"/>
        <v>-</v>
      </c>
      <c r="AO515" s="502" t="str">
        <f t="shared" si="154"/>
        <v>-</v>
      </c>
      <c r="AP515" s="502" t="str">
        <f t="shared" si="154"/>
        <v>-</v>
      </c>
      <c r="AQ515" s="502" t="str">
        <f t="shared" si="154"/>
        <v>-</v>
      </c>
    </row>
    <row r="516" spans="1:43" ht="12.75" x14ac:dyDescent="0.2">
      <c r="A516" s="535" t="s">
        <v>316</v>
      </c>
      <c r="B516" s="536">
        <v>0</v>
      </c>
      <c r="C516" s="537" t="s">
        <v>2263</v>
      </c>
      <c r="D516" s="537">
        <v>916.44906827853913</v>
      </c>
      <c r="E516" s="537">
        <v>916.44906827853913</v>
      </c>
      <c r="F516" s="537">
        <v>2282.7341864528939</v>
      </c>
      <c r="G516" s="538">
        <v>25</v>
      </c>
      <c r="H516" s="538">
        <v>179</v>
      </c>
      <c r="I516" s="538">
        <v>206</v>
      </c>
      <c r="J516" s="538">
        <v>98</v>
      </c>
      <c r="K516" s="539">
        <f t="shared" si="137"/>
        <v>0</v>
      </c>
      <c r="L516" s="539">
        <f t="shared" si="138"/>
        <v>164044.3832218585</v>
      </c>
      <c r="M516" s="539">
        <f t="shared" si="138"/>
        <v>188788.50806537905</v>
      </c>
      <c r="N516" s="539">
        <f t="shared" si="138"/>
        <v>223707.9502723836</v>
      </c>
      <c r="O516" s="539">
        <f t="shared" si="139"/>
        <v>576540.84155962116</v>
      </c>
      <c r="P516" s="540"/>
      <c r="Q516" s="541"/>
      <c r="R516" s="541"/>
      <c r="S516" s="541"/>
      <c r="T516" s="541"/>
      <c r="U516" s="538">
        <f t="shared" si="140"/>
        <v>0</v>
      </c>
      <c r="V516" s="538">
        <f t="shared" si="141"/>
        <v>0</v>
      </c>
      <c r="W516" s="538">
        <f t="shared" si="141"/>
        <v>0</v>
      </c>
      <c r="X516" s="538">
        <f t="shared" si="141"/>
        <v>0</v>
      </c>
      <c r="Y516" s="538">
        <f t="shared" si="142"/>
        <v>0</v>
      </c>
      <c r="Z516" s="542">
        <f t="shared" si="143"/>
        <v>0</v>
      </c>
      <c r="AA516" s="543"/>
      <c r="AB516" s="544" t="s">
        <v>2263</v>
      </c>
      <c r="AC516" s="544" t="s">
        <v>2505</v>
      </c>
      <c r="AD516" s="544" t="s">
        <v>2505</v>
      </c>
      <c r="AE516" s="544" t="s">
        <v>2263</v>
      </c>
      <c r="AF516" s="545">
        <v>304</v>
      </c>
      <c r="AG516" s="545" t="s">
        <v>2263</v>
      </c>
      <c r="AH516" s="543"/>
      <c r="AI516" s="546" t="e">
        <f t="shared" si="146"/>
        <v>#VALUE!</v>
      </c>
      <c r="AJ516" s="546">
        <f t="shared" si="146"/>
        <v>-1</v>
      </c>
      <c r="AK516" s="546">
        <f t="shared" si="146"/>
        <v>-1</v>
      </c>
      <c r="AL516" s="546">
        <f t="shared" si="145"/>
        <v>-1</v>
      </c>
      <c r="AN516" s="502" t="str">
        <f t="shared" si="154"/>
        <v>-</v>
      </c>
      <c r="AO516" s="502" t="str">
        <f t="shared" si="154"/>
        <v>-</v>
      </c>
      <c r="AP516" s="502" t="str">
        <f t="shared" si="154"/>
        <v>-</v>
      </c>
      <c r="AQ516" s="502" t="str">
        <f t="shared" si="154"/>
        <v>-</v>
      </c>
    </row>
    <row r="517" spans="1:43" ht="12.75" x14ac:dyDescent="0.2">
      <c r="A517" s="535" t="s">
        <v>914</v>
      </c>
      <c r="B517" s="536">
        <v>0</v>
      </c>
      <c r="C517" s="537" t="s">
        <v>2263</v>
      </c>
      <c r="D517" s="537">
        <v>4299.9857613159065</v>
      </c>
      <c r="E517" s="537">
        <v>4299.9857613159065</v>
      </c>
      <c r="F517" s="537">
        <v>8102.7074064132066</v>
      </c>
      <c r="G517" s="538">
        <v>294</v>
      </c>
      <c r="H517" s="538">
        <v>67</v>
      </c>
      <c r="I517" s="538">
        <v>194</v>
      </c>
      <c r="J517" s="538">
        <v>136</v>
      </c>
      <c r="K517" s="539">
        <f t="shared" si="137"/>
        <v>0</v>
      </c>
      <c r="L517" s="539">
        <f t="shared" si="138"/>
        <v>288099.04600816575</v>
      </c>
      <c r="M517" s="539">
        <f t="shared" si="138"/>
        <v>834197.23769528582</v>
      </c>
      <c r="N517" s="539">
        <f t="shared" si="138"/>
        <v>1101968.2072721962</v>
      </c>
      <c r="O517" s="539">
        <f t="shared" si="139"/>
        <v>2224264.4909756477</v>
      </c>
      <c r="P517" s="540"/>
      <c r="Q517" s="541"/>
      <c r="R517" s="541"/>
      <c r="S517" s="541"/>
      <c r="T517" s="541"/>
      <c r="U517" s="538">
        <f t="shared" si="140"/>
        <v>0</v>
      </c>
      <c r="V517" s="538">
        <f t="shared" si="141"/>
        <v>0</v>
      </c>
      <c r="W517" s="538">
        <f t="shared" si="141"/>
        <v>0</v>
      </c>
      <c r="X517" s="538">
        <f t="shared" si="141"/>
        <v>0</v>
      </c>
      <c r="Y517" s="538">
        <f t="shared" si="142"/>
        <v>0</v>
      </c>
      <c r="Z517" s="542">
        <f t="shared" si="143"/>
        <v>0</v>
      </c>
      <c r="AA517" s="543"/>
      <c r="AB517" s="544" t="s">
        <v>2505</v>
      </c>
      <c r="AC517" s="544">
        <v>3938.0712682932381</v>
      </c>
      <c r="AD517" s="544">
        <v>3938.0712682932381</v>
      </c>
      <c r="AE517" s="544">
        <v>7045.412070835142</v>
      </c>
      <c r="AF517" s="545">
        <v>170</v>
      </c>
      <c r="AG517" s="545" t="s">
        <v>2263</v>
      </c>
      <c r="AH517" s="543"/>
      <c r="AI517" s="546" t="e">
        <f t="shared" si="146"/>
        <v>#VALUE!</v>
      </c>
      <c r="AJ517" s="546">
        <f t="shared" si="146"/>
        <v>-1</v>
      </c>
      <c r="AK517" s="546">
        <f t="shared" si="146"/>
        <v>-1</v>
      </c>
      <c r="AL517" s="546">
        <f t="shared" si="145"/>
        <v>-1</v>
      </c>
      <c r="AN517" s="502" t="str">
        <f t="shared" ref="AN517:AQ538" si="163">IF(U517&lt;&gt;0,U517-K517,"-")</f>
        <v>-</v>
      </c>
      <c r="AO517" s="502" t="str">
        <f t="shared" si="163"/>
        <v>-</v>
      </c>
      <c r="AP517" s="502" t="str">
        <f t="shared" si="163"/>
        <v>-</v>
      </c>
      <c r="AQ517" s="502" t="str">
        <f t="shared" si="163"/>
        <v>-</v>
      </c>
    </row>
    <row r="518" spans="1:43" ht="12.75" x14ac:dyDescent="0.2">
      <c r="A518" s="535" t="s">
        <v>915</v>
      </c>
      <c r="B518" s="536">
        <v>0</v>
      </c>
      <c r="C518" s="537">
        <v>112.3664242461587</v>
      </c>
      <c r="D518" s="537">
        <v>766.77444945710727</v>
      </c>
      <c r="E518" s="537">
        <v>766.77444945710727</v>
      </c>
      <c r="F518" s="537">
        <v>2706.9346152284488</v>
      </c>
      <c r="G518" s="538">
        <v>16520</v>
      </c>
      <c r="H518" s="538">
        <v>747</v>
      </c>
      <c r="I518" s="538">
        <v>58</v>
      </c>
      <c r="J518" s="538">
        <v>234</v>
      </c>
      <c r="K518" s="539">
        <f t="shared" si="137"/>
        <v>1856293.3285465417</v>
      </c>
      <c r="L518" s="539">
        <f t="shared" si="138"/>
        <v>572780.51374445914</v>
      </c>
      <c r="M518" s="539">
        <f t="shared" si="138"/>
        <v>44472.918068512219</v>
      </c>
      <c r="N518" s="539">
        <f t="shared" si="138"/>
        <v>633422.69996345707</v>
      </c>
      <c r="O518" s="539">
        <f t="shared" si="139"/>
        <v>3106969.4603229701</v>
      </c>
      <c r="P518" s="540"/>
      <c r="Q518" s="541"/>
      <c r="R518" s="541"/>
      <c r="S518" s="541"/>
      <c r="T518" s="541"/>
      <c r="U518" s="538">
        <f t="shared" si="140"/>
        <v>0</v>
      </c>
      <c r="V518" s="538">
        <f t="shared" si="141"/>
        <v>0</v>
      </c>
      <c r="W518" s="538">
        <f t="shared" si="141"/>
        <v>0</v>
      </c>
      <c r="X518" s="538">
        <f t="shared" si="141"/>
        <v>0</v>
      </c>
      <c r="Y518" s="538">
        <f t="shared" si="142"/>
        <v>0</v>
      </c>
      <c r="Z518" s="542">
        <f t="shared" si="143"/>
        <v>0</v>
      </c>
      <c r="AA518" s="543"/>
      <c r="AB518" s="544" t="s">
        <v>2263</v>
      </c>
      <c r="AC518" s="544" t="s">
        <v>2505</v>
      </c>
      <c r="AD518" s="544" t="s">
        <v>2505</v>
      </c>
      <c r="AE518" s="544" t="s">
        <v>2263</v>
      </c>
      <c r="AF518" s="545">
        <v>320</v>
      </c>
      <c r="AG518" s="545" t="s">
        <v>2263</v>
      </c>
      <c r="AH518" s="543"/>
      <c r="AI518" s="546">
        <f t="shared" si="146"/>
        <v>-1</v>
      </c>
      <c r="AJ518" s="546">
        <f t="shared" si="146"/>
        <v>-1</v>
      </c>
      <c r="AK518" s="546">
        <f t="shared" si="146"/>
        <v>-1</v>
      </c>
      <c r="AL518" s="546">
        <f t="shared" si="145"/>
        <v>-1</v>
      </c>
      <c r="AN518" s="502" t="str">
        <f t="shared" si="163"/>
        <v>-</v>
      </c>
      <c r="AO518" s="502" t="str">
        <f t="shared" si="163"/>
        <v>-</v>
      </c>
      <c r="AP518" s="502" t="str">
        <f t="shared" si="163"/>
        <v>-</v>
      </c>
      <c r="AQ518" s="502" t="str">
        <f t="shared" si="163"/>
        <v>-</v>
      </c>
    </row>
    <row r="519" spans="1:43" ht="12.75" x14ac:dyDescent="0.2">
      <c r="A519" s="535" t="s">
        <v>317</v>
      </c>
      <c r="B519" s="536">
        <v>0</v>
      </c>
      <c r="C519" s="537">
        <v>125.83792373441169</v>
      </c>
      <c r="D519" s="537">
        <v>696.41307530946165</v>
      </c>
      <c r="E519" s="537">
        <v>696.41307530946165</v>
      </c>
      <c r="F519" s="537">
        <v>1125.5226964729861</v>
      </c>
      <c r="G519" s="538">
        <v>96118</v>
      </c>
      <c r="H519" s="538">
        <v>1837</v>
      </c>
      <c r="I519" s="538">
        <v>129</v>
      </c>
      <c r="J519" s="538">
        <v>66</v>
      </c>
      <c r="K519" s="539">
        <f t="shared" si="137"/>
        <v>12095289.553504182</v>
      </c>
      <c r="L519" s="539">
        <f t="shared" si="138"/>
        <v>1279310.819343481</v>
      </c>
      <c r="M519" s="539">
        <f t="shared" si="138"/>
        <v>89837.286714920556</v>
      </c>
      <c r="N519" s="539">
        <f t="shared" si="138"/>
        <v>74284.497967217088</v>
      </c>
      <c r="O519" s="539">
        <f t="shared" si="139"/>
        <v>13538722.157529801</v>
      </c>
      <c r="P519" s="540"/>
      <c r="Q519" s="541"/>
      <c r="R519" s="541"/>
      <c r="S519" s="541"/>
      <c r="T519" s="541"/>
      <c r="U519" s="538">
        <f t="shared" si="140"/>
        <v>0</v>
      </c>
      <c r="V519" s="538">
        <f t="shared" si="141"/>
        <v>0</v>
      </c>
      <c r="W519" s="538">
        <f t="shared" si="141"/>
        <v>0</v>
      </c>
      <c r="X519" s="538">
        <f t="shared" si="141"/>
        <v>0</v>
      </c>
      <c r="Y519" s="538">
        <f t="shared" si="142"/>
        <v>0</v>
      </c>
      <c r="Z519" s="542">
        <f t="shared" si="143"/>
        <v>0</v>
      </c>
      <c r="AA519" s="543"/>
      <c r="AB519" s="544" t="s">
        <v>2263</v>
      </c>
      <c r="AC519" s="544" t="s">
        <v>2505</v>
      </c>
      <c r="AD519" s="544" t="s">
        <v>2505</v>
      </c>
      <c r="AE519" s="544" t="s">
        <v>2263</v>
      </c>
      <c r="AF519" s="545">
        <v>320</v>
      </c>
      <c r="AG519" s="545" t="s">
        <v>2263</v>
      </c>
      <c r="AH519" s="543"/>
      <c r="AI519" s="546">
        <f t="shared" si="146"/>
        <v>-1</v>
      </c>
      <c r="AJ519" s="546">
        <f t="shared" si="146"/>
        <v>-1</v>
      </c>
      <c r="AK519" s="546">
        <f t="shared" si="146"/>
        <v>-1</v>
      </c>
      <c r="AL519" s="546">
        <f t="shared" si="145"/>
        <v>-1</v>
      </c>
      <c r="AN519" s="502" t="str">
        <f t="shared" si="163"/>
        <v>-</v>
      </c>
      <c r="AO519" s="502" t="str">
        <f t="shared" si="163"/>
        <v>-</v>
      </c>
      <c r="AP519" s="502" t="str">
        <f t="shared" si="163"/>
        <v>-</v>
      </c>
      <c r="AQ519" s="502" t="str">
        <f t="shared" si="163"/>
        <v>-</v>
      </c>
    </row>
    <row r="520" spans="1:43" ht="12.75" x14ac:dyDescent="0.2">
      <c r="A520" s="535" t="s">
        <v>318</v>
      </c>
      <c r="B520" s="536">
        <v>0</v>
      </c>
      <c r="C520" s="537">
        <v>124.97729259252765</v>
      </c>
      <c r="D520" s="537">
        <v>532.86207534243988</v>
      </c>
      <c r="E520" s="537">
        <v>532.86207534243988</v>
      </c>
      <c r="F520" s="537">
        <v>658.01509222407731</v>
      </c>
      <c r="G520" s="538">
        <v>60716</v>
      </c>
      <c r="H520" s="538">
        <v>14857</v>
      </c>
      <c r="I520" s="538">
        <v>772</v>
      </c>
      <c r="J520" s="538">
        <v>1316</v>
      </c>
      <c r="K520" s="539">
        <f t="shared" ref="K520:K583" si="164">IF(ISERROR(C520*G520),0,G520*C520)</f>
        <v>7588121.2970479084</v>
      </c>
      <c r="L520" s="539">
        <f t="shared" ref="L520:N583" si="165">IFERROR(D520*H520,"")</f>
        <v>7916731.8533626292</v>
      </c>
      <c r="M520" s="539">
        <f t="shared" si="165"/>
        <v>411369.52216436359</v>
      </c>
      <c r="N520" s="539">
        <f t="shared" si="165"/>
        <v>865947.86136688571</v>
      </c>
      <c r="O520" s="539">
        <f t="shared" ref="O520:O583" si="166">IFERROR(SUM(K520:N520),"")</f>
        <v>16782170.533941787</v>
      </c>
      <c r="P520" s="540"/>
      <c r="Q520" s="541"/>
      <c r="R520" s="541"/>
      <c r="S520" s="541"/>
      <c r="T520" s="541"/>
      <c r="U520" s="538">
        <f t="shared" ref="U520:U583" si="167">IF(ISERROR(G520*Q520),0,G520*Q520)</f>
        <v>0</v>
      </c>
      <c r="V520" s="538">
        <f t="shared" ref="V520:X583" si="168">IFERROR(H520*R520,"")</f>
        <v>0</v>
      </c>
      <c r="W520" s="538">
        <f t="shared" si="168"/>
        <v>0</v>
      </c>
      <c r="X520" s="538">
        <f t="shared" si="168"/>
        <v>0</v>
      </c>
      <c r="Y520" s="538">
        <f t="shared" ref="Y520:Y583" si="169">IFERROR(SUM(U520:X520),"")</f>
        <v>0</v>
      </c>
      <c r="Z520" s="542">
        <f t="shared" ref="Z520:Z583" si="170">IF(Y520=0,0,(Y520-O520))</f>
        <v>0</v>
      </c>
      <c r="AA520" s="543"/>
      <c r="AB520" s="544">
        <v>271.72172152675671</v>
      </c>
      <c r="AC520" s="544">
        <v>267.61786816150362</v>
      </c>
      <c r="AD520" s="544">
        <v>267.61786816150362</v>
      </c>
      <c r="AE520" s="544">
        <v>267.61786816150362</v>
      </c>
      <c r="AF520" s="545">
        <v>320</v>
      </c>
      <c r="AG520" s="545" t="s">
        <v>2263</v>
      </c>
      <c r="AH520" s="543"/>
      <c r="AI520" s="546">
        <f t="shared" si="146"/>
        <v>-1</v>
      </c>
      <c r="AJ520" s="546">
        <f t="shared" si="146"/>
        <v>-1</v>
      </c>
      <c r="AK520" s="546">
        <f t="shared" si="146"/>
        <v>-1</v>
      </c>
      <c r="AL520" s="546">
        <f t="shared" si="145"/>
        <v>-1</v>
      </c>
      <c r="AN520" s="502" t="str">
        <f t="shared" si="163"/>
        <v>-</v>
      </c>
      <c r="AO520" s="502" t="str">
        <f t="shared" si="163"/>
        <v>-</v>
      </c>
      <c r="AP520" s="502" t="str">
        <f t="shared" si="163"/>
        <v>-</v>
      </c>
      <c r="AQ520" s="502" t="str">
        <f t="shared" si="163"/>
        <v>-</v>
      </c>
    </row>
    <row r="521" spans="1:43" ht="12.75" x14ac:dyDescent="0.2">
      <c r="A521" s="535" t="s">
        <v>319</v>
      </c>
      <c r="B521" s="536" t="s">
        <v>2383</v>
      </c>
      <c r="C521" s="537">
        <v>123.02730749110539</v>
      </c>
      <c r="D521" s="537">
        <v>383.6462140920712</v>
      </c>
      <c r="E521" s="537">
        <v>383.6462140920712</v>
      </c>
      <c r="F521" s="537">
        <v>461.29722153038239</v>
      </c>
      <c r="G521" s="538">
        <v>576705</v>
      </c>
      <c r="H521" s="538">
        <v>4139</v>
      </c>
      <c r="I521" s="538">
        <v>104</v>
      </c>
      <c r="J521" s="538">
        <v>132</v>
      </c>
      <c r="K521" s="539">
        <f t="shared" si="164"/>
        <v>70950463.366657928</v>
      </c>
      <c r="L521" s="539">
        <f t="shared" si="165"/>
        <v>1587911.6801270826</v>
      </c>
      <c r="M521" s="539">
        <f t="shared" si="165"/>
        <v>39899.206265575405</v>
      </c>
      <c r="N521" s="539">
        <f t="shared" si="165"/>
        <v>60891.233242010472</v>
      </c>
      <c r="O521" s="539">
        <f t="shared" si="166"/>
        <v>72639165.486292586</v>
      </c>
      <c r="P521" s="540"/>
      <c r="Q521" s="541">
        <f>SUMPRODUCT($C$521:$E$521,$G$521:$I$521)/SUM($G$521:$I$521)</f>
        <v>124.93075843801955</v>
      </c>
      <c r="R521" s="541">
        <f t="shared" ref="R521:S521" si="171">SUMPRODUCT($C$521:$E$521,$G$521:$I$521)/SUM($G$521:$I$521)</f>
        <v>124.93075843801955</v>
      </c>
      <c r="S521" s="541">
        <f t="shared" si="171"/>
        <v>124.93075843801955</v>
      </c>
      <c r="T521" s="541"/>
      <c r="U521" s="538">
        <f t="shared" si="167"/>
        <v>72048193.044998065</v>
      </c>
      <c r="V521" s="538">
        <f t="shared" si="168"/>
        <v>517088.4091749629</v>
      </c>
      <c r="W521" s="538">
        <f t="shared" si="168"/>
        <v>12992.798877554033</v>
      </c>
      <c r="X521" s="538">
        <f t="shared" si="168"/>
        <v>0</v>
      </c>
      <c r="Y521" s="538">
        <f t="shared" si="169"/>
        <v>72578274.253050581</v>
      </c>
      <c r="Z521" s="542">
        <f t="shared" si="170"/>
        <v>-60891.23324200511</v>
      </c>
      <c r="AA521" s="543"/>
      <c r="AB521" s="544">
        <v>160.39129395676611</v>
      </c>
      <c r="AC521" s="544">
        <v>157.96888051199869</v>
      </c>
      <c r="AD521" s="544">
        <v>157.96888051199869</v>
      </c>
      <c r="AE521" s="544">
        <v>518.50961956291337</v>
      </c>
      <c r="AF521" s="545">
        <v>320</v>
      </c>
      <c r="AG521" s="545" t="s">
        <v>2263</v>
      </c>
      <c r="AH521" s="543"/>
      <c r="AI521" s="546">
        <f t="shared" si="146"/>
        <v>1.5471776028681994E-2</v>
      </c>
      <c r="AJ521" s="546">
        <f t="shared" si="146"/>
        <v>-0.67435946492088306</v>
      </c>
      <c r="AK521" s="546">
        <f t="shared" si="146"/>
        <v>-0.67435946492088306</v>
      </c>
      <c r="AL521" s="546">
        <f t="shared" si="145"/>
        <v>-1</v>
      </c>
      <c r="AN521" s="502">
        <f t="shared" si="163"/>
        <v>1097729.678340137</v>
      </c>
      <c r="AO521" s="502">
        <f t="shared" si="163"/>
        <v>-1070823.2709521197</v>
      </c>
      <c r="AP521" s="502">
        <f t="shared" si="163"/>
        <v>-26906.407388021373</v>
      </c>
      <c r="AQ521" s="502" t="str">
        <f t="shared" si="163"/>
        <v>-</v>
      </c>
    </row>
    <row r="522" spans="1:43" ht="12.75" x14ac:dyDescent="0.2">
      <c r="A522" s="535" t="s">
        <v>916</v>
      </c>
      <c r="B522" s="536" t="s">
        <v>2384</v>
      </c>
      <c r="C522" s="537" t="s">
        <v>2263</v>
      </c>
      <c r="D522" s="537">
        <v>3084.9587412825754</v>
      </c>
      <c r="E522" s="537">
        <v>3084.9587412825754</v>
      </c>
      <c r="F522" s="537">
        <v>5546.8754555669411</v>
      </c>
      <c r="G522" s="538">
        <v>833</v>
      </c>
      <c r="H522" s="538">
        <v>36</v>
      </c>
      <c r="I522" s="538">
        <v>190</v>
      </c>
      <c r="J522" s="538">
        <v>374</v>
      </c>
      <c r="K522" s="539">
        <f t="shared" si="164"/>
        <v>0</v>
      </c>
      <c r="L522" s="539">
        <f t="shared" si="165"/>
        <v>111058.51468617271</v>
      </c>
      <c r="M522" s="539">
        <f t="shared" si="165"/>
        <v>586142.16084368934</v>
      </c>
      <c r="N522" s="539">
        <f t="shared" si="165"/>
        <v>2074531.4203820359</v>
      </c>
      <c r="O522" s="539">
        <f t="shared" si="166"/>
        <v>2771732.0959118977</v>
      </c>
      <c r="P522" s="540"/>
      <c r="Q522" s="541"/>
      <c r="R522" s="541">
        <f>(SUMPRODUCT($D$522:$F$522,$H$522:$J$522)+SUMPRODUCT($D$468:$F$468,$H$468:$J$468))/(SUM($H$468:$J$468)+SUM($H$522:$J$522))</f>
        <v>2565.5836924112759</v>
      </c>
      <c r="S522" s="541">
        <f t="shared" ref="S522:T522" si="172">(SUMPRODUCT($D$522:$F$522,$H$522:$J$522)+SUMPRODUCT($D$468:$F$468,$H$468:$J$468))/(SUM($H$468:$J$468)+SUM($H$522:$J$522))</f>
        <v>2565.5836924112759</v>
      </c>
      <c r="T522" s="541">
        <f t="shared" si="172"/>
        <v>2565.5836924112759</v>
      </c>
      <c r="U522" s="538">
        <f t="shared" si="167"/>
        <v>0</v>
      </c>
      <c r="V522" s="538">
        <f t="shared" si="168"/>
        <v>92361.012926805939</v>
      </c>
      <c r="W522" s="538">
        <f t="shared" si="168"/>
        <v>487460.90155814245</v>
      </c>
      <c r="X522" s="538">
        <f t="shared" si="168"/>
        <v>959528.30096181715</v>
      </c>
      <c r="Y522" s="538">
        <f t="shared" si="169"/>
        <v>1539350.2154467655</v>
      </c>
      <c r="Z522" s="542">
        <f t="shared" si="170"/>
        <v>-1232381.8804651322</v>
      </c>
      <c r="AA522" s="543"/>
      <c r="AB522" s="544" t="s">
        <v>2505</v>
      </c>
      <c r="AC522" s="544">
        <v>2621.3541877902844</v>
      </c>
      <c r="AD522" s="544">
        <v>2621.3541877902844</v>
      </c>
      <c r="AE522" s="544">
        <v>5368.154251281273</v>
      </c>
      <c r="AF522" s="545">
        <v>320</v>
      </c>
      <c r="AG522" s="545" t="s">
        <v>2263</v>
      </c>
      <c r="AH522" s="543"/>
      <c r="AI522" s="546" t="e">
        <f t="shared" si="146"/>
        <v>#VALUE!</v>
      </c>
      <c r="AJ522" s="546">
        <f t="shared" si="146"/>
        <v>-0.16835721072086973</v>
      </c>
      <c r="AK522" s="546">
        <f t="shared" si="146"/>
        <v>-0.16835721072086973</v>
      </c>
      <c r="AL522" s="546">
        <f t="shared" si="146"/>
        <v>-0.53747227372188222</v>
      </c>
      <c r="AN522" s="502" t="str">
        <f t="shared" si="163"/>
        <v>-</v>
      </c>
      <c r="AO522" s="502">
        <f t="shared" si="163"/>
        <v>-18697.501759366773</v>
      </c>
      <c r="AP522" s="502">
        <f t="shared" si="163"/>
        <v>-98681.259285546897</v>
      </c>
      <c r="AQ522" s="502">
        <f t="shared" si="163"/>
        <v>-1115003.1194202187</v>
      </c>
    </row>
    <row r="523" spans="1:43" ht="27.75" customHeight="1" x14ac:dyDescent="0.2">
      <c r="A523" s="535" t="s">
        <v>917</v>
      </c>
      <c r="B523" s="536" t="s">
        <v>2385</v>
      </c>
      <c r="C523" s="537" t="s">
        <v>2263</v>
      </c>
      <c r="D523" s="537">
        <v>5978.1314212838724</v>
      </c>
      <c r="E523" s="537">
        <v>5978.1314212838724</v>
      </c>
      <c r="F523" s="537">
        <v>7877.5742246310556</v>
      </c>
      <c r="G523" s="538">
        <v>0</v>
      </c>
      <c r="H523" s="538">
        <v>1</v>
      </c>
      <c r="I523" s="538">
        <v>42</v>
      </c>
      <c r="J523" s="538">
        <v>980</v>
      </c>
      <c r="K523" s="539">
        <f t="shared" si="164"/>
        <v>0</v>
      </c>
      <c r="L523" s="539">
        <f t="shared" si="165"/>
        <v>5978.1314212838724</v>
      </c>
      <c r="M523" s="539">
        <f t="shared" si="165"/>
        <v>251081.51969392263</v>
      </c>
      <c r="N523" s="539">
        <f t="shared" si="165"/>
        <v>7720022.7401384348</v>
      </c>
      <c r="O523" s="539">
        <f t="shared" si="166"/>
        <v>7977082.3912536409</v>
      </c>
      <c r="P523" s="540"/>
      <c r="Q523" s="541"/>
      <c r="R523" s="541">
        <f>D523/D526*R526</f>
        <v>8201.9963100014738</v>
      </c>
      <c r="S523" s="541">
        <f t="shared" ref="S523:T523" si="173">E523/E526*S526</f>
        <v>8201.9963100014738</v>
      </c>
      <c r="T523" s="541">
        <f t="shared" si="173"/>
        <v>10240.846492020373</v>
      </c>
      <c r="U523" s="538">
        <f t="shared" si="167"/>
        <v>0</v>
      </c>
      <c r="V523" s="538">
        <f t="shared" si="168"/>
        <v>8201.9963100014738</v>
      </c>
      <c r="W523" s="538">
        <f t="shared" si="168"/>
        <v>344483.84502006188</v>
      </c>
      <c r="X523" s="538">
        <f t="shared" si="168"/>
        <v>10036029.562179966</v>
      </c>
      <c r="Y523" s="538">
        <f t="shared" si="169"/>
        <v>10388715.403510028</v>
      </c>
      <c r="Z523" s="542">
        <f t="shared" si="170"/>
        <v>2411633.0122563876</v>
      </c>
      <c r="AA523" s="543"/>
      <c r="AB523" s="544" t="s">
        <v>2263</v>
      </c>
      <c r="AC523" s="544" t="s">
        <v>2505</v>
      </c>
      <c r="AD523" s="544" t="s">
        <v>2505</v>
      </c>
      <c r="AE523" s="544" t="s">
        <v>2263</v>
      </c>
      <c r="AF523" s="545" t="s">
        <v>2263</v>
      </c>
      <c r="AG523" s="545" t="s">
        <v>2263</v>
      </c>
      <c r="AH523" s="543"/>
      <c r="AI523" s="546" t="e">
        <f t="shared" ref="AI523:AL586" si="174">Q523/C523-1</f>
        <v>#VALUE!</v>
      </c>
      <c r="AJ523" s="546">
        <f t="shared" si="174"/>
        <v>0.37200000000000011</v>
      </c>
      <c r="AK523" s="546">
        <f t="shared" si="174"/>
        <v>0.37200000000000011</v>
      </c>
      <c r="AL523" s="546">
        <f t="shared" si="174"/>
        <v>0.30000000000000004</v>
      </c>
      <c r="AN523" s="502" t="str">
        <f t="shared" si="163"/>
        <v>-</v>
      </c>
      <c r="AO523" s="502">
        <f t="shared" si="163"/>
        <v>2223.8648887176014</v>
      </c>
      <c r="AP523" s="502">
        <f t="shared" si="163"/>
        <v>93402.325326139253</v>
      </c>
      <c r="AQ523" s="502">
        <f t="shared" si="163"/>
        <v>2316006.8220415311</v>
      </c>
    </row>
    <row r="524" spans="1:43" ht="27.75" customHeight="1" x14ac:dyDescent="0.2">
      <c r="A524" s="535" t="s">
        <v>918</v>
      </c>
      <c r="B524" s="536" t="s">
        <v>2385</v>
      </c>
      <c r="C524" s="537" t="s">
        <v>2263</v>
      </c>
      <c r="D524" s="537">
        <v>3469.7156075713133</v>
      </c>
      <c r="E524" s="537">
        <v>3469.7156075713133</v>
      </c>
      <c r="F524" s="537">
        <v>4917.2634598985787</v>
      </c>
      <c r="G524" s="538">
        <v>0</v>
      </c>
      <c r="H524" s="538">
        <v>57</v>
      </c>
      <c r="I524" s="538">
        <v>176</v>
      </c>
      <c r="J524" s="538">
        <v>1052</v>
      </c>
      <c r="K524" s="539">
        <f t="shared" si="164"/>
        <v>0</v>
      </c>
      <c r="L524" s="539">
        <f t="shared" si="165"/>
        <v>197773.78963156487</v>
      </c>
      <c r="M524" s="539">
        <f t="shared" si="165"/>
        <v>610669.9469325511</v>
      </c>
      <c r="N524" s="539">
        <f t="shared" si="165"/>
        <v>5172961.1598133044</v>
      </c>
      <c r="O524" s="539">
        <f t="shared" si="166"/>
        <v>5981404.8963774201</v>
      </c>
      <c r="P524" s="540"/>
      <c r="Q524" s="541"/>
      <c r="R524" s="541">
        <f>D524/D526*R526</f>
        <v>4760.4498135878421</v>
      </c>
      <c r="S524" s="541">
        <f t="shared" ref="S524:T524" si="175">E524/E526*S526</f>
        <v>4760.4498135878421</v>
      </c>
      <c r="T524" s="541">
        <f t="shared" si="175"/>
        <v>6392.4424978681518</v>
      </c>
      <c r="U524" s="538">
        <f t="shared" si="167"/>
        <v>0</v>
      </c>
      <c r="V524" s="538">
        <f t="shared" si="168"/>
        <v>271345.63937450701</v>
      </c>
      <c r="W524" s="538">
        <f t="shared" si="168"/>
        <v>837839.16719146026</v>
      </c>
      <c r="X524" s="538">
        <f t="shared" si="168"/>
        <v>6724849.5077572959</v>
      </c>
      <c r="Y524" s="538">
        <f t="shared" si="169"/>
        <v>7834034.3143232632</v>
      </c>
      <c r="Z524" s="542">
        <f t="shared" si="170"/>
        <v>1852629.4179458432</v>
      </c>
      <c r="AA524" s="543"/>
      <c r="AB524" s="544" t="s">
        <v>2263</v>
      </c>
      <c r="AC524" s="544" t="s">
        <v>2505</v>
      </c>
      <c r="AD524" s="544" t="s">
        <v>2505</v>
      </c>
      <c r="AE524" s="544" t="s">
        <v>2263</v>
      </c>
      <c r="AF524" s="545" t="s">
        <v>2263</v>
      </c>
      <c r="AG524" s="545" t="s">
        <v>2263</v>
      </c>
      <c r="AH524" s="543"/>
      <c r="AI524" s="546" t="e">
        <f t="shared" si="174"/>
        <v>#VALUE!</v>
      </c>
      <c r="AJ524" s="546">
        <f t="shared" si="174"/>
        <v>0.37200000000000011</v>
      </c>
      <c r="AK524" s="546">
        <f t="shared" si="174"/>
        <v>0.37200000000000011</v>
      </c>
      <c r="AL524" s="546">
        <f t="shared" si="174"/>
        <v>0.29999999999999982</v>
      </c>
      <c r="AN524" s="502" t="str">
        <f t="shared" si="163"/>
        <v>-</v>
      </c>
      <c r="AO524" s="502">
        <f t="shared" si="163"/>
        <v>73571.84974294214</v>
      </c>
      <c r="AP524" s="502">
        <f t="shared" si="163"/>
        <v>227169.22025890916</v>
      </c>
      <c r="AQ524" s="502">
        <f t="shared" si="163"/>
        <v>1551888.3479439914</v>
      </c>
    </row>
    <row r="525" spans="1:43" ht="27.75" customHeight="1" x14ac:dyDescent="0.2">
      <c r="A525" s="535" t="s">
        <v>919</v>
      </c>
      <c r="B525" s="536" t="s">
        <v>2385</v>
      </c>
      <c r="C525" s="537" t="s">
        <v>2263</v>
      </c>
      <c r="D525" s="537">
        <v>2719.9521761099231</v>
      </c>
      <c r="E525" s="537">
        <v>2719.9521761099231</v>
      </c>
      <c r="F525" s="537">
        <v>3686.9164319274032</v>
      </c>
      <c r="G525" s="538">
        <v>0</v>
      </c>
      <c r="H525" s="538">
        <v>391</v>
      </c>
      <c r="I525" s="538">
        <v>968</v>
      </c>
      <c r="J525" s="538">
        <v>3010</v>
      </c>
      <c r="K525" s="539">
        <f t="shared" si="164"/>
        <v>0</v>
      </c>
      <c r="L525" s="539">
        <f t="shared" si="165"/>
        <v>1063501.30085898</v>
      </c>
      <c r="M525" s="539">
        <f t="shared" si="165"/>
        <v>2632913.7064744057</v>
      </c>
      <c r="N525" s="539">
        <f t="shared" si="165"/>
        <v>11097618.460101483</v>
      </c>
      <c r="O525" s="539">
        <f t="shared" si="166"/>
        <v>14794033.467434868</v>
      </c>
      <c r="P525" s="540"/>
      <c r="Q525" s="541"/>
      <c r="R525" s="541">
        <f>D525/D526*R526</f>
        <v>3731.7743856228149</v>
      </c>
      <c r="S525" s="541">
        <f t="shared" ref="S525:T525" si="176">E525/E526*S526</f>
        <v>3731.7743856228149</v>
      </c>
      <c r="T525" s="541">
        <f t="shared" si="176"/>
        <v>4792.9913615056239</v>
      </c>
      <c r="U525" s="538">
        <f t="shared" si="167"/>
        <v>0</v>
      </c>
      <c r="V525" s="538">
        <f t="shared" si="168"/>
        <v>1459123.7847785207</v>
      </c>
      <c r="W525" s="538">
        <f t="shared" si="168"/>
        <v>3612357.6052828846</v>
      </c>
      <c r="X525" s="538">
        <f t="shared" si="168"/>
        <v>14426903.998131927</v>
      </c>
      <c r="Y525" s="538">
        <f t="shared" si="169"/>
        <v>19498385.388193332</v>
      </c>
      <c r="Z525" s="542">
        <f t="shared" si="170"/>
        <v>4704351.9207584634</v>
      </c>
      <c r="AA525" s="543"/>
      <c r="AB525" s="544" t="s">
        <v>2263</v>
      </c>
      <c r="AC525" s="544" t="s">
        <v>2505</v>
      </c>
      <c r="AD525" s="544" t="s">
        <v>2505</v>
      </c>
      <c r="AE525" s="544" t="s">
        <v>2263</v>
      </c>
      <c r="AF525" s="545" t="s">
        <v>2263</v>
      </c>
      <c r="AG525" s="545" t="s">
        <v>2263</v>
      </c>
      <c r="AH525" s="543"/>
      <c r="AI525" s="546" t="e">
        <f t="shared" si="174"/>
        <v>#VALUE!</v>
      </c>
      <c r="AJ525" s="546">
        <f t="shared" si="174"/>
        <v>0.37200000000000011</v>
      </c>
      <c r="AK525" s="546">
        <f t="shared" si="174"/>
        <v>0.37200000000000011</v>
      </c>
      <c r="AL525" s="546">
        <f t="shared" si="174"/>
        <v>0.29999999999999982</v>
      </c>
      <c r="AN525" s="502" t="str">
        <f t="shared" si="163"/>
        <v>-</v>
      </c>
      <c r="AO525" s="502">
        <f t="shared" si="163"/>
        <v>395622.48391954065</v>
      </c>
      <c r="AP525" s="502">
        <f t="shared" si="163"/>
        <v>979443.89880847884</v>
      </c>
      <c r="AQ525" s="502">
        <f t="shared" si="163"/>
        <v>3329285.5380304437</v>
      </c>
    </row>
    <row r="526" spans="1:43" ht="30" customHeight="1" x14ac:dyDescent="0.2">
      <c r="A526" s="535" t="s">
        <v>920</v>
      </c>
      <c r="B526" s="536" t="s">
        <v>2386</v>
      </c>
      <c r="C526" s="537" t="s">
        <v>2263</v>
      </c>
      <c r="D526" s="537">
        <v>2450.0032892776812</v>
      </c>
      <c r="E526" s="537">
        <v>2450.0032892776812</v>
      </c>
      <c r="F526" s="537">
        <v>3091.6879672854743</v>
      </c>
      <c r="G526" s="538">
        <v>8</v>
      </c>
      <c r="H526" s="538">
        <v>1928</v>
      </c>
      <c r="I526" s="538">
        <v>3142</v>
      </c>
      <c r="J526" s="538">
        <v>3001</v>
      </c>
      <c r="K526" s="539">
        <f t="shared" si="164"/>
        <v>0</v>
      </c>
      <c r="L526" s="539">
        <f t="shared" si="165"/>
        <v>4723606.3417273695</v>
      </c>
      <c r="M526" s="539">
        <f t="shared" si="165"/>
        <v>7697910.3349104747</v>
      </c>
      <c r="N526" s="539">
        <f t="shared" si="165"/>
        <v>9278155.5898237079</v>
      </c>
      <c r="O526" s="539">
        <f t="shared" si="166"/>
        <v>21699672.266461551</v>
      </c>
      <c r="P526" s="540"/>
      <c r="Q526" s="541"/>
      <c r="R526" s="541">
        <f>D526*(1+37.2%)</f>
        <v>3361.4045128889788</v>
      </c>
      <c r="S526" s="541">
        <f>E526*(1+37.2%)</f>
        <v>3361.4045128889788</v>
      </c>
      <c r="T526" s="541">
        <f>F526*(1+30%)</f>
        <v>4019.1943574711167</v>
      </c>
      <c r="U526" s="538">
        <f t="shared" si="167"/>
        <v>0</v>
      </c>
      <c r="V526" s="538">
        <f t="shared" si="168"/>
        <v>6480787.9008499514</v>
      </c>
      <c r="W526" s="538">
        <f t="shared" si="168"/>
        <v>10561532.979497172</v>
      </c>
      <c r="X526" s="538">
        <f t="shared" si="168"/>
        <v>12061602.266770821</v>
      </c>
      <c r="Y526" s="538">
        <f t="shared" si="169"/>
        <v>29103923.147117946</v>
      </c>
      <c r="Z526" s="542">
        <f t="shared" si="170"/>
        <v>7404250.8806563951</v>
      </c>
      <c r="AA526" s="543"/>
      <c r="AB526" s="544" t="s">
        <v>2263</v>
      </c>
      <c r="AC526" s="544" t="s">
        <v>2505</v>
      </c>
      <c r="AD526" s="544" t="s">
        <v>2505</v>
      </c>
      <c r="AE526" s="544" t="s">
        <v>2263</v>
      </c>
      <c r="AF526" s="545">
        <v>306</v>
      </c>
      <c r="AG526" s="545" t="s">
        <v>2263</v>
      </c>
      <c r="AH526" s="543"/>
      <c r="AI526" s="546" t="e">
        <f t="shared" si="174"/>
        <v>#VALUE!</v>
      </c>
      <c r="AJ526" s="546">
        <f t="shared" si="174"/>
        <v>0.37200000000000011</v>
      </c>
      <c r="AK526" s="546">
        <f t="shared" si="174"/>
        <v>0.37200000000000011</v>
      </c>
      <c r="AL526" s="546">
        <f t="shared" si="174"/>
        <v>0.30000000000000004</v>
      </c>
      <c r="AN526" s="502" t="str">
        <f t="shared" si="163"/>
        <v>-</v>
      </c>
      <c r="AO526" s="502">
        <f t="shared" si="163"/>
        <v>1757181.559122582</v>
      </c>
      <c r="AP526" s="502">
        <f t="shared" si="163"/>
        <v>2863622.6445866972</v>
      </c>
      <c r="AQ526" s="502">
        <f t="shared" si="163"/>
        <v>2783446.6769471131</v>
      </c>
    </row>
    <row r="527" spans="1:43" ht="27.75" customHeight="1" x14ac:dyDescent="0.2">
      <c r="A527" s="535" t="s">
        <v>921</v>
      </c>
      <c r="B527" s="536" t="s">
        <v>2387</v>
      </c>
      <c r="C527" s="537" t="s">
        <v>2263</v>
      </c>
      <c r="D527" s="537">
        <v>14201.216973310762</v>
      </c>
      <c r="E527" s="537">
        <v>14201.216973310762</v>
      </c>
      <c r="F527" s="537">
        <v>16187.103621421251</v>
      </c>
      <c r="G527" s="538">
        <v>0</v>
      </c>
      <c r="H527" s="538">
        <v>0</v>
      </c>
      <c r="I527" s="538">
        <v>533</v>
      </c>
      <c r="J527" s="538">
        <v>428</v>
      </c>
      <c r="K527" s="539">
        <f t="shared" si="164"/>
        <v>0</v>
      </c>
      <c r="L527" s="539">
        <f t="shared" si="165"/>
        <v>0</v>
      </c>
      <c r="M527" s="539">
        <f t="shared" si="165"/>
        <v>7569248.6467746366</v>
      </c>
      <c r="N527" s="539">
        <f t="shared" si="165"/>
        <v>6928080.3499682955</v>
      </c>
      <c r="O527" s="539">
        <f t="shared" si="166"/>
        <v>14497328.996742932</v>
      </c>
      <c r="P527" s="540"/>
      <c r="Q527" s="541"/>
      <c r="R527" s="541">
        <f>D527/D530*R530</f>
        <v>15124.29607657596</v>
      </c>
      <c r="S527" s="541">
        <f t="shared" ref="S527:T527" si="177">E527/E530*S530</f>
        <v>15124.29607657596</v>
      </c>
      <c r="T527" s="541">
        <f t="shared" si="177"/>
        <v>16753.652248170994</v>
      </c>
      <c r="U527" s="538">
        <f t="shared" si="167"/>
        <v>0</v>
      </c>
      <c r="V527" s="538">
        <f t="shared" si="168"/>
        <v>0</v>
      </c>
      <c r="W527" s="538">
        <f t="shared" si="168"/>
        <v>8061249.8088149866</v>
      </c>
      <c r="X527" s="538">
        <f t="shared" si="168"/>
        <v>7170563.1622171858</v>
      </c>
      <c r="Y527" s="538">
        <f t="shared" si="169"/>
        <v>15231812.971032172</v>
      </c>
      <c r="Z527" s="542">
        <f t="shared" si="170"/>
        <v>734483.97428924032</v>
      </c>
      <c r="AA527" s="543"/>
      <c r="AB527" s="544" t="s">
        <v>2263</v>
      </c>
      <c r="AC527" s="544" t="s">
        <v>2505</v>
      </c>
      <c r="AD527" s="544" t="s">
        <v>2505</v>
      </c>
      <c r="AE527" s="544" t="s">
        <v>2263</v>
      </c>
      <c r="AF527" s="545" t="s">
        <v>2263</v>
      </c>
      <c r="AG527" s="545" t="s">
        <v>2263</v>
      </c>
      <c r="AH527" s="543"/>
      <c r="AI527" s="546" t="e">
        <f t="shared" si="174"/>
        <v>#VALUE!</v>
      </c>
      <c r="AJ527" s="546">
        <f t="shared" si="174"/>
        <v>6.4999999999999947E-2</v>
      </c>
      <c r="AK527" s="546">
        <f t="shared" si="174"/>
        <v>6.4999999999999947E-2</v>
      </c>
      <c r="AL527" s="546">
        <f t="shared" si="174"/>
        <v>3.499999999999992E-2</v>
      </c>
      <c r="AN527" s="502" t="str">
        <f t="shared" si="163"/>
        <v>-</v>
      </c>
      <c r="AO527" s="502" t="str">
        <f t="shared" si="163"/>
        <v>-</v>
      </c>
      <c r="AP527" s="502">
        <f t="shared" si="163"/>
        <v>492001.16204035003</v>
      </c>
      <c r="AQ527" s="502">
        <f t="shared" si="163"/>
        <v>242482.81224889029</v>
      </c>
    </row>
    <row r="528" spans="1:43" ht="30" customHeight="1" x14ac:dyDescent="0.2">
      <c r="A528" s="535" t="s">
        <v>922</v>
      </c>
      <c r="B528" s="536" t="s">
        <v>2387</v>
      </c>
      <c r="C528" s="537" t="s">
        <v>2263</v>
      </c>
      <c r="D528" s="537">
        <v>10539.293193102832</v>
      </c>
      <c r="E528" s="537">
        <v>10539.293193102832</v>
      </c>
      <c r="F528" s="537">
        <v>12595.542591050251</v>
      </c>
      <c r="G528" s="538">
        <v>0</v>
      </c>
      <c r="H528" s="538">
        <v>0</v>
      </c>
      <c r="I528" s="538">
        <v>525</v>
      </c>
      <c r="J528" s="538">
        <v>249</v>
      </c>
      <c r="K528" s="539">
        <f t="shared" si="164"/>
        <v>0</v>
      </c>
      <c r="L528" s="539">
        <f t="shared" si="165"/>
        <v>0</v>
      </c>
      <c r="M528" s="539">
        <f t="shared" si="165"/>
        <v>5533128.9263789868</v>
      </c>
      <c r="N528" s="539">
        <f t="shared" si="165"/>
        <v>3136290.1051715123</v>
      </c>
      <c r="O528" s="539">
        <f t="shared" si="166"/>
        <v>8669419.0315504987</v>
      </c>
      <c r="P528" s="540"/>
      <c r="Q528" s="541"/>
      <c r="R528" s="541">
        <f>D528/D530*R530</f>
        <v>11224.347250654517</v>
      </c>
      <c r="S528" s="541">
        <f t="shared" ref="S528:T528" si="178">E528/E530*S530</f>
        <v>11224.347250654517</v>
      </c>
      <c r="T528" s="541">
        <f t="shared" si="178"/>
        <v>13036.38658173701</v>
      </c>
      <c r="U528" s="538">
        <f t="shared" si="167"/>
        <v>0</v>
      </c>
      <c r="V528" s="538">
        <f t="shared" si="168"/>
        <v>0</v>
      </c>
      <c r="W528" s="538">
        <f t="shared" si="168"/>
        <v>5892782.3065936211</v>
      </c>
      <c r="X528" s="538">
        <f t="shared" si="168"/>
        <v>3246060.2588525154</v>
      </c>
      <c r="Y528" s="538">
        <f t="shared" si="169"/>
        <v>9138842.5654461365</v>
      </c>
      <c r="Z528" s="542">
        <f t="shared" si="170"/>
        <v>469423.53389563784</v>
      </c>
      <c r="AA528" s="543"/>
      <c r="AB528" s="544" t="s">
        <v>2263</v>
      </c>
      <c r="AC528" s="544" t="s">
        <v>2505</v>
      </c>
      <c r="AD528" s="544" t="s">
        <v>2505</v>
      </c>
      <c r="AE528" s="544" t="s">
        <v>2263</v>
      </c>
      <c r="AF528" s="545" t="s">
        <v>2263</v>
      </c>
      <c r="AG528" s="545" t="s">
        <v>2263</v>
      </c>
      <c r="AH528" s="543"/>
      <c r="AI528" s="546" t="e">
        <f t="shared" si="174"/>
        <v>#VALUE!</v>
      </c>
      <c r="AJ528" s="546">
        <f t="shared" si="174"/>
        <v>6.4999999999999947E-2</v>
      </c>
      <c r="AK528" s="546">
        <f t="shared" si="174"/>
        <v>6.4999999999999947E-2</v>
      </c>
      <c r="AL528" s="546">
        <f t="shared" si="174"/>
        <v>3.499999999999992E-2</v>
      </c>
      <c r="AN528" s="502" t="str">
        <f t="shared" si="163"/>
        <v>-</v>
      </c>
      <c r="AO528" s="502" t="str">
        <f t="shared" si="163"/>
        <v>-</v>
      </c>
      <c r="AP528" s="502">
        <f t="shared" si="163"/>
        <v>359653.38021463435</v>
      </c>
      <c r="AQ528" s="502">
        <f t="shared" si="163"/>
        <v>109770.15368100302</v>
      </c>
    </row>
    <row r="529" spans="1:43" ht="12.75" x14ac:dyDescent="0.2">
      <c r="A529" s="535" t="s">
        <v>923</v>
      </c>
      <c r="B529" s="536" t="s">
        <v>2387</v>
      </c>
      <c r="C529" s="537" t="s">
        <v>2263</v>
      </c>
      <c r="D529" s="537">
        <v>9708.867476353018</v>
      </c>
      <c r="E529" s="537">
        <v>9708.867476353018</v>
      </c>
      <c r="F529" s="537">
        <v>10609.680275229868</v>
      </c>
      <c r="G529" s="538">
        <v>0</v>
      </c>
      <c r="H529" s="538">
        <v>0</v>
      </c>
      <c r="I529" s="538">
        <v>791</v>
      </c>
      <c r="J529" s="538">
        <v>213</v>
      </c>
      <c r="K529" s="539">
        <f t="shared" si="164"/>
        <v>0</v>
      </c>
      <c r="L529" s="539">
        <f t="shared" si="165"/>
        <v>0</v>
      </c>
      <c r="M529" s="539">
        <f t="shared" si="165"/>
        <v>7679714.1737952372</v>
      </c>
      <c r="N529" s="539">
        <f t="shared" si="165"/>
        <v>2259861.898623962</v>
      </c>
      <c r="O529" s="539">
        <f t="shared" si="166"/>
        <v>9939576.0724192001</v>
      </c>
      <c r="P529" s="540"/>
      <c r="Q529" s="541"/>
      <c r="R529" s="541">
        <f>D529/D530*R530</f>
        <v>10339.943862315962</v>
      </c>
      <c r="S529" s="541">
        <f>E529/E530*S530</f>
        <v>10339.943862315962</v>
      </c>
      <c r="T529" s="541">
        <f t="shared" ref="T529" si="179">F529/F530*T530</f>
        <v>10981.019084862914</v>
      </c>
      <c r="U529" s="538">
        <f t="shared" si="167"/>
        <v>0</v>
      </c>
      <c r="V529" s="538">
        <f t="shared" si="168"/>
        <v>0</v>
      </c>
      <c r="W529" s="538">
        <f t="shared" si="168"/>
        <v>8178895.5950919259</v>
      </c>
      <c r="X529" s="538">
        <f t="shared" si="168"/>
        <v>2338957.0650758008</v>
      </c>
      <c r="Y529" s="538">
        <f t="shared" si="169"/>
        <v>10517852.660167728</v>
      </c>
      <c r="Z529" s="542">
        <f t="shared" si="170"/>
        <v>578276.58774852753</v>
      </c>
      <c r="AA529" s="543"/>
      <c r="AB529" s="544" t="s">
        <v>2263</v>
      </c>
      <c r="AC529" s="544" t="s">
        <v>2505</v>
      </c>
      <c r="AD529" s="544" t="s">
        <v>2505</v>
      </c>
      <c r="AE529" s="544" t="s">
        <v>2263</v>
      </c>
      <c r="AF529" s="545" t="s">
        <v>2263</v>
      </c>
      <c r="AG529" s="545" t="s">
        <v>2263</v>
      </c>
      <c r="AH529" s="543"/>
      <c r="AI529" s="546" t="e">
        <f t="shared" si="174"/>
        <v>#VALUE!</v>
      </c>
      <c r="AJ529" s="546">
        <f t="shared" si="174"/>
        <v>6.4999999999999725E-2</v>
      </c>
      <c r="AK529" s="546">
        <f t="shared" si="174"/>
        <v>6.4999999999999725E-2</v>
      </c>
      <c r="AL529" s="546">
        <f t="shared" si="174"/>
        <v>3.499999999999992E-2</v>
      </c>
      <c r="AN529" s="502" t="str">
        <f t="shared" si="163"/>
        <v>-</v>
      </c>
      <c r="AO529" s="502" t="str">
        <f t="shared" si="163"/>
        <v>-</v>
      </c>
      <c r="AP529" s="502">
        <f t="shared" si="163"/>
        <v>499181.42129668873</v>
      </c>
      <c r="AQ529" s="502">
        <f t="shared" si="163"/>
        <v>79095.166451838799</v>
      </c>
    </row>
    <row r="530" spans="1:43" ht="40.5" customHeight="1" x14ac:dyDescent="0.2">
      <c r="A530" s="535" t="s">
        <v>924</v>
      </c>
      <c r="B530" s="536" t="s">
        <v>2388</v>
      </c>
      <c r="C530" s="537" t="s">
        <v>2263</v>
      </c>
      <c r="D530" s="537">
        <v>8273.469919744075</v>
      </c>
      <c r="E530" s="537">
        <v>8273.469919744075</v>
      </c>
      <c r="F530" s="537">
        <v>9564.7137629129138</v>
      </c>
      <c r="G530" s="538">
        <v>0</v>
      </c>
      <c r="H530" s="538">
        <v>0</v>
      </c>
      <c r="I530" s="538">
        <v>587</v>
      </c>
      <c r="J530" s="538">
        <v>95</v>
      </c>
      <c r="K530" s="539">
        <f t="shared" si="164"/>
        <v>0</v>
      </c>
      <c r="L530" s="539">
        <f t="shared" si="165"/>
        <v>0</v>
      </c>
      <c r="M530" s="539">
        <f t="shared" si="165"/>
        <v>4856526.8428897718</v>
      </c>
      <c r="N530" s="539">
        <f t="shared" si="165"/>
        <v>908647.80747672683</v>
      </c>
      <c r="O530" s="539">
        <f t="shared" si="166"/>
        <v>5765174.6503664982</v>
      </c>
      <c r="P530" s="540"/>
      <c r="Q530" s="541"/>
      <c r="R530" s="541">
        <f>D530*(1+6.5%)</f>
        <v>8811.2454645274393</v>
      </c>
      <c r="S530" s="541">
        <f>E530*(1+6.5%)</f>
        <v>8811.2454645274393</v>
      </c>
      <c r="T530" s="541">
        <f>F530*(1+3.5%)</f>
        <v>9899.4787446148657</v>
      </c>
      <c r="U530" s="538">
        <f t="shared" si="167"/>
        <v>0</v>
      </c>
      <c r="V530" s="538">
        <f t="shared" si="168"/>
        <v>0</v>
      </c>
      <c r="W530" s="538">
        <f t="shared" si="168"/>
        <v>5172201.0876776064</v>
      </c>
      <c r="X530" s="538">
        <f t="shared" si="168"/>
        <v>940450.48073841224</v>
      </c>
      <c r="Y530" s="538">
        <f t="shared" si="169"/>
        <v>6112651.568416019</v>
      </c>
      <c r="Z530" s="542">
        <f t="shared" si="170"/>
        <v>347476.91804952081</v>
      </c>
      <c r="AA530" s="543"/>
      <c r="AB530" s="544" t="s">
        <v>2263</v>
      </c>
      <c r="AC530" s="544" t="s">
        <v>2505</v>
      </c>
      <c r="AD530" s="544" t="s">
        <v>2505</v>
      </c>
      <c r="AE530" s="544" t="s">
        <v>2263</v>
      </c>
      <c r="AF530" s="545" t="s">
        <v>2263</v>
      </c>
      <c r="AG530" s="545" t="s">
        <v>2263</v>
      </c>
      <c r="AH530" s="543"/>
      <c r="AI530" s="546" t="e">
        <f t="shared" si="174"/>
        <v>#VALUE!</v>
      </c>
      <c r="AJ530" s="546">
        <f t="shared" si="174"/>
        <v>6.4999999999999947E-2</v>
      </c>
      <c r="AK530" s="546">
        <f t="shared" si="174"/>
        <v>6.4999999999999947E-2</v>
      </c>
      <c r="AL530" s="546">
        <f t="shared" si="174"/>
        <v>3.499999999999992E-2</v>
      </c>
      <c r="AN530" s="502" t="str">
        <f t="shared" si="163"/>
        <v>-</v>
      </c>
      <c r="AO530" s="502" t="str">
        <f t="shared" si="163"/>
        <v>-</v>
      </c>
      <c r="AP530" s="502">
        <f t="shared" si="163"/>
        <v>315674.24478783458</v>
      </c>
      <c r="AQ530" s="502">
        <f t="shared" si="163"/>
        <v>31802.673261685413</v>
      </c>
    </row>
    <row r="531" spans="1:43" ht="30" customHeight="1" x14ac:dyDescent="0.2">
      <c r="A531" s="535" t="s">
        <v>925</v>
      </c>
      <c r="B531" s="536" t="s">
        <v>2389</v>
      </c>
      <c r="C531" s="537" t="s">
        <v>2263</v>
      </c>
      <c r="D531" s="537">
        <v>17158.805057061989</v>
      </c>
      <c r="E531" s="537">
        <v>17158.805057061989</v>
      </c>
      <c r="F531" s="537">
        <v>18824.447799021596</v>
      </c>
      <c r="G531" s="538">
        <v>0</v>
      </c>
      <c r="H531" s="538">
        <v>0</v>
      </c>
      <c r="I531" s="538">
        <v>245</v>
      </c>
      <c r="J531" s="538">
        <v>181</v>
      </c>
      <c r="K531" s="539">
        <f t="shared" si="164"/>
        <v>0</v>
      </c>
      <c r="L531" s="539">
        <f t="shared" si="165"/>
        <v>0</v>
      </c>
      <c r="M531" s="539">
        <f t="shared" si="165"/>
        <v>4203907.2389801871</v>
      </c>
      <c r="N531" s="539">
        <f t="shared" si="165"/>
        <v>3407225.051622909</v>
      </c>
      <c r="O531" s="539">
        <f t="shared" si="166"/>
        <v>7611132.2906030957</v>
      </c>
      <c r="P531" s="540"/>
      <c r="Q531" s="541"/>
      <c r="R531" s="541"/>
      <c r="S531" s="541"/>
      <c r="T531" s="541">
        <f t="shared" ref="T531" si="180">F531/F533*T533</f>
        <v>23589.180519721962</v>
      </c>
      <c r="U531" s="538">
        <f t="shared" si="167"/>
        <v>0</v>
      </c>
      <c r="V531" s="538">
        <f t="shared" si="168"/>
        <v>0</v>
      </c>
      <c r="W531" s="538">
        <f t="shared" si="168"/>
        <v>0</v>
      </c>
      <c r="X531" s="538">
        <f t="shared" si="168"/>
        <v>4269641.6740696747</v>
      </c>
      <c r="Y531" s="538">
        <f t="shared" si="169"/>
        <v>4269641.6740696747</v>
      </c>
      <c r="Z531" s="542">
        <f t="shared" si="170"/>
        <v>-3341490.616533421</v>
      </c>
      <c r="AA531" s="543"/>
      <c r="AB531" s="544" t="s">
        <v>2263</v>
      </c>
      <c r="AC531" s="544" t="s">
        <v>2505</v>
      </c>
      <c r="AD531" s="544" t="s">
        <v>2505</v>
      </c>
      <c r="AE531" s="544" t="s">
        <v>2263</v>
      </c>
      <c r="AF531" s="545" t="s">
        <v>2263</v>
      </c>
      <c r="AG531" s="545" t="s">
        <v>2263</v>
      </c>
      <c r="AH531" s="543"/>
      <c r="AI531" s="546" t="e">
        <f t="shared" si="174"/>
        <v>#VALUE!</v>
      </c>
      <c r="AJ531" s="546">
        <f t="shared" si="174"/>
        <v>-1</v>
      </c>
      <c r="AK531" s="546">
        <f t="shared" si="174"/>
        <v>-1</v>
      </c>
      <c r="AL531" s="546">
        <f t="shared" si="174"/>
        <v>0.25311407652276596</v>
      </c>
      <c r="AN531" s="502" t="str">
        <f t="shared" si="163"/>
        <v>-</v>
      </c>
      <c r="AO531" s="502" t="str">
        <f t="shared" si="163"/>
        <v>-</v>
      </c>
      <c r="AP531" s="502" t="str">
        <f t="shared" si="163"/>
        <v>-</v>
      </c>
      <c r="AQ531" s="502">
        <f t="shared" si="163"/>
        <v>862416.62244676566</v>
      </c>
    </row>
    <row r="532" spans="1:43" ht="29.25" customHeight="1" x14ac:dyDescent="0.2">
      <c r="A532" s="535" t="s">
        <v>926</v>
      </c>
      <c r="B532" s="536" t="s">
        <v>2389</v>
      </c>
      <c r="C532" s="537" t="s">
        <v>2263</v>
      </c>
      <c r="D532" s="537">
        <v>12023.816331598508</v>
      </c>
      <c r="E532" s="537">
        <v>12023.816331598508</v>
      </c>
      <c r="F532" s="537">
        <v>14471.923798276493</v>
      </c>
      <c r="G532" s="538">
        <v>0</v>
      </c>
      <c r="H532" s="538">
        <v>0</v>
      </c>
      <c r="I532" s="538">
        <v>358</v>
      </c>
      <c r="J532" s="538">
        <v>111</v>
      </c>
      <c r="K532" s="539">
        <f t="shared" si="164"/>
        <v>0</v>
      </c>
      <c r="L532" s="539">
        <f t="shared" si="165"/>
        <v>0</v>
      </c>
      <c r="M532" s="539">
        <f t="shared" si="165"/>
        <v>4304526.2467122655</v>
      </c>
      <c r="N532" s="539">
        <f t="shared" si="165"/>
        <v>1606383.5416086907</v>
      </c>
      <c r="O532" s="539">
        <f t="shared" si="166"/>
        <v>5910909.7883209568</v>
      </c>
      <c r="P532" s="540"/>
      <c r="Q532" s="541"/>
      <c r="R532" s="541"/>
      <c r="S532" s="541"/>
      <c r="T532" s="541">
        <f>F532/F533*T533</f>
        <v>18134.971425985084</v>
      </c>
      <c r="U532" s="538">
        <f t="shared" si="167"/>
        <v>0</v>
      </c>
      <c r="V532" s="538">
        <f t="shared" si="168"/>
        <v>0</v>
      </c>
      <c r="W532" s="538">
        <f t="shared" si="168"/>
        <v>0</v>
      </c>
      <c r="X532" s="538">
        <f t="shared" si="168"/>
        <v>2012981.8282843444</v>
      </c>
      <c r="Y532" s="538">
        <f t="shared" si="169"/>
        <v>2012981.8282843444</v>
      </c>
      <c r="Z532" s="542">
        <f t="shared" si="170"/>
        <v>-3897927.9600366121</v>
      </c>
      <c r="AA532" s="543"/>
      <c r="AB532" s="544" t="s">
        <v>2263</v>
      </c>
      <c r="AC532" s="544" t="s">
        <v>2505</v>
      </c>
      <c r="AD532" s="544" t="s">
        <v>2505</v>
      </c>
      <c r="AE532" s="544" t="s">
        <v>2263</v>
      </c>
      <c r="AF532" s="545" t="s">
        <v>2263</v>
      </c>
      <c r="AG532" s="545" t="s">
        <v>2263</v>
      </c>
      <c r="AH532" s="543"/>
      <c r="AI532" s="546" t="e">
        <f t="shared" si="174"/>
        <v>#VALUE!</v>
      </c>
      <c r="AJ532" s="546">
        <f t="shared" si="174"/>
        <v>-1</v>
      </c>
      <c r="AK532" s="546">
        <f t="shared" si="174"/>
        <v>-1</v>
      </c>
      <c r="AL532" s="546">
        <f t="shared" si="174"/>
        <v>0.25311407652276574</v>
      </c>
      <c r="AN532" s="502" t="str">
        <f t="shared" si="163"/>
        <v>-</v>
      </c>
      <c r="AO532" s="502" t="str">
        <f t="shared" si="163"/>
        <v>-</v>
      </c>
      <c r="AP532" s="502" t="str">
        <f t="shared" si="163"/>
        <v>-</v>
      </c>
      <c r="AQ532" s="502">
        <f t="shared" si="163"/>
        <v>406598.28667565365</v>
      </c>
    </row>
    <row r="533" spans="1:43" ht="25.5" x14ac:dyDescent="0.2">
      <c r="A533" s="535" t="s">
        <v>927</v>
      </c>
      <c r="B533" s="536" t="s">
        <v>2390</v>
      </c>
      <c r="C533" s="537" t="s">
        <v>2263</v>
      </c>
      <c r="D533" s="537">
        <v>10786.813017650462</v>
      </c>
      <c r="E533" s="537">
        <v>10786.813017650462</v>
      </c>
      <c r="F533" s="537">
        <v>9949.0867032454589</v>
      </c>
      <c r="G533" s="538">
        <v>0</v>
      </c>
      <c r="H533" s="538">
        <v>0</v>
      </c>
      <c r="I533" s="538">
        <v>324</v>
      </c>
      <c r="J533" s="538">
        <v>34</v>
      </c>
      <c r="K533" s="539">
        <f t="shared" si="164"/>
        <v>0</v>
      </c>
      <c r="L533" s="539">
        <f t="shared" si="165"/>
        <v>0</v>
      </c>
      <c r="M533" s="539">
        <f t="shared" si="165"/>
        <v>3494927.4177187495</v>
      </c>
      <c r="N533" s="539">
        <f t="shared" si="165"/>
        <v>338268.94791034563</v>
      </c>
      <c r="O533" s="539">
        <f t="shared" si="166"/>
        <v>3833196.3656290951</v>
      </c>
      <c r="P533" s="540"/>
      <c r="Q533" s="541"/>
      <c r="R533" s="541"/>
      <c r="S533" s="541"/>
      <c r="T533" s="541">
        <f>F489/D489*D533</f>
        <v>12467.340596382362</v>
      </c>
      <c r="U533" s="538">
        <f t="shared" si="167"/>
        <v>0</v>
      </c>
      <c r="V533" s="538">
        <f t="shared" si="168"/>
        <v>0</v>
      </c>
      <c r="W533" s="538">
        <f t="shared" si="168"/>
        <v>0</v>
      </c>
      <c r="X533" s="538">
        <f t="shared" si="168"/>
        <v>423889.58027700032</v>
      </c>
      <c r="Y533" s="538">
        <f t="shared" si="169"/>
        <v>423889.58027700032</v>
      </c>
      <c r="Z533" s="542">
        <f t="shared" si="170"/>
        <v>-3409306.785352095</v>
      </c>
      <c r="AA533" s="543"/>
      <c r="AB533" s="544" t="s">
        <v>2263</v>
      </c>
      <c r="AC533" s="544" t="s">
        <v>2505</v>
      </c>
      <c r="AD533" s="544" t="s">
        <v>2505</v>
      </c>
      <c r="AE533" s="544" t="s">
        <v>2263</v>
      </c>
      <c r="AF533" s="545" t="s">
        <v>2263</v>
      </c>
      <c r="AG533" s="545" t="s">
        <v>2263</v>
      </c>
      <c r="AH533" s="543"/>
      <c r="AI533" s="546" t="e">
        <f t="shared" si="174"/>
        <v>#VALUE!</v>
      </c>
      <c r="AJ533" s="546">
        <f t="shared" si="174"/>
        <v>-1</v>
      </c>
      <c r="AK533" s="546">
        <f t="shared" si="174"/>
        <v>-1</v>
      </c>
      <c r="AL533" s="546">
        <f t="shared" si="174"/>
        <v>0.25311407652276596</v>
      </c>
      <c r="AN533" s="502" t="str">
        <f t="shared" si="163"/>
        <v>-</v>
      </c>
      <c r="AO533" s="502" t="str">
        <f t="shared" si="163"/>
        <v>-</v>
      </c>
      <c r="AP533" s="502" t="str">
        <f t="shared" si="163"/>
        <v>-</v>
      </c>
      <c r="AQ533" s="502">
        <f t="shared" si="163"/>
        <v>85620.632366654696</v>
      </c>
    </row>
    <row r="534" spans="1:43" ht="12.75" x14ac:dyDescent="0.2">
      <c r="A534" s="535" t="s">
        <v>928</v>
      </c>
      <c r="B534" s="536">
        <v>0</v>
      </c>
      <c r="C534" s="537" t="s">
        <v>2263</v>
      </c>
      <c r="D534" s="537">
        <v>1506.5468382628103</v>
      </c>
      <c r="E534" s="537">
        <v>1506.5468382628103</v>
      </c>
      <c r="F534" s="537">
        <v>4528.1542731545351</v>
      </c>
      <c r="G534" s="538">
        <v>0</v>
      </c>
      <c r="H534" s="538">
        <v>337</v>
      </c>
      <c r="I534" s="538">
        <v>450</v>
      </c>
      <c r="J534" s="538">
        <v>198</v>
      </c>
      <c r="K534" s="539">
        <f t="shared" si="164"/>
        <v>0</v>
      </c>
      <c r="L534" s="539">
        <f t="shared" si="165"/>
        <v>507706.28449456708</v>
      </c>
      <c r="M534" s="539">
        <f t="shared" si="165"/>
        <v>677946.07721826469</v>
      </c>
      <c r="N534" s="539">
        <f t="shared" si="165"/>
        <v>896574.54608459794</v>
      </c>
      <c r="O534" s="539">
        <f t="shared" si="166"/>
        <v>2082226.9077974297</v>
      </c>
      <c r="P534" s="540"/>
      <c r="Q534" s="541"/>
      <c r="R534" s="541"/>
      <c r="S534" s="541"/>
      <c r="T534" s="541"/>
      <c r="U534" s="538">
        <f t="shared" si="167"/>
        <v>0</v>
      </c>
      <c r="V534" s="538">
        <f t="shared" si="168"/>
        <v>0</v>
      </c>
      <c r="W534" s="538">
        <f t="shared" si="168"/>
        <v>0</v>
      </c>
      <c r="X534" s="538">
        <f t="shared" si="168"/>
        <v>0</v>
      </c>
      <c r="Y534" s="538">
        <f t="shared" si="169"/>
        <v>0</v>
      </c>
      <c r="Z534" s="542">
        <f t="shared" si="170"/>
        <v>0</v>
      </c>
      <c r="AA534" s="543"/>
      <c r="AB534" s="544" t="s">
        <v>2263</v>
      </c>
      <c r="AC534" s="544" t="s">
        <v>2505</v>
      </c>
      <c r="AD534" s="544" t="s">
        <v>2505</v>
      </c>
      <c r="AE534" s="544" t="s">
        <v>2263</v>
      </c>
      <c r="AF534" s="545" t="s">
        <v>2263</v>
      </c>
      <c r="AG534" s="545" t="s">
        <v>2263</v>
      </c>
      <c r="AH534" s="543"/>
      <c r="AI534" s="546" t="e">
        <f t="shared" si="174"/>
        <v>#VALUE!</v>
      </c>
      <c r="AJ534" s="546">
        <f t="shared" si="174"/>
        <v>-1</v>
      </c>
      <c r="AK534" s="546">
        <f t="shared" si="174"/>
        <v>-1</v>
      </c>
      <c r="AL534" s="546">
        <f t="shared" si="174"/>
        <v>-1</v>
      </c>
      <c r="AN534" s="502" t="str">
        <f t="shared" si="163"/>
        <v>-</v>
      </c>
      <c r="AO534" s="502" t="str">
        <f t="shared" si="163"/>
        <v>-</v>
      </c>
      <c r="AP534" s="502" t="str">
        <f t="shared" si="163"/>
        <v>-</v>
      </c>
      <c r="AQ534" s="502" t="str">
        <f t="shared" si="163"/>
        <v>-</v>
      </c>
    </row>
    <row r="535" spans="1:43" s="509" customFormat="1" ht="12.75" x14ac:dyDescent="0.2">
      <c r="A535" s="548" t="s">
        <v>929</v>
      </c>
      <c r="B535" s="549" t="s">
        <v>2391</v>
      </c>
      <c r="C535" s="550" t="s">
        <v>2263</v>
      </c>
      <c r="D535" s="550">
        <v>1473.9176031354375</v>
      </c>
      <c r="E535" s="550">
        <v>1473.9176031354375</v>
      </c>
      <c r="F535" s="550">
        <v>2606.9027897061674</v>
      </c>
      <c r="G535" s="551">
        <v>2</v>
      </c>
      <c r="H535" s="551">
        <v>2199</v>
      </c>
      <c r="I535" s="551">
        <v>2942</v>
      </c>
      <c r="J535" s="551">
        <v>217</v>
      </c>
      <c r="K535" s="552">
        <f t="shared" si="164"/>
        <v>0</v>
      </c>
      <c r="L535" s="552">
        <f t="shared" si="165"/>
        <v>3241144.8092948273</v>
      </c>
      <c r="M535" s="552">
        <f t="shared" si="165"/>
        <v>4336265.5884244572</v>
      </c>
      <c r="N535" s="552">
        <f t="shared" si="165"/>
        <v>565697.90536623832</v>
      </c>
      <c r="O535" s="552">
        <f t="shared" si="166"/>
        <v>8143108.3030855227</v>
      </c>
      <c r="P535" s="540"/>
      <c r="Q535" s="553"/>
      <c r="R535" s="553">
        <f>D537*1.8</f>
        <v>1910.6583776527873</v>
      </c>
      <c r="S535" s="553">
        <f t="shared" ref="S535" si="181">E537*1.8</f>
        <v>1910.6583776527873</v>
      </c>
      <c r="T535" s="553"/>
      <c r="U535" s="551">
        <f t="shared" si="167"/>
        <v>0</v>
      </c>
      <c r="V535" s="551">
        <f t="shared" si="168"/>
        <v>4201537.7724584788</v>
      </c>
      <c r="W535" s="551">
        <f t="shared" si="168"/>
        <v>5621156.9470544998</v>
      </c>
      <c r="X535" s="551">
        <f t="shared" si="168"/>
        <v>0</v>
      </c>
      <c r="Y535" s="551">
        <f t="shared" si="169"/>
        <v>9822694.7195129786</v>
      </c>
      <c r="Z535" s="551">
        <f t="shared" si="170"/>
        <v>1679586.4164274558</v>
      </c>
      <c r="AA535" s="540"/>
      <c r="AB535" s="554" t="s">
        <v>2263</v>
      </c>
      <c r="AC535" s="554" t="s">
        <v>2505</v>
      </c>
      <c r="AD535" s="554" t="s">
        <v>2505</v>
      </c>
      <c r="AE535" s="554" t="s">
        <v>2263</v>
      </c>
      <c r="AF535" s="555">
        <v>301</v>
      </c>
      <c r="AG535" s="555" t="s">
        <v>2263</v>
      </c>
      <c r="AH535" s="540"/>
      <c r="AI535" s="546" t="e">
        <f t="shared" si="174"/>
        <v>#VALUE!</v>
      </c>
      <c r="AJ535" s="546">
        <f t="shared" si="174"/>
        <v>0.29631288315458026</v>
      </c>
      <c r="AK535" s="546">
        <f t="shared" si="174"/>
        <v>0.29631288315458026</v>
      </c>
      <c r="AL535" s="546">
        <f t="shared" si="174"/>
        <v>-1</v>
      </c>
      <c r="AN535" s="502" t="str">
        <f t="shared" si="163"/>
        <v>-</v>
      </c>
      <c r="AO535" s="502">
        <f t="shared" si="163"/>
        <v>960392.96316365153</v>
      </c>
      <c r="AP535" s="502">
        <f t="shared" si="163"/>
        <v>1284891.3586300425</v>
      </c>
      <c r="AQ535" s="502" t="str">
        <f t="shared" si="163"/>
        <v>-</v>
      </c>
    </row>
    <row r="536" spans="1:43" ht="12.75" x14ac:dyDescent="0.2">
      <c r="A536" s="535" t="s">
        <v>930</v>
      </c>
      <c r="B536" s="536">
        <v>0</v>
      </c>
      <c r="C536" s="537" t="s">
        <v>2263</v>
      </c>
      <c r="D536" s="537">
        <v>1189.1012855637089</v>
      </c>
      <c r="E536" s="537">
        <v>1189.1012855637089</v>
      </c>
      <c r="F536" s="537">
        <v>3748.9726918660867</v>
      </c>
      <c r="G536" s="538">
        <v>0</v>
      </c>
      <c r="H536" s="538">
        <v>153</v>
      </c>
      <c r="I536" s="538">
        <v>118</v>
      </c>
      <c r="J536" s="538">
        <v>67</v>
      </c>
      <c r="K536" s="539">
        <f t="shared" si="164"/>
        <v>0</v>
      </c>
      <c r="L536" s="539">
        <f t="shared" si="165"/>
        <v>181932.49669124745</v>
      </c>
      <c r="M536" s="539">
        <f t="shared" si="165"/>
        <v>140313.95169651764</v>
      </c>
      <c r="N536" s="539">
        <f t="shared" si="165"/>
        <v>251181.1703550278</v>
      </c>
      <c r="O536" s="539">
        <f t="shared" si="166"/>
        <v>573427.61874279287</v>
      </c>
      <c r="P536" s="540"/>
      <c r="Q536" s="541"/>
      <c r="R536" s="541"/>
      <c r="S536" s="541"/>
      <c r="T536" s="541"/>
      <c r="U536" s="538">
        <f t="shared" si="167"/>
        <v>0</v>
      </c>
      <c r="V536" s="538">
        <f t="shared" si="168"/>
        <v>0</v>
      </c>
      <c r="W536" s="538">
        <f t="shared" si="168"/>
        <v>0</v>
      </c>
      <c r="X536" s="538">
        <f t="shared" si="168"/>
        <v>0</v>
      </c>
      <c r="Y536" s="538">
        <f t="shared" si="169"/>
        <v>0</v>
      </c>
      <c r="Z536" s="542">
        <f t="shared" si="170"/>
        <v>0</v>
      </c>
      <c r="AA536" s="543"/>
      <c r="AB536" s="544" t="s">
        <v>2263</v>
      </c>
      <c r="AC536" s="544" t="s">
        <v>2505</v>
      </c>
      <c r="AD536" s="544" t="s">
        <v>2505</v>
      </c>
      <c r="AE536" s="544" t="s">
        <v>2263</v>
      </c>
      <c r="AF536" s="545" t="s">
        <v>2263</v>
      </c>
      <c r="AG536" s="545" t="s">
        <v>2263</v>
      </c>
      <c r="AH536" s="543"/>
      <c r="AI536" s="546" t="e">
        <f t="shared" si="174"/>
        <v>#VALUE!</v>
      </c>
      <c r="AJ536" s="546">
        <f t="shared" si="174"/>
        <v>-1</v>
      </c>
      <c r="AK536" s="546">
        <f t="shared" si="174"/>
        <v>-1</v>
      </c>
      <c r="AL536" s="546">
        <f t="shared" si="174"/>
        <v>-1</v>
      </c>
      <c r="AN536" s="502" t="str">
        <f t="shared" si="163"/>
        <v>-</v>
      </c>
      <c r="AO536" s="502" t="str">
        <f t="shared" si="163"/>
        <v>-</v>
      </c>
      <c r="AP536" s="502" t="str">
        <f t="shared" si="163"/>
        <v>-</v>
      </c>
      <c r="AQ536" s="502" t="str">
        <f t="shared" si="163"/>
        <v>-</v>
      </c>
    </row>
    <row r="537" spans="1:43" ht="12.75" x14ac:dyDescent="0.2">
      <c r="A537" s="535" t="s">
        <v>931</v>
      </c>
      <c r="B537" s="536">
        <v>0</v>
      </c>
      <c r="C537" s="537" t="s">
        <v>2263</v>
      </c>
      <c r="D537" s="537">
        <v>1061.4768764737707</v>
      </c>
      <c r="E537" s="537">
        <v>1061.4768764737707</v>
      </c>
      <c r="F537" s="537">
        <v>2284.8228854504232</v>
      </c>
      <c r="G537" s="538">
        <v>5</v>
      </c>
      <c r="H537" s="538">
        <v>829</v>
      </c>
      <c r="I537" s="538">
        <v>782</v>
      </c>
      <c r="J537" s="538">
        <v>74</v>
      </c>
      <c r="K537" s="539">
        <f t="shared" si="164"/>
        <v>0</v>
      </c>
      <c r="L537" s="539">
        <f t="shared" si="165"/>
        <v>879964.33059675596</v>
      </c>
      <c r="M537" s="539">
        <f t="shared" si="165"/>
        <v>830074.91740248876</v>
      </c>
      <c r="N537" s="539">
        <f t="shared" si="165"/>
        <v>169076.89352333132</v>
      </c>
      <c r="O537" s="539">
        <f t="shared" si="166"/>
        <v>1879116.1415225761</v>
      </c>
      <c r="P537" s="540"/>
      <c r="Q537" s="541"/>
      <c r="R537" s="541"/>
      <c r="S537" s="541"/>
      <c r="T537" s="541"/>
      <c r="U537" s="538">
        <f t="shared" si="167"/>
        <v>0</v>
      </c>
      <c r="V537" s="538">
        <f t="shared" si="168"/>
        <v>0</v>
      </c>
      <c r="W537" s="538">
        <f t="shared" si="168"/>
        <v>0</v>
      </c>
      <c r="X537" s="538">
        <f t="shared" si="168"/>
        <v>0</v>
      </c>
      <c r="Y537" s="538">
        <f t="shared" si="169"/>
        <v>0</v>
      </c>
      <c r="Z537" s="542">
        <f t="shared" si="170"/>
        <v>0</v>
      </c>
      <c r="AA537" s="543"/>
      <c r="AB537" s="544" t="s">
        <v>2263</v>
      </c>
      <c r="AC537" s="544" t="s">
        <v>2505</v>
      </c>
      <c r="AD537" s="544" t="s">
        <v>2505</v>
      </c>
      <c r="AE537" s="544" t="s">
        <v>2263</v>
      </c>
      <c r="AF537" s="545">
        <v>320</v>
      </c>
      <c r="AG537" s="545" t="s">
        <v>2263</v>
      </c>
      <c r="AH537" s="543"/>
      <c r="AI537" s="546" t="e">
        <f t="shared" si="174"/>
        <v>#VALUE!</v>
      </c>
      <c r="AJ537" s="546">
        <f t="shared" si="174"/>
        <v>-1</v>
      </c>
      <c r="AK537" s="546">
        <f t="shared" si="174"/>
        <v>-1</v>
      </c>
      <c r="AL537" s="546">
        <f t="shared" si="174"/>
        <v>-1</v>
      </c>
      <c r="AN537" s="502" t="str">
        <f t="shared" si="163"/>
        <v>-</v>
      </c>
      <c r="AO537" s="502" t="str">
        <f t="shared" si="163"/>
        <v>-</v>
      </c>
      <c r="AP537" s="502" t="str">
        <f t="shared" si="163"/>
        <v>-</v>
      </c>
      <c r="AQ537" s="502" t="str">
        <f t="shared" si="163"/>
        <v>-</v>
      </c>
    </row>
    <row r="538" spans="1:43" s="509" customFormat="1" ht="12.75" x14ac:dyDescent="0.2">
      <c r="A538" s="548" t="s">
        <v>932</v>
      </c>
      <c r="B538" s="549" t="s">
        <v>2392</v>
      </c>
      <c r="C538" s="550" t="s">
        <v>2263</v>
      </c>
      <c r="D538" s="550">
        <v>13337.600699398909</v>
      </c>
      <c r="E538" s="550">
        <v>13337.600699398909</v>
      </c>
      <c r="F538" s="550">
        <v>16333.931232934037</v>
      </c>
      <c r="G538" s="551">
        <v>0</v>
      </c>
      <c r="H538" s="551">
        <v>52</v>
      </c>
      <c r="I538" s="551">
        <v>392</v>
      </c>
      <c r="J538" s="551">
        <v>571</v>
      </c>
      <c r="K538" s="552">
        <f t="shared" si="164"/>
        <v>0</v>
      </c>
      <c r="L538" s="552">
        <f t="shared" si="165"/>
        <v>693555.23636874324</v>
      </c>
      <c r="M538" s="552">
        <f t="shared" si="165"/>
        <v>5228339.4741643723</v>
      </c>
      <c r="N538" s="552">
        <f t="shared" si="165"/>
        <v>9326674.7340053357</v>
      </c>
      <c r="O538" s="552">
        <f t="shared" si="166"/>
        <v>15248569.444538452</v>
      </c>
      <c r="P538" s="540"/>
      <c r="Q538" s="553"/>
      <c r="R538" s="553"/>
      <c r="S538" s="553"/>
      <c r="T538" s="553"/>
      <c r="U538" s="551">
        <f t="shared" si="167"/>
        <v>0</v>
      </c>
      <c r="V538" s="551">
        <f t="shared" si="168"/>
        <v>0</v>
      </c>
      <c r="W538" s="551">
        <f t="shared" si="168"/>
        <v>0</v>
      </c>
      <c r="X538" s="551">
        <f t="shared" si="168"/>
        <v>0</v>
      </c>
      <c r="Y538" s="551">
        <f t="shared" si="169"/>
        <v>0</v>
      </c>
      <c r="Z538" s="551">
        <f t="shared" si="170"/>
        <v>0</v>
      </c>
      <c r="AA538" s="540"/>
      <c r="AB538" s="554" t="s">
        <v>2263</v>
      </c>
      <c r="AC538" s="554" t="s">
        <v>2505</v>
      </c>
      <c r="AD538" s="554" t="s">
        <v>2505</v>
      </c>
      <c r="AE538" s="554" t="s">
        <v>2263</v>
      </c>
      <c r="AF538" s="555" t="s">
        <v>2263</v>
      </c>
      <c r="AG538" s="555" t="s">
        <v>2263</v>
      </c>
      <c r="AH538" s="540"/>
      <c r="AI538" s="546" t="e">
        <f t="shared" si="174"/>
        <v>#VALUE!</v>
      </c>
      <c r="AJ538" s="546">
        <f t="shared" si="174"/>
        <v>-1</v>
      </c>
      <c r="AK538" s="546">
        <f t="shared" si="174"/>
        <v>-1</v>
      </c>
      <c r="AL538" s="546">
        <f t="shared" si="174"/>
        <v>-1</v>
      </c>
      <c r="AN538" s="502" t="str">
        <f t="shared" si="163"/>
        <v>-</v>
      </c>
      <c r="AO538" s="502" t="str">
        <f t="shared" si="163"/>
        <v>-</v>
      </c>
      <c r="AP538" s="502" t="str">
        <f t="shared" si="163"/>
        <v>-</v>
      </c>
      <c r="AQ538" s="502" t="str">
        <f t="shared" si="163"/>
        <v>-</v>
      </c>
    </row>
    <row r="539" spans="1:43" s="509" customFormat="1" ht="12.75" x14ac:dyDescent="0.2">
      <c r="A539" s="548" t="s">
        <v>933</v>
      </c>
      <c r="B539" s="549" t="s">
        <v>2392</v>
      </c>
      <c r="C539" s="550" t="s">
        <v>2263</v>
      </c>
      <c r="D539" s="550">
        <v>12646.603519310487</v>
      </c>
      <c r="E539" s="550">
        <v>12646.603519310487</v>
      </c>
      <c r="F539" s="550">
        <v>13645.572438012503</v>
      </c>
      <c r="G539" s="551">
        <v>0</v>
      </c>
      <c r="H539" s="551">
        <v>125</v>
      </c>
      <c r="I539" s="551">
        <v>769</v>
      </c>
      <c r="J539" s="551">
        <v>296</v>
      </c>
      <c r="K539" s="552">
        <f t="shared" si="164"/>
        <v>0</v>
      </c>
      <c r="L539" s="552">
        <f t="shared" si="165"/>
        <v>1580825.4399138109</v>
      </c>
      <c r="M539" s="552">
        <f t="shared" si="165"/>
        <v>9725238.1063497644</v>
      </c>
      <c r="N539" s="552">
        <f t="shared" si="165"/>
        <v>4039089.441651701</v>
      </c>
      <c r="O539" s="552">
        <f t="shared" si="166"/>
        <v>15345152.987915277</v>
      </c>
      <c r="P539" s="540"/>
      <c r="Q539" s="553"/>
      <c r="R539" s="553"/>
      <c r="S539" s="553"/>
      <c r="T539" s="553"/>
      <c r="U539" s="551">
        <f t="shared" si="167"/>
        <v>0</v>
      </c>
      <c r="V539" s="551">
        <f t="shared" si="168"/>
        <v>0</v>
      </c>
      <c r="W539" s="551">
        <f t="shared" si="168"/>
        <v>0</v>
      </c>
      <c r="X539" s="551">
        <f t="shared" si="168"/>
        <v>0</v>
      </c>
      <c r="Y539" s="551">
        <f t="shared" si="169"/>
        <v>0</v>
      </c>
      <c r="Z539" s="551">
        <f t="shared" si="170"/>
        <v>0</v>
      </c>
      <c r="AA539" s="540"/>
      <c r="AB539" s="554" t="s">
        <v>2263</v>
      </c>
      <c r="AC539" s="554" t="s">
        <v>2505</v>
      </c>
      <c r="AD539" s="554" t="s">
        <v>2505</v>
      </c>
      <c r="AE539" s="554" t="s">
        <v>2263</v>
      </c>
      <c r="AF539" s="555" t="s">
        <v>2263</v>
      </c>
      <c r="AG539" s="555" t="s">
        <v>2263</v>
      </c>
      <c r="AH539" s="540"/>
      <c r="AI539" s="546" t="e">
        <f t="shared" si="174"/>
        <v>#VALUE!</v>
      </c>
      <c r="AJ539" s="546">
        <f t="shared" si="174"/>
        <v>-1</v>
      </c>
      <c r="AK539" s="546">
        <f t="shared" si="174"/>
        <v>-1</v>
      </c>
      <c r="AL539" s="546">
        <f t="shared" si="174"/>
        <v>-1</v>
      </c>
      <c r="AN539" s="502" t="str">
        <f t="shared" ref="AN539:AQ601" si="182">IF(U539&lt;&gt;0,U539-K539,"-")</f>
        <v>-</v>
      </c>
      <c r="AO539" s="502" t="str">
        <f t="shared" si="182"/>
        <v>-</v>
      </c>
      <c r="AP539" s="502" t="str">
        <f t="shared" si="182"/>
        <v>-</v>
      </c>
      <c r="AQ539" s="502" t="str">
        <f t="shared" si="182"/>
        <v>-</v>
      </c>
    </row>
    <row r="540" spans="1:43" s="509" customFormat="1" ht="12.75" x14ac:dyDescent="0.2">
      <c r="A540" s="548" t="s">
        <v>934</v>
      </c>
      <c r="B540" s="549" t="s">
        <v>2392</v>
      </c>
      <c r="C540" s="550" t="s">
        <v>2263</v>
      </c>
      <c r="D540" s="550">
        <v>12164.392951031179</v>
      </c>
      <c r="E540" s="550">
        <v>12164.392951031179</v>
      </c>
      <c r="F540" s="550">
        <v>12953.618710518402</v>
      </c>
      <c r="G540" s="551">
        <v>49</v>
      </c>
      <c r="H540" s="551">
        <v>64</v>
      </c>
      <c r="I540" s="551">
        <v>527</v>
      </c>
      <c r="J540" s="551">
        <v>117</v>
      </c>
      <c r="K540" s="552">
        <f t="shared" si="164"/>
        <v>0</v>
      </c>
      <c r="L540" s="552">
        <f t="shared" si="165"/>
        <v>778521.14886599546</v>
      </c>
      <c r="M540" s="552">
        <f t="shared" si="165"/>
        <v>6410635.085193431</v>
      </c>
      <c r="N540" s="552">
        <f t="shared" si="165"/>
        <v>1515573.3891306531</v>
      </c>
      <c r="O540" s="552">
        <f t="shared" si="166"/>
        <v>8704729.6231900807</v>
      </c>
      <c r="P540" s="540"/>
      <c r="Q540" s="553"/>
      <c r="R540" s="553"/>
      <c r="S540" s="553"/>
      <c r="T540" s="553"/>
      <c r="U540" s="551">
        <f t="shared" si="167"/>
        <v>0</v>
      </c>
      <c r="V540" s="551">
        <f t="shared" si="168"/>
        <v>0</v>
      </c>
      <c r="W540" s="551">
        <f t="shared" si="168"/>
        <v>0</v>
      </c>
      <c r="X540" s="551">
        <f t="shared" si="168"/>
        <v>0</v>
      </c>
      <c r="Y540" s="551">
        <f t="shared" si="169"/>
        <v>0</v>
      </c>
      <c r="Z540" s="551">
        <f t="shared" si="170"/>
        <v>0</v>
      </c>
      <c r="AA540" s="540"/>
      <c r="AB540" s="554" t="s">
        <v>2263</v>
      </c>
      <c r="AC540" s="554" t="s">
        <v>2505</v>
      </c>
      <c r="AD540" s="554" t="s">
        <v>2505</v>
      </c>
      <c r="AE540" s="554" t="s">
        <v>2263</v>
      </c>
      <c r="AF540" s="555">
        <v>304</v>
      </c>
      <c r="AG540" s="555" t="s">
        <v>2263</v>
      </c>
      <c r="AH540" s="540"/>
      <c r="AI540" s="546" t="e">
        <f t="shared" si="174"/>
        <v>#VALUE!</v>
      </c>
      <c r="AJ540" s="546">
        <f t="shared" si="174"/>
        <v>-1</v>
      </c>
      <c r="AK540" s="546">
        <f t="shared" si="174"/>
        <v>-1</v>
      </c>
      <c r="AL540" s="546">
        <f t="shared" si="174"/>
        <v>-1</v>
      </c>
      <c r="AN540" s="502" t="str">
        <f t="shared" si="182"/>
        <v>-</v>
      </c>
      <c r="AO540" s="502" t="str">
        <f t="shared" si="182"/>
        <v>-</v>
      </c>
      <c r="AP540" s="502" t="str">
        <f t="shared" si="182"/>
        <v>-</v>
      </c>
      <c r="AQ540" s="502" t="str">
        <f t="shared" si="182"/>
        <v>-</v>
      </c>
    </row>
    <row r="541" spans="1:43" ht="12.75" x14ac:dyDescent="0.2">
      <c r="A541" s="535" t="s">
        <v>935</v>
      </c>
      <c r="B541" s="536">
        <v>0</v>
      </c>
      <c r="C541" s="537" t="s">
        <v>2263</v>
      </c>
      <c r="D541" s="537">
        <v>4717.0198433101314</v>
      </c>
      <c r="E541" s="537">
        <v>4717.0198433101314</v>
      </c>
      <c r="F541" s="537">
        <v>8974.5107909846847</v>
      </c>
      <c r="G541" s="538">
        <v>0</v>
      </c>
      <c r="H541" s="538">
        <v>1</v>
      </c>
      <c r="I541" s="538">
        <v>104</v>
      </c>
      <c r="J541" s="538">
        <v>168</v>
      </c>
      <c r="K541" s="539">
        <f t="shared" si="164"/>
        <v>0</v>
      </c>
      <c r="L541" s="539">
        <f t="shared" si="165"/>
        <v>4717.0198433101314</v>
      </c>
      <c r="M541" s="539">
        <f t="shared" si="165"/>
        <v>490570.06370425364</v>
      </c>
      <c r="N541" s="539">
        <f t="shared" si="165"/>
        <v>1507717.8128854269</v>
      </c>
      <c r="O541" s="539">
        <f t="shared" si="166"/>
        <v>2003004.8964329907</v>
      </c>
      <c r="P541" s="540"/>
      <c r="Q541" s="541"/>
      <c r="R541" s="541"/>
      <c r="S541" s="541"/>
      <c r="T541" s="541"/>
      <c r="U541" s="538">
        <f t="shared" si="167"/>
        <v>0</v>
      </c>
      <c r="V541" s="538">
        <f t="shared" si="168"/>
        <v>0</v>
      </c>
      <c r="W541" s="538">
        <f t="shared" si="168"/>
        <v>0</v>
      </c>
      <c r="X541" s="538">
        <f t="shared" si="168"/>
        <v>0</v>
      </c>
      <c r="Y541" s="538">
        <f t="shared" si="169"/>
        <v>0</v>
      </c>
      <c r="Z541" s="542">
        <f t="shared" si="170"/>
        <v>0</v>
      </c>
      <c r="AA541" s="543"/>
      <c r="AB541" s="544" t="s">
        <v>2263</v>
      </c>
      <c r="AC541" s="544" t="s">
        <v>2505</v>
      </c>
      <c r="AD541" s="544" t="s">
        <v>2505</v>
      </c>
      <c r="AE541" s="544" t="s">
        <v>2263</v>
      </c>
      <c r="AF541" s="545" t="s">
        <v>2263</v>
      </c>
      <c r="AG541" s="545" t="s">
        <v>2263</v>
      </c>
      <c r="AH541" s="543"/>
      <c r="AI541" s="546" t="e">
        <f t="shared" si="174"/>
        <v>#VALUE!</v>
      </c>
      <c r="AJ541" s="546">
        <f t="shared" si="174"/>
        <v>-1</v>
      </c>
      <c r="AK541" s="546">
        <f t="shared" si="174"/>
        <v>-1</v>
      </c>
      <c r="AL541" s="546">
        <f t="shared" si="174"/>
        <v>-1</v>
      </c>
      <c r="AN541" s="502" t="str">
        <f t="shared" si="182"/>
        <v>-</v>
      </c>
      <c r="AO541" s="502" t="str">
        <f t="shared" si="182"/>
        <v>-</v>
      </c>
      <c r="AP541" s="502" t="str">
        <f t="shared" si="182"/>
        <v>-</v>
      </c>
      <c r="AQ541" s="502" t="str">
        <f t="shared" si="182"/>
        <v>-</v>
      </c>
    </row>
    <row r="542" spans="1:43" ht="12.75" x14ac:dyDescent="0.2">
      <c r="A542" s="535" t="s">
        <v>936</v>
      </c>
      <c r="B542" s="536">
        <v>0</v>
      </c>
      <c r="C542" s="537" t="s">
        <v>2263</v>
      </c>
      <c r="D542" s="537">
        <v>3106.7824385177828</v>
      </c>
      <c r="E542" s="537">
        <v>3106.7824385177828</v>
      </c>
      <c r="F542" s="537">
        <v>4044.7752296049657</v>
      </c>
      <c r="G542" s="538">
        <v>3</v>
      </c>
      <c r="H542" s="538">
        <v>29</v>
      </c>
      <c r="I542" s="538">
        <v>188</v>
      </c>
      <c r="J542" s="538">
        <v>79</v>
      </c>
      <c r="K542" s="539">
        <f t="shared" si="164"/>
        <v>0</v>
      </c>
      <c r="L542" s="539">
        <f t="shared" si="165"/>
        <v>90096.690717015706</v>
      </c>
      <c r="M542" s="539">
        <f t="shared" si="165"/>
        <v>584075.09844134317</v>
      </c>
      <c r="N542" s="539">
        <f t="shared" si="165"/>
        <v>319537.24313879228</v>
      </c>
      <c r="O542" s="539">
        <f t="shared" si="166"/>
        <v>993709.03229715116</v>
      </c>
      <c r="P542" s="540"/>
      <c r="Q542" s="541"/>
      <c r="R542" s="541"/>
      <c r="S542" s="541"/>
      <c r="T542" s="541"/>
      <c r="U542" s="538">
        <f t="shared" si="167"/>
        <v>0</v>
      </c>
      <c r="V542" s="538">
        <f t="shared" si="168"/>
        <v>0</v>
      </c>
      <c r="W542" s="538">
        <f t="shared" si="168"/>
        <v>0</v>
      </c>
      <c r="X542" s="538">
        <f t="shared" si="168"/>
        <v>0</v>
      </c>
      <c r="Y542" s="538">
        <f t="shared" si="169"/>
        <v>0</v>
      </c>
      <c r="Z542" s="542">
        <f t="shared" si="170"/>
        <v>0</v>
      </c>
      <c r="AA542" s="543"/>
      <c r="AB542" s="544" t="s">
        <v>2263</v>
      </c>
      <c r="AC542" s="544" t="s">
        <v>2505</v>
      </c>
      <c r="AD542" s="544" t="s">
        <v>2505</v>
      </c>
      <c r="AE542" s="544" t="s">
        <v>2263</v>
      </c>
      <c r="AF542" s="545">
        <v>800</v>
      </c>
      <c r="AG542" s="545" t="s">
        <v>2263</v>
      </c>
      <c r="AH542" s="543"/>
      <c r="AI542" s="546" t="e">
        <f t="shared" si="174"/>
        <v>#VALUE!</v>
      </c>
      <c r="AJ542" s="546">
        <f t="shared" si="174"/>
        <v>-1</v>
      </c>
      <c r="AK542" s="546">
        <f t="shared" si="174"/>
        <v>-1</v>
      </c>
      <c r="AL542" s="546">
        <f t="shared" si="174"/>
        <v>-1</v>
      </c>
      <c r="AN542" s="502" t="str">
        <f t="shared" si="182"/>
        <v>-</v>
      </c>
      <c r="AO542" s="502" t="str">
        <f t="shared" si="182"/>
        <v>-</v>
      </c>
      <c r="AP542" s="502" t="str">
        <f t="shared" si="182"/>
        <v>-</v>
      </c>
      <c r="AQ542" s="502" t="str">
        <f t="shared" si="182"/>
        <v>-</v>
      </c>
    </row>
    <row r="543" spans="1:43" ht="25.5" x14ac:dyDescent="0.2">
      <c r="A543" s="535" t="s">
        <v>937</v>
      </c>
      <c r="B543" s="536" t="s">
        <v>2393</v>
      </c>
      <c r="C543" s="537" t="s">
        <v>2263</v>
      </c>
      <c r="D543" s="537">
        <v>8915.8332573668104</v>
      </c>
      <c r="E543" s="537">
        <v>8915.8332573668104</v>
      </c>
      <c r="F543" s="537">
        <v>11052.945508051025</v>
      </c>
      <c r="G543" s="538">
        <v>0</v>
      </c>
      <c r="H543" s="538">
        <v>1</v>
      </c>
      <c r="I543" s="538">
        <v>686</v>
      </c>
      <c r="J543" s="538">
        <v>124</v>
      </c>
      <c r="K543" s="539">
        <f t="shared" si="164"/>
        <v>0</v>
      </c>
      <c r="L543" s="539">
        <f t="shared" si="165"/>
        <v>8915.8332573668104</v>
      </c>
      <c r="M543" s="539">
        <f t="shared" si="165"/>
        <v>6116261.6145536322</v>
      </c>
      <c r="N543" s="539">
        <f t="shared" si="165"/>
        <v>1370565.2429983271</v>
      </c>
      <c r="O543" s="539">
        <f t="shared" si="166"/>
        <v>7495742.6908093262</v>
      </c>
      <c r="P543" s="540"/>
      <c r="Q543" s="541"/>
      <c r="R543" s="541"/>
      <c r="S543" s="541"/>
      <c r="T543" s="541">
        <f>E543*1.56</f>
        <v>13908.699881492224</v>
      </c>
      <c r="U543" s="538">
        <f t="shared" si="167"/>
        <v>0</v>
      </c>
      <c r="V543" s="538">
        <f t="shared" si="168"/>
        <v>0</v>
      </c>
      <c r="W543" s="538">
        <f t="shared" si="168"/>
        <v>0</v>
      </c>
      <c r="X543" s="538">
        <f t="shared" si="168"/>
        <v>1724678.7853050358</v>
      </c>
      <c r="Y543" s="538">
        <f t="shared" si="169"/>
        <v>1724678.7853050358</v>
      </c>
      <c r="Z543" s="542">
        <f t="shared" si="170"/>
        <v>-5771063.90550429</v>
      </c>
      <c r="AA543" s="543"/>
      <c r="AB543" s="544" t="s">
        <v>2263</v>
      </c>
      <c r="AC543" s="544" t="s">
        <v>2505</v>
      </c>
      <c r="AD543" s="544" t="s">
        <v>2505</v>
      </c>
      <c r="AE543" s="544" t="s">
        <v>2263</v>
      </c>
      <c r="AF543" s="545" t="s">
        <v>2263</v>
      </c>
      <c r="AG543" s="545" t="s">
        <v>2263</v>
      </c>
      <c r="AH543" s="543"/>
      <c r="AI543" s="546" t="e">
        <f t="shared" si="174"/>
        <v>#VALUE!</v>
      </c>
      <c r="AJ543" s="546">
        <f t="shared" si="174"/>
        <v>-1</v>
      </c>
      <c r="AK543" s="546">
        <f t="shared" si="174"/>
        <v>-1</v>
      </c>
      <c r="AL543" s="546">
        <f t="shared" si="174"/>
        <v>0.2583704381208658</v>
      </c>
      <c r="AN543" s="502" t="str">
        <f t="shared" si="182"/>
        <v>-</v>
      </c>
      <c r="AO543" s="502" t="str">
        <f t="shared" si="182"/>
        <v>-</v>
      </c>
      <c r="AP543" s="502" t="str">
        <f t="shared" si="182"/>
        <v>-</v>
      </c>
      <c r="AQ543" s="502">
        <f t="shared" si="182"/>
        <v>354113.54230670864</v>
      </c>
    </row>
    <row r="544" spans="1:43" ht="25.5" x14ac:dyDescent="0.2">
      <c r="A544" s="535" t="s">
        <v>938</v>
      </c>
      <c r="B544" s="536" t="s">
        <v>2393</v>
      </c>
      <c r="C544" s="537" t="s">
        <v>2263</v>
      </c>
      <c r="D544" s="537">
        <v>12486.697130992099</v>
      </c>
      <c r="E544" s="537">
        <v>12486.697130992099</v>
      </c>
      <c r="F544" s="537">
        <v>13000.577339923815</v>
      </c>
      <c r="G544" s="538">
        <v>0</v>
      </c>
      <c r="H544" s="538">
        <v>0</v>
      </c>
      <c r="I544" s="538">
        <v>255</v>
      </c>
      <c r="J544" s="538">
        <v>30</v>
      </c>
      <c r="K544" s="539">
        <f t="shared" si="164"/>
        <v>0</v>
      </c>
      <c r="L544" s="539">
        <f t="shared" si="165"/>
        <v>0</v>
      </c>
      <c r="M544" s="539">
        <f t="shared" si="165"/>
        <v>3184107.7684029853</v>
      </c>
      <c r="N544" s="539">
        <f t="shared" si="165"/>
        <v>390017.32019771443</v>
      </c>
      <c r="O544" s="539">
        <f t="shared" si="166"/>
        <v>3574125.0886006998</v>
      </c>
      <c r="P544" s="540"/>
      <c r="Q544" s="541"/>
      <c r="R544" s="541"/>
      <c r="S544" s="541"/>
      <c r="T544" s="541">
        <f>E544*1.4</f>
        <v>17481.375983388938</v>
      </c>
      <c r="U544" s="538">
        <f t="shared" si="167"/>
        <v>0</v>
      </c>
      <c r="V544" s="538">
        <f t="shared" si="168"/>
        <v>0</v>
      </c>
      <c r="W544" s="538">
        <f t="shared" si="168"/>
        <v>0</v>
      </c>
      <c r="X544" s="538">
        <f t="shared" si="168"/>
        <v>524441.27950166818</v>
      </c>
      <c r="Y544" s="538">
        <f t="shared" si="169"/>
        <v>524441.27950166818</v>
      </c>
      <c r="Z544" s="542">
        <f t="shared" si="170"/>
        <v>-3049683.8090990316</v>
      </c>
      <c r="AA544" s="543"/>
      <c r="AB544" s="544" t="s">
        <v>2263</v>
      </c>
      <c r="AC544" s="544" t="s">
        <v>2505</v>
      </c>
      <c r="AD544" s="544" t="s">
        <v>2505</v>
      </c>
      <c r="AE544" s="544" t="s">
        <v>2263</v>
      </c>
      <c r="AF544" s="545" t="s">
        <v>2263</v>
      </c>
      <c r="AG544" s="545" t="s">
        <v>2263</v>
      </c>
      <c r="AH544" s="543"/>
      <c r="AI544" s="546" t="e">
        <f t="shared" si="174"/>
        <v>#VALUE!</v>
      </c>
      <c r="AJ544" s="546">
        <f t="shared" si="174"/>
        <v>-1</v>
      </c>
      <c r="AK544" s="546">
        <f t="shared" si="174"/>
        <v>-1</v>
      </c>
      <c r="AL544" s="546">
        <f t="shared" si="174"/>
        <v>0.34466151204723205</v>
      </c>
      <c r="AN544" s="502" t="str">
        <f t="shared" si="182"/>
        <v>-</v>
      </c>
      <c r="AO544" s="502" t="str">
        <f t="shared" si="182"/>
        <v>-</v>
      </c>
      <c r="AP544" s="502" t="str">
        <f t="shared" si="182"/>
        <v>-</v>
      </c>
      <c r="AQ544" s="502">
        <f t="shared" si="182"/>
        <v>134423.95930395374</v>
      </c>
    </row>
    <row r="545" spans="1:43" ht="25.5" x14ac:dyDescent="0.2">
      <c r="A545" s="535" t="s">
        <v>939</v>
      </c>
      <c r="B545" s="536" t="s">
        <v>2394</v>
      </c>
      <c r="C545" s="537" t="s">
        <v>2263</v>
      </c>
      <c r="D545" s="537">
        <v>8860.9988600511297</v>
      </c>
      <c r="E545" s="537">
        <v>8860.9988600511297</v>
      </c>
      <c r="F545" s="537">
        <v>10166.340372060022</v>
      </c>
      <c r="G545" s="538">
        <v>0</v>
      </c>
      <c r="H545" s="538">
        <v>21</v>
      </c>
      <c r="I545" s="538">
        <v>20</v>
      </c>
      <c r="J545" s="538">
        <v>769</v>
      </c>
      <c r="K545" s="539">
        <f t="shared" si="164"/>
        <v>0</v>
      </c>
      <c r="L545" s="539">
        <f t="shared" si="165"/>
        <v>186080.97606107371</v>
      </c>
      <c r="M545" s="539">
        <f t="shared" si="165"/>
        <v>177219.97720102259</v>
      </c>
      <c r="N545" s="539">
        <f t="shared" si="165"/>
        <v>7817915.7461141571</v>
      </c>
      <c r="O545" s="539">
        <f t="shared" si="166"/>
        <v>8181216.6993762534</v>
      </c>
      <c r="P545" s="540"/>
      <c r="Q545" s="541"/>
      <c r="R545" s="541">
        <f>SUMPRODUCT($D$545:$F$547,$H$545:$J$547)/SUM($H$545:$J$547)</f>
        <v>6885.2450599927834</v>
      </c>
      <c r="S545" s="541">
        <f t="shared" ref="S545:S547" si="183">SUMPRODUCT($D$545:$F$547,$H$545:$J$547)/SUM($H$545:$J$547)</f>
        <v>6885.2450599927834</v>
      </c>
      <c r="T545" s="541"/>
      <c r="U545" s="538">
        <f t="shared" si="167"/>
        <v>0</v>
      </c>
      <c r="V545" s="538">
        <f t="shared" si="168"/>
        <v>144590.14625984844</v>
      </c>
      <c r="W545" s="538">
        <f t="shared" si="168"/>
        <v>137704.90119985567</v>
      </c>
      <c r="X545" s="538">
        <f t="shared" si="168"/>
        <v>0</v>
      </c>
      <c r="Y545" s="538">
        <f t="shared" si="169"/>
        <v>282295.0474597041</v>
      </c>
      <c r="Z545" s="542">
        <f t="shared" si="170"/>
        <v>-7898921.6519165495</v>
      </c>
      <c r="AA545" s="543"/>
      <c r="AB545" s="544" t="s">
        <v>2263</v>
      </c>
      <c r="AC545" s="544" t="s">
        <v>2505</v>
      </c>
      <c r="AD545" s="544" t="s">
        <v>2505</v>
      </c>
      <c r="AE545" s="544" t="s">
        <v>2263</v>
      </c>
      <c r="AF545" s="545" t="s">
        <v>2263</v>
      </c>
      <c r="AG545" s="545" t="s">
        <v>2263</v>
      </c>
      <c r="AH545" s="543"/>
      <c r="AI545" s="546" t="e">
        <f t="shared" si="174"/>
        <v>#VALUE!</v>
      </c>
      <c r="AJ545" s="546">
        <f t="shared" si="174"/>
        <v>-0.22297190545479273</v>
      </c>
      <c r="AK545" s="546">
        <f t="shared" si="174"/>
        <v>-0.22297190545479273</v>
      </c>
      <c r="AL545" s="546">
        <f t="shared" si="174"/>
        <v>-1</v>
      </c>
      <c r="AN545" s="502" t="str">
        <f t="shared" si="182"/>
        <v>-</v>
      </c>
      <c r="AO545" s="502">
        <f t="shared" si="182"/>
        <v>-41490.829801225278</v>
      </c>
      <c r="AP545" s="502">
        <f t="shared" si="182"/>
        <v>-39515.076001166919</v>
      </c>
      <c r="AQ545" s="502" t="str">
        <f t="shared" si="182"/>
        <v>-</v>
      </c>
    </row>
    <row r="546" spans="1:43" ht="25.5" x14ac:dyDescent="0.2">
      <c r="A546" s="535" t="s">
        <v>940</v>
      </c>
      <c r="B546" s="536" t="s">
        <v>2394</v>
      </c>
      <c r="C546" s="537" t="s">
        <v>2263</v>
      </c>
      <c r="D546" s="537">
        <v>1744.4712235043744</v>
      </c>
      <c r="E546" s="537">
        <v>1744.4712235043744</v>
      </c>
      <c r="F546" s="537">
        <v>7120.0470098733686</v>
      </c>
      <c r="G546" s="538">
        <v>0</v>
      </c>
      <c r="H546" s="538">
        <v>73</v>
      </c>
      <c r="I546" s="538">
        <v>29</v>
      </c>
      <c r="J546" s="538">
        <v>717</v>
      </c>
      <c r="K546" s="539">
        <f t="shared" si="164"/>
        <v>0</v>
      </c>
      <c r="L546" s="539">
        <f t="shared" si="165"/>
        <v>127346.39931581933</v>
      </c>
      <c r="M546" s="539">
        <f t="shared" si="165"/>
        <v>50589.665481626856</v>
      </c>
      <c r="N546" s="539">
        <f t="shared" si="165"/>
        <v>5105073.7060792055</v>
      </c>
      <c r="O546" s="539">
        <f t="shared" si="166"/>
        <v>5283009.7708766516</v>
      </c>
      <c r="P546" s="540"/>
      <c r="Q546" s="541"/>
      <c r="R546" s="541">
        <f t="shared" ref="R546:R547" si="184">SUMPRODUCT($D$545:$F$547,$H$545:$J$547)/SUM($H$545:$J$547)</f>
        <v>6885.2450599927834</v>
      </c>
      <c r="S546" s="541">
        <f t="shared" si="183"/>
        <v>6885.2450599927834</v>
      </c>
      <c r="T546" s="541"/>
      <c r="U546" s="538">
        <f t="shared" si="167"/>
        <v>0</v>
      </c>
      <c r="V546" s="538">
        <f t="shared" si="168"/>
        <v>502622.88937947317</v>
      </c>
      <c r="W546" s="538">
        <f t="shared" si="168"/>
        <v>199672.1067397907</v>
      </c>
      <c r="X546" s="538">
        <f t="shared" si="168"/>
        <v>0</v>
      </c>
      <c r="Y546" s="538">
        <f t="shared" si="169"/>
        <v>702294.99611926381</v>
      </c>
      <c r="Z546" s="542">
        <f t="shared" si="170"/>
        <v>-4580714.774757388</v>
      </c>
      <c r="AA546" s="543"/>
      <c r="AB546" s="544" t="s">
        <v>2263</v>
      </c>
      <c r="AC546" s="544" t="s">
        <v>2505</v>
      </c>
      <c r="AD546" s="544" t="s">
        <v>2505</v>
      </c>
      <c r="AE546" s="544" t="s">
        <v>2263</v>
      </c>
      <c r="AF546" s="545" t="s">
        <v>2263</v>
      </c>
      <c r="AG546" s="545" t="s">
        <v>2263</v>
      </c>
      <c r="AH546" s="543"/>
      <c r="AI546" s="546" t="e">
        <f t="shared" si="174"/>
        <v>#VALUE!</v>
      </c>
      <c r="AJ546" s="546">
        <f t="shared" si="174"/>
        <v>2.9468951778759553</v>
      </c>
      <c r="AK546" s="546">
        <f t="shared" si="174"/>
        <v>2.9468951778759553</v>
      </c>
      <c r="AL546" s="546">
        <f t="shared" si="174"/>
        <v>-1</v>
      </c>
      <c r="AN546" s="502" t="str">
        <f t="shared" si="182"/>
        <v>-</v>
      </c>
      <c r="AO546" s="502">
        <f t="shared" si="182"/>
        <v>375276.49006365385</v>
      </c>
      <c r="AP546" s="502">
        <f t="shared" si="182"/>
        <v>149082.44125816383</v>
      </c>
      <c r="AQ546" s="502" t="str">
        <f t="shared" si="182"/>
        <v>-</v>
      </c>
    </row>
    <row r="547" spans="1:43" ht="25.5" x14ac:dyDescent="0.2">
      <c r="A547" s="535" t="s">
        <v>941</v>
      </c>
      <c r="B547" s="536" t="s">
        <v>2394</v>
      </c>
      <c r="C547" s="537" t="s">
        <v>2263</v>
      </c>
      <c r="D547" s="537">
        <v>383.02570459177173</v>
      </c>
      <c r="E547" s="537">
        <v>383.02570459177173</v>
      </c>
      <c r="F547" s="537">
        <v>5549.17761648547</v>
      </c>
      <c r="G547" s="538">
        <v>0</v>
      </c>
      <c r="H547" s="538">
        <v>222</v>
      </c>
      <c r="I547" s="538">
        <v>28</v>
      </c>
      <c r="J547" s="538">
        <v>466</v>
      </c>
      <c r="K547" s="539">
        <f t="shared" si="164"/>
        <v>0</v>
      </c>
      <c r="L547" s="539">
        <f t="shared" si="165"/>
        <v>85031.706419373324</v>
      </c>
      <c r="M547" s="539">
        <f t="shared" si="165"/>
        <v>10724.719728569609</v>
      </c>
      <c r="N547" s="539">
        <f t="shared" si="165"/>
        <v>2585916.7692822292</v>
      </c>
      <c r="O547" s="539">
        <f t="shared" si="166"/>
        <v>2681673.1954301721</v>
      </c>
      <c r="P547" s="540"/>
      <c r="Q547" s="541"/>
      <c r="R547" s="541">
        <f t="shared" si="184"/>
        <v>6885.2450599927834</v>
      </c>
      <c r="S547" s="541">
        <f t="shared" si="183"/>
        <v>6885.2450599927834</v>
      </c>
      <c r="T547" s="541"/>
      <c r="U547" s="538">
        <f t="shared" si="167"/>
        <v>0</v>
      </c>
      <c r="V547" s="538">
        <f t="shared" si="168"/>
        <v>1528524.4033183979</v>
      </c>
      <c r="W547" s="538">
        <f t="shared" si="168"/>
        <v>192786.86167979793</v>
      </c>
      <c r="X547" s="538">
        <f t="shared" si="168"/>
        <v>0</v>
      </c>
      <c r="Y547" s="538">
        <f t="shared" si="169"/>
        <v>1721311.2649981959</v>
      </c>
      <c r="Z547" s="542">
        <f t="shared" si="170"/>
        <v>-960361.93043197622</v>
      </c>
      <c r="AA547" s="543"/>
      <c r="AB547" s="544" t="s">
        <v>2263</v>
      </c>
      <c r="AC547" s="544" t="s">
        <v>2505</v>
      </c>
      <c r="AD547" s="544" t="s">
        <v>2505</v>
      </c>
      <c r="AE547" s="544" t="s">
        <v>2263</v>
      </c>
      <c r="AF547" s="545" t="s">
        <v>2263</v>
      </c>
      <c r="AG547" s="545" t="s">
        <v>2263</v>
      </c>
      <c r="AH547" s="543"/>
      <c r="AI547" s="546" t="e">
        <f t="shared" si="174"/>
        <v>#VALUE!</v>
      </c>
      <c r="AJ547" s="546">
        <f t="shared" si="174"/>
        <v>16.975934715219879</v>
      </c>
      <c r="AK547" s="546">
        <f t="shared" si="174"/>
        <v>16.975934715219879</v>
      </c>
      <c r="AL547" s="546">
        <f t="shared" si="174"/>
        <v>-1</v>
      </c>
      <c r="AN547" s="502" t="str">
        <f t="shared" si="182"/>
        <v>-</v>
      </c>
      <c r="AO547" s="502">
        <f t="shared" si="182"/>
        <v>1443492.6968990245</v>
      </c>
      <c r="AP547" s="502">
        <f t="shared" si="182"/>
        <v>182062.14195122832</v>
      </c>
      <c r="AQ547" s="502" t="str">
        <f t="shared" si="182"/>
        <v>-</v>
      </c>
    </row>
    <row r="548" spans="1:43" ht="25.5" x14ac:dyDescent="0.2">
      <c r="A548" s="535" t="s">
        <v>942</v>
      </c>
      <c r="B548" s="536" t="s">
        <v>2393</v>
      </c>
      <c r="C548" s="537" t="s">
        <v>2263</v>
      </c>
      <c r="D548" s="537">
        <v>8876.6778309133206</v>
      </c>
      <c r="E548" s="537">
        <v>8876.6778309133206</v>
      </c>
      <c r="F548" s="537">
        <v>6355.4243802486944</v>
      </c>
      <c r="G548" s="538">
        <v>0</v>
      </c>
      <c r="H548" s="538">
        <v>0</v>
      </c>
      <c r="I548" s="538">
        <v>76</v>
      </c>
      <c r="J548" s="538">
        <v>7141</v>
      </c>
      <c r="K548" s="539">
        <f t="shared" si="164"/>
        <v>0</v>
      </c>
      <c r="L548" s="539">
        <f t="shared" si="165"/>
        <v>0</v>
      </c>
      <c r="M548" s="539">
        <f t="shared" si="165"/>
        <v>674627.51514941233</v>
      </c>
      <c r="N548" s="539">
        <f t="shared" si="165"/>
        <v>45384085.499355927</v>
      </c>
      <c r="O548" s="539">
        <f t="shared" si="166"/>
        <v>46058713.014505342</v>
      </c>
      <c r="P548" s="540"/>
      <c r="Q548" s="541"/>
      <c r="R548" s="541">
        <f>0.8*F548</f>
        <v>5084.3395041989561</v>
      </c>
      <c r="S548" s="541">
        <f>R548</f>
        <v>5084.3395041989561</v>
      </c>
      <c r="T548" s="541"/>
      <c r="U548" s="538">
        <f t="shared" si="167"/>
        <v>0</v>
      </c>
      <c r="V548" s="538">
        <f t="shared" si="168"/>
        <v>0</v>
      </c>
      <c r="W548" s="538">
        <f t="shared" si="168"/>
        <v>386409.80231912067</v>
      </c>
      <c r="X548" s="538">
        <f t="shared" si="168"/>
        <v>0</v>
      </c>
      <c r="Y548" s="538">
        <f t="shared" si="169"/>
        <v>386409.80231912067</v>
      </c>
      <c r="Z548" s="542">
        <f t="shared" si="170"/>
        <v>-45672303.212186217</v>
      </c>
      <c r="AA548" s="543"/>
      <c r="AB548" s="544" t="s">
        <v>2263</v>
      </c>
      <c r="AC548" s="544" t="s">
        <v>2505</v>
      </c>
      <c r="AD548" s="544" t="s">
        <v>2505</v>
      </c>
      <c r="AE548" s="544" t="s">
        <v>2263</v>
      </c>
      <c r="AF548" s="545" t="s">
        <v>2263</v>
      </c>
      <c r="AG548" s="545" t="s">
        <v>2263</v>
      </c>
      <c r="AH548" s="543"/>
      <c r="AI548" s="546" t="e">
        <f t="shared" si="174"/>
        <v>#VALUE!</v>
      </c>
      <c r="AJ548" s="546">
        <f t="shared" si="174"/>
        <v>-0.42722495948962147</v>
      </c>
      <c r="AK548" s="546">
        <f t="shared" si="174"/>
        <v>-0.42722495948962147</v>
      </c>
      <c r="AL548" s="546">
        <f t="shared" si="174"/>
        <v>-1</v>
      </c>
      <c r="AN548" s="502" t="str">
        <f t="shared" si="182"/>
        <v>-</v>
      </c>
      <c r="AO548" s="502" t="str">
        <f t="shared" si="182"/>
        <v>-</v>
      </c>
      <c r="AP548" s="502">
        <f t="shared" si="182"/>
        <v>-288217.71283029165</v>
      </c>
      <c r="AQ548" s="558" t="str">
        <f t="shared" si="182"/>
        <v>-</v>
      </c>
    </row>
    <row r="549" spans="1:43" ht="25.5" x14ac:dyDescent="0.2">
      <c r="A549" s="535" t="s">
        <v>943</v>
      </c>
      <c r="B549" s="536" t="s">
        <v>2393</v>
      </c>
      <c r="C549" s="537" t="s">
        <v>2263</v>
      </c>
      <c r="D549" s="537">
        <v>4935.4060367372267</v>
      </c>
      <c r="E549" s="537">
        <v>4935.4060367372267</v>
      </c>
      <c r="F549" s="537">
        <v>4531.2964744713317</v>
      </c>
      <c r="G549" s="538">
        <v>0</v>
      </c>
      <c r="H549" s="538">
        <v>22</v>
      </c>
      <c r="I549" s="538">
        <v>157</v>
      </c>
      <c r="J549" s="538">
        <v>10443</v>
      </c>
      <c r="K549" s="539">
        <f t="shared" si="164"/>
        <v>0</v>
      </c>
      <c r="L549" s="539">
        <f t="shared" si="165"/>
        <v>108578.93280821899</v>
      </c>
      <c r="M549" s="539">
        <f t="shared" si="165"/>
        <v>774858.74776774459</v>
      </c>
      <c r="N549" s="539">
        <f t="shared" si="165"/>
        <v>47320329.082904115</v>
      </c>
      <c r="O549" s="539">
        <f t="shared" si="166"/>
        <v>48203766.763480082</v>
      </c>
      <c r="P549" s="540"/>
      <c r="Q549" s="541"/>
      <c r="R549" s="541">
        <f>0.7*F549</f>
        <v>3171.907532129932</v>
      </c>
      <c r="S549" s="541">
        <f t="shared" ref="S549:S552" si="185">R549</f>
        <v>3171.907532129932</v>
      </c>
      <c r="T549" s="541"/>
      <c r="U549" s="538">
        <f t="shared" si="167"/>
        <v>0</v>
      </c>
      <c r="V549" s="538">
        <f t="shared" si="168"/>
        <v>69781.965706858507</v>
      </c>
      <c r="W549" s="538">
        <f t="shared" si="168"/>
        <v>497989.48254439933</v>
      </c>
      <c r="X549" s="538">
        <f t="shared" si="168"/>
        <v>0</v>
      </c>
      <c r="Y549" s="538">
        <f t="shared" si="169"/>
        <v>567771.44825125788</v>
      </c>
      <c r="Z549" s="542">
        <f t="shared" si="170"/>
        <v>-47635995.315228827</v>
      </c>
      <c r="AA549" s="543"/>
      <c r="AB549" s="544" t="s">
        <v>2263</v>
      </c>
      <c r="AC549" s="544" t="s">
        <v>2505</v>
      </c>
      <c r="AD549" s="544" t="s">
        <v>2505</v>
      </c>
      <c r="AE549" s="544" t="s">
        <v>2263</v>
      </c>
      <c r="AF549" s="545" t="s">
        <v>2263</v>
      </c>
      <c r="AG549" s="545" t="s">
        <v>2263</v>
      </c>
      <c r="AH549" s="543"/>
      <c r="AI549" s="546" t="e">
        <f t="shared" si="174"/>
        <v>#VALUE!</v>
      </c>
      <c r="AJ549" s="546">
        <f t="shared" si="174"/>
        <v>-0.35731578951772225</v>
      </c>
      <c r="AK549" s="546">
        <f t="shared" si="174"/>
        <v>-0.35731578951772225</v>
      </c>
      <c r="AL549" s="546">
        <f t="shared" si="174"/>
        <v>-1</v>
      </c>
      <c r="AN549" s="502" t="str">
        <f t="shared" si="182"/>
        <v>-</v>
      </c>
      <c r="AO549" s="502">
        <f t="shared" si="182"/>
        <v>-38796.967101360482</v>
      </c>
      <c r="AP549" s="502">
        <f t="shared" si="182"/>
        <v>-276869.26522334525</v>
      </c>
      <c r="AQ549" s="558" t="str">
        <f t="shared" si="182"/>
        <v>-</v>
      </c>
    </row>
    <row r="550" spans="1:43" ht="25.5" x14ac:dyDescent="0.2">
      <c r="A550" s="535" t="s">
        <v>944</v>
      </c>
      <c r="B550" s="536" t="s">
        <v>2393</v>
      </c>
      <c r="C550" s="537" t="s">
        <v>2263</v>
      </c>
      <c r="D550" s="537">
        <v>2928.3386751105772</v>
      </c>
      <c r="E550" s="537">
        <v>2928.3386751105772</v>
      </c>
      <c r="F550" s="537">
        <v>3387.7953007373758</v>
      </c>
      <c r="G550" s="538">
        <v>0</v>
      </c>
      <c r="H550" s="538">
        <v>67</v>
      </c>
      <c r="I550" s="538">
        <v>231</v>
      </c>
      <c r="J550" s="538">
        <v>16642</v>
      </c>
      <c r="K550" s="539">
        <f t="shared" si="164"/>
        <v>0</v>
      </c>
      <c r="L550" s="539">
        <f t="shared" si="165"/>
        <v>196198.69123240869</v>
      </c>
      <c r="M550" s="539">
        <f t="shared" si="165"/>
        <v>676446.23395054333</v>
      </c>
      <c r="N550" s="539">
        <f t="shared" si="165"/>
        <v>56379689.394871406</v>
      </c>
      <c r="O550" s="539">
        <f t="shared" si="166"/>
        <v>57252334.32005436</v>
      </c>
      <c r="P550" s="540"/>
      <c r="Q550" s="541"/>
      <c r="R550" s="541">
        <f>0.65*F550</f>
        <v>2202.0669454792942</v>
      </c>
      <c r="S550" s="541">
        <f t="shared" si="185"/>
        <v>2202.0669454792942</v>
      </c>
      <c r="T550" s="541"/>
      <c r="U550" s="538">
        <f t="shared" si="167"/>
        <v>0</v>
      </c>
      <c r="V550" s="538">
        <f t="shared" si="168"/>
        <v>147538.4853471127</v>
      </c>
      <c r="W550" s="538">
        <f t="shared" si="168"/>
        <v>508677.46440571698</v>
      </c>
      <c r="X550" s="538">
        <f t="shared" si="168"/>
        <v>0</v>
      </c>
      <c r="Y550" s="538">
        <f t="shared" si="169"/>
        <v>656215.94975282974</v>
      </c>
      <c r="Z550" s="542">
        <f t="shared" si="170"/>
        <v>-56596118.37030153</v>
      </c>
      <c r="AA550" s="543"/>
      <c r="AB550" s="544" t="s">
        <v>2263</v>
      </c>
      <c r="AC550" s="544" t="s">
        <v>2505</v>
      </c>
      <c r="AD550" s="544" t="s">
        <v>2505</v>
      </c>
      <c r="AE550" s="544" t="s">
        <v>2263</v>
      </c>
      <c r="AF550" s="545" t="s">
        <v>2263</v>
      </c>
      <c r="AG550" s="545" t="s">
        <v>2263</v>
      </c>
      <c r="AH550" s="543"/>
      <c r="AI550" s="546" t="e">
        <f t="shared" si="174"/>
        <v>#VALUE!</v>
      </c>
      <c r="AJ550" s="546">
        <f t="shared" si="174"/>
        <v>-0.24801493618351989</v>
      </c>
      <c r="AK550" s="546">
        <f t="shared" si="174"/>
        <v>-0.24801493618351989</v>
      </c>
      <c r="AL550" s="546">
        <f t="shared" si="174"/>
        <v>-1</v>
      </c>
      <c r="AN550" s="502" t="str">
        <f t="shared" si="182"/>
        <v>-</v>
      </c>
      <c r="AO550" s="502">
        <f t="shared" si="182"/>
        <v>-48660.205885295989</v>
      </c>
      <c r="AP550" s="502">
        <f t="shared" si="182"/>
        <v>-167768.76954482635</v>
      </c>
      <c r="AQ550" s="558" t="str">
        <f t="shared" si="182"/>
        <v>-</v>
      </c>
    </row>
    <row r="551" spans="1:43" ht="25.5" x14ac:dyDescent="0.2">
      <c r="A551" s="535" t="s">
        <v>945</v>
      </c>
      <c r="B551" s="536" t="s">
        <v>2393</v>
      </c>
      <c r="C551" s="537" t="s">
        <v>2263</v>
      </c>
      <c r="D551" s="537">
        <v>2334.012844448016</v>
      </c>
      <c r="E551" s="537">
        <v>2334.012844448016</v>
      </c>
      <c r="F551" s="537">
        <v>2531.4028248063041</v>
      </c>
      <c r="G551" s="538">
        <v>0</v>
      </c>
      <c r="H551" s="538">
        <v>141</v>
      </c>
      <c r="I551" s="538">
        <v>347</v>
      </c>
      <c r="J551" s="538">
        <v>24524</v>
      </c>
      <c r="K551" s="539">
        <f t="shared" si="164"/>
        <v>0</v>
      </c>
      <c r="L551" s="539">
        <f t="shared" si="165"/>
        <v>329095.81106717029</v>
      </c>
      <c r="M551" s="539">
        <f t="shared" si="165"/>
        <v>809902.45702346158</v>
      </c>
      <c r="N551" s="539">
        <f t="shared" si="165"/>
        <v>62080122.875549801</v>
      </c>
      <c r="O551" s="539">
        <f t="shared" si="166"/>
        <v>63219121.143640429</v>
      </c>
      <c r="P551" s="540"/>
      <c r="Q551" s="541"/>
      <c r="R551" s="541">
        <f>0.8*F551</f>
        <v>2025.1222598450433</v>
      </c>
      <c r="S551" s="541">
        <f t="shared" si="185"/>
        <v>2025.1222598450433</v>
      </c>
      <c r="T551" s="541"/>
      <c r="U551" s="538">
        <f t="shared" si="167"/>
        <v>0</v>
      </c>
      <c r="V551" s="538">
        <f t="shared" si="168"/>
        <v>285542.23863815109</v>
      </c>
      <c r="W551" s="538">
        <f t="shared" si="168"/>
        <v>702717.42416623002</v>
      </c>
      <c r="X551" s="538">
        <f t="shared" si="168"/>
        <v>0</v>
      </c>
      <c r="Y551" s="538">
        <f t="shared" si="169"/>
        <v>988259.66280438111</v>
      </c>
      <c r="Z551" s="542">
        <f>IF(Y551=0,0,(Y551-O551))</f>
        <v>-62230861.480836049</v>
      </c>
      <c r="AA551" s="543"/>
      <c r="AB551" s="544" t="s">
        <v>2263</v>
      </c>
      <c r="AC551" s="544" t="s">
        <v>2505</v>
      </c>
      <c r="AD551" s="544" t="s">
        <v>2505</v>
      </c>
      <c r="AE551" s="544" t="s">
        <v>2263</v>
      </c>
      <c r="AF551" s="545" t="s">
        <v>2263</v>
      </c>
      <c r="AG551" s="545" t="s">
        <v>2263</v>
      </c>
      <c r="AH551" s="543"/>
      <c r="AI551" s="546" t="e">
        <f t="shared" si="174"/>
        <v>#VALUE!</v>
      </c>
      <c r="AJ551" s="546">
        <f t="shared" si="174"/>
        <v>-0.13234313827267041</v>
      </c>
      <c r="AK551" s="546">
        <f t="shared" si="174"/>
        <v>-0.13234313827267041</v>
      </c>
      <c r="AL551" s="546">
        <f t="shared" si="174"/>
        <v>-1</v>
      </c>
      <c r="AN551" s="502" t="str">
        <f t="shared" si="182"/>
        <v>-</v>
      </c>
      <c r="AO551" s="502">
        <f t="shared" si="182"/>
        <v>-43553.572429019201</v>
      </c>
      <c r="AP551" s="502">
        <f t="shared" si="182"/>
        <v>-107185.03285723156</v>
      </c>
      <c r="AQ551" s="558" t="str">
        <f t="shared" si="182"/>
        <v>-</v>
      </c>
    </row>
    <row r="552" spans="1:43" ht="25.5" x14ac:dyDescent="0.2">
      <c r="A552" s="535" t="s">
        <v>946</v>
      </c>
      <c r="B552" s="536" t="s">
        <v>2393</v>
      </c>
      <c r="C552" s="537" t="s">
        <v>2263</v>
      </c>
      <c r="D552" s="537">
        <v>1383.3283005704375</v>
      </c>
      <c r="E552" s="537">
        <v>1383.3283005704375</v>
      </c>
      <c r="F552" s="537">
        <v>1882.0373920284007</v>
      </c>
      <c r="G552" s="538">
        <v>0</v>
      </c>
      <c r="H552" s="538">
        <v>154</v>
      </c>
      <c r="I552" s="538">
        <v>145</v>
      </c>
      <c r="J552" s="538">
        <v>6485</v>
      </c>
      <c r="K552" s="539">
        <f t="shared" si="164"/>
        <v>0</v>
      </c>
      <c r="L552" s="539">
        <f t="shared" si="165"/>
        <v>213032.55828784738</v>
      </c>
      <c r="M552" s="539">
        <f t="shared" si="165"/>
        <v>200582.60358271343</v>
      </c>
      <c r="N552" s="539">
        <f t="shared" si="165"/>
        <v>12205012.487304179</v>
      </c>
      <c r="O552" s="539">
        <f t="shared" si="166"/>
        <v>12618627.649174741</v>
      </c>
      <c r="P552" s="540"/>
      <c r="Q552" s="541"/>
      <c r="R552" s="541">
        <f t="shared" ref="R552" si="186">0.8*F552</f>
        <v>1505.6299136227208</v>
      </c>
      <c r="S552" s="541">
        <f t="shared" si="185"/>
        <v>1505.6299136227208</v>
      </c>
      <c r="T552" s="541"/>
      <c r="U552" s="538">
        <f t="shared" si="167"/>
        <v>0</v>
      </c>
      <c r="V552" s="538">
        <f t="shared" si="168"/>
        <v>231867.00669789899</v>
      </c>
      <c r="W552" s="538">
        <f t="shared" si="168"/>
        <v>218316.33747529451</v>
      </c>
      <c r="X552" s="538">
        <f t="shared" si="168"/>
        <v>0</v>
      </c>
      <c r="Y552" s="538">
        <f t="shared" si="169"/>
        <v>450183.3441731935</v>
      </c>
      <c r="Z552" s="542">
        <f t="shared" si="170"/>
        <v>-12168444.305001548</v>
      </c>
      <c r="AA552" s="543"/>
      <c r="AB552" s="544" t="s">
        <v>2263</v>
      </c>
      <c r="AC552" s="544" t="s">
        <v>2505</v>
      </c>
      <c r="AD552" s="544" t="s">
        <v>2505</v>
      </c>
      <c r="AE552" s="544" t="s">
        <v>2263</v>
      </c>
      <c r="AF552" s="545" t="s">
        <v>2263</v>
      </c>
      <c r="AG552" s="545" t="s">
        <v>2263</v>
      </c>
      <c r="AH552" s="543"/>
      <c r="AI552" s="546" t="e">
        <f t="shared" si="174"/>
        <v>#VALUE!</v>
      </c>
      <c r="AJ552" s="546">
        <f t="shared" si="174"/>
        <v>8.8411126268327145E-2</v>
      </c>
      <c r="AK552" s="546">
        <f t="shared" si="174"/>
        <v>8.8411126268327145E-2</v>
      </c>
      <c r="AL552" s="546">
        <f t="shared" si="174"/>
        <v>-1</v>
      </c>
      <c r="AN552" s="502" t="str">
        <f t="shared" si="182"/>
        <v>-</v>
      </c>
      <c r="AO552" s="502">
        <f t="shared" si="182"/>
        <v>18834.448410051613</v>
      </c>
      <c r="AP552" s="502">
        <f t="shared" si="182"/>
        <v>17733.733892581076</v>
      </c>
      <c r="AQ552" s="502" t="str">
        <f t="shared" si="182"/>
        <v>-</v>
      </c>
    </row>
    <row r="553" spans="1:43" ht="12.75" x14ac:dyDescent="0.2">
      <c r="A553" s="535" t="s">
        <v>947</v>
      </c>
      <c r="B553" s="536">
        <v>0</v>
      </c>
      <c r="C553" s="537" t="s">
        <v>2263</v>
      </c>
      <c r="D553" s="537">
        <v>548.6324874800107</v>
      </c>
      <c r="E553" s="537">
        <v>548.6324874800107</v>
      </c>
      <c r="F553" s="537">
        <v>865.78357992170072</v>
      </c>
      <c r="G553" s="538">
        <v>0</v>
      </c>
      <c r="H553" s="538">
        <v>463</v>
      </c>
      <c r="I553" s="538">
        <v>195</v>
      </c>
      <c r="J553" s="538">
        <v>8937</v>
      </c>
      <c r="K553" s="539">
        <f t="shared" si="164"/>
        <v>0</v>
      </c>
      <c r="L553" s="539">
        <f t="shared" si="165"/>
        <v>254016.84170324495</v>
      </c>
      <c r="M553" s="539">
        <f t="shared" si="165"/>
        <v>106983.33505860208</v>
      </c>
      <c r="N553" s="539">
        <f t="shared" si="165"/>
        <v>7737507.8537602397</v>
      </c>
      <c r="O553" s="539">
        <f t="shared" si="166"/>
        <v>8098508.0305220867</v>
      </c>
      <c r="P553" s="540"/>
      <c r="Q553" s="541"/>
      <c r="R553" s="541"/>
      <c r="S553" s="541"/>
      <c r="T553" s="541"/>
      <c r="U553" s="538">
        <f t="shared" si="167"/>
        <v>0</v>
      </c>
      <c r="V553" s="538">
        <f t="shared" si="168"/>
        <v>0</v>
      </c>
      <c r="W553" s="538">
        <f t="shared" si="168"/>
        <v>0</v>
      </c>
      <c r="X553" s="538">
        <f t="shared" si="168"/>
        <v>0</v>
      </c>
      <c r="Y553" s="538">
        <f t="shared" si="169"/>
        <v>0</v>
      </c>
      <c r="Z553" s="542">
        <f t="shared" si="170"/>
        <v>0</v>
      </c>
      <c r="AA553" s="543"/>
      <c r="AB553" s="544" t="s">
        <v>2263</v>
      </c>
      <c r="AC553" s="544" t="s">
        <v>2505</v>
      </c>
      <c r="AD553" s="544" t="s">
        <v>2505</v>
      </c>
      <c r="AE553" s="544" t="s">
        <v>2263</v>
      </c>
      <c r="AF553" s="545" t="s">
        <v>2263</v>
      </c>
      <c r="AG553" s="545" t="s">
        <v>2263</v>
      </c>
      <c r="AH553" s="543"/>
      <c r="AI553" s="546" t="e">
        <f t="shared" si="174"/>
        <v>#VALUE!</v>
      </c>
      <c r="AJ553" s="546">
        <f t="shared" si="174"/>
        <v>-1</v>
      </c>
      <c r="AK553" s="546">
        <f t="shared" si="174"/>
        <v>-1</v>
      </c>
      <c r="AL553" s="546">
        <f t="shared" si="174"/>
        <v>-1</v>
      </c>
      <c r="AN553" s="502" t="str">
        <f t="shared" si="182"/>
        <v>-</v>
      </c>
      <c r="AO553" s="502" t="str">
        <f t="shared" si="182"/>
        <v>-</v>
      </c>
      <c r="AP553" s="502" t="str">
        <f t="shared" si="182"/>
        <v>-</v>
      </c>
      <c r="AQ553" s="502" t="str">
        <f t="shared" si="182"/>
        <v>-</v>
      </c>
    </row>
    <row r="554" spans="1:43" ht="12.75" x14ac:dyDescent="0.2">
      <c r="A554" s="535" t="s">
        <v>948</v>
      </c>
      <c r="B554" s="536" t="s">
        <v>2395</v>
      </c>
      <c r="C554" s="537" t="s">
        <v>2263</v>
      </c>
      <c r="D554" s="537">
        <v>3424.7442166233445</v>
      </c>
      <c r="E554" s="537">
        <v>3424.7442166233445</v>
      </c>
      <c r="F554" s="537">
        <v>3676.7253834012108</v>
      </c>
      <c r="G554" s="538">
        <v>0</v>
      </c>
      <c r="H554" s="538">
        <v>0</v>
      </c>
      <c r="I554" s="538">
        <v>12</v>
      </c>
      <c r="J554" s="538">
        <v>705</v>
      </c>
      <c r="K554" s="539">
        <f t="shared" si="164"/>
        <v>0</v>
      </c>
      <c r="L554" s="539">
        <f t="shared" si="165"/>
        <v>0</v>
      </c>
      <c r="M554" s="539">
        <f t="shared" si="165"/>
        <v>41096.930599480133</v>
      </c>
      <c r="N554" s="539">
        <f t="shared" si="165"/>
        <v>2592091.3952978537</v>
      </c>
      <c r="O554" s="539">
        <f t="shared" si="166"/>
        <v>2633188.3258973337</v>
      </c>
      <c r="P554" s="540"/>
      <c r="Q554" s="541"/>
      <c r="R554" s="541">
        <f t="shared" ref="R554:T556" si="187">SUMPRODUCT($D554:$F554,$H554:$J554)/SUM($H554:$J554)</f>
        <v>3672.5081253798239</v>
      </c>
      <c r="S554" s="541">
        <f t="shared" si="187"/>
        <v>3672.5081253798239</v>
      </c>
      <c r="T554" s="541">
        <f t="shared" si="187"/>
        <v>3672.5081253798239</v>
      </c>
      <c r="U554" s="538">
        <f t="shared" si="167"/>
        <v>0</v>
      </c>
      <c r="V554" s="538">
        <f t="shared" si="168"/>
        <v>0</v>
      </c>
      <c r="W554" s="538">
        <f t="shared" si="168"/>
        <v>44070.097504557889</v>
      </c>
      <c r="X554" s="538">
        <f t="shared" si="168"/>
        <v>2589118.2283927756</v>
      </c>
      <c r="Y554" s="538">
        <f t="shared" si="169"/>
        <v>2633188.3258973337</v>
      </c>
      <c r="Z554" s="542">
        <f t="shared" si="170"/>
        <v>0</v>
      </c>
      <c r="AA554" s="543"/>
      <c r="AB554" s="544" t="s">
        <v>2263</v>
      </c>
      <c r="AC554" s="544" t="s">
        <v>2505</v>
      </c>
      <c r="AD554" s="544" t="s">
        <v>2505</v>
      </c>
      <c r="AE554" s="544" t="s">
        <v>2263</v>
      </c>
      <c r="AF554" s="545" t="s">
        <v>2263</v>
      </c>
      <c r="AG554" s="545" t="s">
        <v>2263</v>
      </c>
      <c r="AH554" s="543"/>
      <c r="AI554" s="546" t="e">
        <f t="shared" si="174"/>
        <v>#VALUE!</v>
      </c>
      <c r="AJ554" s="546">
        <f t="shared" si="174"/>
        <v>7.2345230208393341E-2</v>
      </c>
      <c r="AK554" s="546">
        <f t="shared" si="174"/>
        <v>7.2345230208393341E-2</v>
      </c>
      <c r="AL554" s="546">
        <f t="shared" si="174"/>
        <v>-1.1470146887841981E-3</v>
      </c>
      <c r="AN554" s="502" t="str">
        <f t="shared" si="182"/>
        <v>-</v>
      </c>
      <c r="AO554" s="502" t="str">
        <f t="shared" si="182"/>
        <v>-</v>
      </c>
      <c r="AP554" s="502">
        <f t="shared" si="182"/>
        <v>2973.1669050777564</v>
      </c>
      <c r="AQ554" s="502">
        <f t="shared" si="182"/>
        <v>-2973.1669050781056</v>
      </c>
    </row>
    <row r="555" spans="1:43" ht="12.75" x14ac:dyDescent="0.2">
      <c r="A555" s="535" t="s">
        <v>949</v>
      </c>
      <c r="B555" s="536" t="s">
        <v>2395</v>
      </c>
      <c r="C555" s="537" t="s">
        <v>2263</v>
      </c>
      <c r="D555" s="537">
        <v>2150.23976407995</v>
      </c>
      <c r="E555" s="537">
        <v>2150.23976407995</v>
      </c>
      <c r="F555" s="537">
        <v>2191.2408861769723</v>
      </c>
      <c r="G555" s="538">
        <v>0</v>
      </c>
      <c r="H555" s="538">
        <v>3</v>
      </c>
      <c r="I555" s="538">
        <v>17</v>
      </c>
      <c r="J555" s="538">
        <v>873</v>
      </c>
      <c r="K555" s="539">
        <f t="shared" si="164"/>
        <v>0</v>
      </c>
      <c r="L555" s="539">
        <f t="shared" si="165"/>
        <v>6450.7192922398499</v>
      </c>
      <c r="M555" s="539">
        <f t="shared" si="165"/>
        <v>36554.075989359146</v>
      </c>
      <c r="N555" s="539">
        <f t="shared" si="165"/>
        <v>1912953.2936324968</v>
      </c>
      <c r="O555" s="539">
        <f t="shared" si="166"/>
        <v>1955958.0889140959</v>
      </c>
      <c r="P555" s="540"/>
      <c r="Q555" s="541"/>
      <c r="R555" s="541">
        <f t="shared" si="187"/>
        <v>2190.3226079665128</v>
      </c>
      <c r="S555" s="541">
        <f t="shared" si="187"/>
        <v>2190.3226079665128</v>
      </c>
      <c r="T555" s="541">
        <f t="shared" si="187"/>
        <v>2190.3226079665128</v>
      </c>
      <c r="U555" s="538">
        <f t="shared" si="167"/>
        <v>0</v>
      </c>
      <c r="V555" s="538">
        <f t="shared" si="168"/>
        <v>6570.9678238995384</v>
      </c>
      <c r="W555" s="538">
        <f t="shared" si="168"/>
        <v>37235.484335430716</v>
      </c>
      <c r="X555" s="538">
        <f t="shared" si="168"/>
        <v>1912151.6367547656</v>
      </c>
      <c r="Y555" s="538">
        <f t="shared" si="169"/>
        <v>1955958.0889140959</v>
      </c>
      <c r="Z555" s="542">
        <f t="shared" si="170"/>
        <v>0</v>
      </c>
      <c r="AA555" s="543"/>
      <c r="AB555" s="544" t="s">
        <v>2263</v>
      </c>
      <c r="AC555" s="544" t="s">
        <v>2505</v>
      </c>
      <c r="AD555" s="544" t="s">
        <v>2505</v>
      </c>
      <c r="AE555" s="544" t="s">
        <v>2263</v>
      </c>
      <c r="AF555" s="545" t="s">
        <v>2263</v>
      </c>
      <c r="AG555" s="545" t="s">
        <v>2263</v>
      </c>
      <c r="AH555" s="543"/>
      <c r="AI555" s="546" t="e">
        <f t="shared" si="174"/>
        <v>#VALUE!</v>
      </c>
      <c r="AJ555" s="546">
        <f t="shared" si="174"/>
        <v>1.8641104381079909E-2</v>
      </c>
      <c r="AK555" s="546">
        <f t="shared" si="174"/>
        <v>1.8641104381079909E-2</v>
      </c>
      <c r="AL555" s="546">
        <f t="shared" si="174"/>
        <v>-4.1906766903276882E-4</v>
      </c>
      <c r="AN555" s="502" t="str">
        <f t="shared" si="182"/>
        <v>-</v>
      </c>
      <c r="AO555" s="502">
        <f t="shared" si="182"/>
        <v>120.24853165968852</v>
      </c>
      <c r="AP555" s="502">
        <f t="shared" si="182"/>
        <v>681.40834607157012</v>
      </c>
      <c r="AQ555" s="502">
        <f t="shared" si="182"/>
        <v>-801.6568777312059</v>
      </c>
    </row>
    <row r="556" spans="1:43" ht="12.75" x14ac:dyDescent="0.2">
      <c r="A556" s="535" t="s">
        <v>950</v>
      </c>
      <c r="B556" s="536" t="s">
        <v>2395</v>
      </c>
      <c r="C556" s="537" t="s">
        <v>2263</v>
      </c>
      <c r="D556" s="537">
        <v>1735.8220547649819</v>
      </c>
      <c r="E556" s="537">
        <v>1735.8220547649819</v>
      </c>
      <c r="F556" s="537">
        <v>1284.5626232442016</v>
      </c>
      <c r="G556" s="538">
        <v>0</v>
      </c>
      <c r="H556" s="538">
        <v>2</v>
      </c>
      <c r="I556" s="538">
        <v>13</v>
      </c>
      <c r="J556" s="538">
        <v>793</v>
      </c>
      <c r="K556" s="539">
        <f t="shared" si="164"/>
        <v>0</v>
      </c>
      <c r="L556" s="539">
        <f t="shared" si="165"/>
        <v>3471.6441095299638</v>
      </c>
      <c r="M556" s="539">
        <f t="shared" si="165"/>
        <v>22565.686711944763</v>
      </c>
      <c r="N556" s="539">
        <f t="shared" si="165"/>
        <v>1018658.1602326519</v>
      </c>
      <c r="O556" s="539">
        <f t="shared" si="166"/>
        <v>1044695.4910541266</v>
      </c>
      <c r="P556" s="540"/>
      <c r="Q556" s="541"/>
      <c r="R556" s="541">
        <f t="shared" si="187"/>
        <v>1292.9399641758994</v>
      </c>
      <c r="S556" s="541">
        <f t="shared" si="187"/>
        <v>1292.9399641758994</v>
      </c>
      <c r="T556" s="541">
        <f t="shared" si="187"/>
        <v>1292.9399641758994</v>
      </c>
      <c r="U556" s="538">
        <f t="shared" si="167"/>
        <v>0</v>
      </c>
      <c r="V556" s="538">
        <f t="shared" si="168"/>
        <v>2585.8799283517988</v>
      </c>
      <c r="W556" s="538">
        <f t="shared" si="168"/>
        <v>16808.219534286691</v>
      </c>
      <c r="X556" s="538">
        <f t="shared" si="168"/>
        <v>1025301.3915914882</v>
      </c>
      <c r="Y556" s="538">
        <f t="shared" si="169"/>
        <v>1044695.4910541266</v>
      </c>
      <c r="Z556" s="542">
        <f t="shared" si="170"/>
        <v>0</v>
      </c>
      <c r="AA556" s="543"/>
      <c r="AB556" s="544" t="s">
        <v>2263</v>
      </c>
      <c r="AC556" s="544" t="s">
        <v>2505</v>
      </c>
      <c r="AD556" s="544" t="s">
        <v>2505</v>
      </c>
      <c r="AE556" s="544" t="s">
        <v>2263</v>
      </c>
      <c r="AF556" s="545" t="s">
        <v>2263</v>
      </c>
      <c r="AG556" s="545" t="s">
        <v>2263</v>
      </c>
      <c r="AH556" s="543"/>
      <c r="AI556" s="546" t="e">
        <f t="shared" si="174"/>
        <v>#VALUE!</v>
      </c>
      <c r="AJ556" s="546">
        <f t="shared" si="174"/>
        <v>-0.25514256451191686</v>
      </c>
      <c r="AK556" s="546">
        <f t="shared" si="174"/>
        <v>-0.25514256451191686</v>
      </c>
      <c r="AL556" s="546">
        <f t="shared" si="174"/>
        <v>6.5215512113692142E-3</v>
      </c>
      <c r="AN556" s="502" t="str">
        <f t="shared" si="182"/>
        <v>-</v>
      </c>
      <c r="AO556" s="502">
        <f t="shared" si="182"/>
        <v>-885.76418117816502</v>
      </c>
      <c r="AP556" s="502">
        <f t="shared" si="182"/>
        <v>-5757.4671776580726</v>
      </c>
      <c r="AQ556" s="502">
        <f t="shared" si="182"/>
        <v>6643.2313588362886</v>
      </c>
    </row>
    <row r="557" spans="1:43" ht="12.75" x14ac:dyDescent="0.2">
      <c r="A557" s="535" t="s">
        <v>951</v>
      </c>
      <c r="B557" s="536">
        <v>0</v>
      </c>
      <c r="C557" s="537" t="s">
        <v>2263</v>
      </c>
      <c r="D557" s="537">
        <v>5008.1443775958351</v>
      </c>
      <c r="E557" s="537">
        <v>5008.1443775958351</v>
      </c>
      <c r="F557" s="537">
        <v>6443.1237535083237</v>
      </c>
      <c r="G557" s="538">
        <v>0</v>
      </c>
      <c r="H557" s="538">
        <v>2</v>
      </c>
      <c r="I557" s="538">
        <v>28</v>
      </c>
      <c r="J557" s="538">
        <v>561</v>
      </c>
      <c r="K557" s="539">
        <f t="shared" si="164"/>
        <v>0</v>
      </c>
      <c r="L557" s="539">
        <f t="shared" si="165"/>
        <v>10016.28875519167</v>
      </c>
      <c r="M557" s="539">
        <f t="shared" si="165"/>
        <v>140228.04257268339</v>
      </c>
      <c r="N557" s="539">
        <f t="shared" si="165"/>
        <v>3614592.4257181697</v>
      </c>
      <c r="O557" s="539">
        <f t="shared" si="166"/>
        <v>3764836.7570460448</v>
      </c>
      <c r="P557" s="540"/>
      <c r="Q557" s="541"/>
      <c r="R557" s="541"/>
      <c r="S557" s="541"/>
      <c r="T557" s="541"/>
      <c r="U557" s="538">
        <f t="shared" si="167"/>
        <v>0</v>
      </c>
      <c r="V557" s="538">
        <f t="shared" si="168"/>
        <v>0</v>
      </c>
      <c r="W557" s="538">
        <f t="shared" si="168"/>
        <v>0</v>
      </c>
      <c r="X557" s="538">
        <f t="shared" si="168"/>
        <v>0</v>
      </c>
      <c r="Y557" s="538">
        <f t="shared" si="169"/>
        <v>0</v>
      </c>
      <c r="Z557" s="542">
        <f t="shared" si="170"/>
        <v>0</v>
      </c>
      <c r="AA557" s="543"/>
      <c r="AB557" s="544" t="s">
        <v>2263</v>
      </c>
      <c r="AC557" s="544" t="s">
        <v>2505</v>
      </c>
      <c r="AD557" s="544" t="s">
        <v>2505</v>
      </c>
      <c r="AE557" s="544" t="s">
        <v>2263</v>
      </c>
      <c r="AF557" s="545" t="s">
        <v>2263</v>
      </c>
      <c r="AG557" s="545" t="s">
        <v>2263</v>
      </c>
      <c r="AH557" s="543"/>
      <c r="AI557" s="546" t="e">
        <f t="shared" si="174"/>
        <v>#VALUE!</v>
      </c>
      <c r="AJ557" s="546">
        <f t="shared" si="174"/>
        <v>-1</v>
      </c>
      <c r="AK557" s="546">
        <f t="shared" si="174"/>
        <v>-1</v>
      </c>
      <c r="AL557" s="546">
        <f t="shared" si="174"/>
        <v>-1</v>
      </c>
      <c r="AN557" s="502" t="str">
        <f t="shared" si="182"/>
        <v>-</v>
      </c>
      <c r="AO557" s="502" t="str">
        <f t="shared" si="182"/>
        <v>-</v>
      </c>
      <c r="AP557" s="502" t="str">
        <f t="shared" si="182"/>
        <v>-</v>
      </c>
      <c r="AQ557" s="502" t="str">
        <f t="shared" si="182"/>
        <v>-</v>
      </c>
    </row>
    <row r="558" spans="1:43" s="509" customFormat="1" ht="25.5" x14ac:dyDescent="0.2">
      <c r="A558" s="548" t="s">
        <v>952</v>
      </c>
      <c r="B558" s="549" t="s">
        <v>2393</v>
      </c>
      <c r="C558" s="550" t="s">
        <v>2263</v>
      </c>
      <c r="D558" s="550">
        <v>3298.6776305891399</v>
      </c>
      <c r="E558" s="550">
        <v>3298.6776305891399</v>
      </c>
      <c r="F558" s="550">
        <v>4164.4452389611461</v>
      </c>
      <c r="G558" s="551">
        <v>0</v>
      </c>
      <c r="H558" s="551">
        <v>26</v>
      </c>
      <c r="I558" s="551">
        <v>109</v>
      </c>
      <c r="J558" s="551">
        <v>1254</v>
      </c>
      <c r="K558" s="552">
        <f t="shared" si="164"/>
        <v>0</v>
      </c>
      <c r="L558" s="552">
        <f t="shared" si="165"/>
        <v>85765.618395317637</v>
      </c>
      <c r="M558" s="552">
        <f t="shared" si="165"/>
        <v>359555.86173421622</v>
      </c>
      <c r="N558" s="552">
        <f t="shared" si="165"/>
        <v>5222214.3296572771</v>
      </c>
      <c r="O558" s="552">
        <f t="shared" si="166"/>
        <v>5667535.8097868105</v>
      </c>
      <c r="P558" s="540"/>
      <c r="Q558" s="553"/>
      <c r="R558" s="553"/>
      <c r="S558" s="553"/>
      <c r="T558" s="553">
        <f>E558*1.5</f>
        <v>4948.0164458837098</v>
      </c>
      <c r="U558" s="551">
        <f t="shared" si="167"/>
        <v>0</v>
      </c>
      <c r="V558" s="551">
        <f t="shared" si="168"/>
        <v>0</v>
      </c>
      <c r="W558" s="551">
        <f t="shared" si="168"/>
        <v>0</v>
      </c>
      <c r="X558" s="551">
        <f t="shared" si="168"/>
        <v>6204812.6231381726</v>
      </c>
      <c r="Y558" s="551">
        <f t="shared" si="169"/>
        <v>6204812.6231381726</v>
      </c>
      <c r="Z558" s="551">
        <f t="shared" si="170"/>
        <v>537276.81335136201</v>
      </c>
      <c r="AA558" s="540"/>
      <c r="AB558" s="554" t="s">
        <v>2263</v>
      </c>
      <c r="AC558" s="554" t="s">
        <v>2505</v>
      </c>
      <c r="AD558" s="554" t="s">
        <v>2505</v>
      </c>
      <c r="AE558" s="554" t="s">
        <v>2263</v>
      </c>
      <c r="AF558" s="555" t="s">
        <v>2263</v>
      </c>
      <c r="AG558" s="555" t="s">
        <v>2263</v>
      </c>
      <c r="AH558" s="540"/>
      <c r="AI558" s="546" t="e">
        <f t="shared" si="174"/>
        <v>#VALUE!</v>
      </c>
      <c r="AJ558" s="546">
        <f t="shared" si="174"/>
        <v>-1</v>
      </c>
      <c r="AK558" s="546">
        <f t="shared" si="174"/>
        <v>-1</v>
      </c>
      <c r="AL558" s="546">
        <f t="shared" si="174"/>
        <v>0.18815740439848638</v>
      </c>
      <c r="AN558" s="502" t="str">
        <f t="shared" si="182"/>
        <v>-</v>
      </c>
      <c r="AO558" s="502" t="str">
        <f t="shared" si="182"/>
        <v>-</v>
      </c>
      <c r="AP558" s="502" t="str">
        <f t="shared" si="182"/>
        <v>-</v>
      </c>
      <c r="AQ558" s="502">
        <f t="shared" si="182"/>
        <v>982598.29348089546</v>
      </c>
    </row>
    <row r="559" spans="1:43" ht="12.75" x14ac:dyDescent="0.2">
      <c r="A559" s="535" t="s">
        <v>953</v>
      </c>
      <c r="B559" s="536">
        <v>0</v>
      </c>
      <c r="C559" s="537" t="s">
        <v>2263</v>
      </c>
      <c r="D559" s="537">
        <v>1648.4915789151546</v>
      </c>
      <c r="E559" s="537">
        <v>1648.4915789151546</v>
      </c>
      <c r="F559" s="537">
        <v>3181.4844027780941</v>
      </c>
      <c r="G559" s="538">
        <v>0</v>
      </c>
      <c r="H559" s="538">
        <v>135</v>
      </c>
      <c r="I559" s="538">
        <v>228</v>
      </c>
      <c r="J559" s="538">
        <v>2197</v>
      </c>
      <c r="K559" s="539">
        <f t="shared" si="164"/>
        <v>0</v>
      </c>
      <c r="L559" s="539">
        <f t="shared" si="165"/>
        <v>222546.36315354588</v>
      </c>
      <c r="M559" s="539">
        <f t="shared" si="165"/>
        <v>375856.07999265526</v>
      </c>
      <c r="N559" s="539">
        <f t="shared" si="165"/>
        <v>6989721.2329034731</v>
      </c>
      <c r="O559" s="539">
        <f t="shared" si="166"/>
        <v>7588123.6760496739</v>
      </c>
      <c r="P559" s="540"/>
      <c r="Q559" s="541"/>
      <c r="R559" s="541"/>
      <c r="S559" s="541"/>
      <c r="T559" s="541"/>
      <c r="U559" s="538">
        <f t="shared" si="167"/>
        <v>0</v>
      </c>
      <c r="V559" s="538">
        <f t="shared" si="168"/>
        <v>0</v>
      </c>
      <c r="W559" s="538">
        <f t="shared" si="168"/>
        <v>0</v>
      </c>
      <c r="X559" s="538">
        <f t="shared" si="168"/>
        <v>0</v>
      </c>
      <c r="Y559" s="538">
        <f t="shared" si="169"/>
        <v>0</v>
      </c>
      <c r="Z559" s="542">
        <f t="shared" si="170"/>
        <v>0</v>
      </c>
      <c r="AA559" s="543"/>
      <c r="AB559" s="544" t="s">
        <v>2263</v>
      </c>
      <c r="AC559" s="544" t="s">
        <v>2505</v>
      </c>
      <c r="AD559" s="544" t="s">
        <v>2505</v>
      </c>
      <c r="AE559" s="544" t="s">
        <v>2263</v>
      </c>
      <c r="AF559" s="545" t="s">
        <v>2263</v>
      </c>
      <c r="AG559" s="545" t="s">
        <v>2263</v>
      </c>
      <c r="AH559" s="543"/>
      <c r="AI559" s="546" t="e">
        <f t="shared" si="174"/>
        <v>#VALUE!</v>
      </c>
      <c r="AJ559" s="546">
        <f t="shared" si="174"/>
        <v>-1</v>
      </c>
      <c r="AK559" s="546">
        <f t="shared" si="174"/>
        <v>-1</v>
      </c>
      <c r="AL559" s="546">
        <f t="shared" si="174"/>
        <v>-1</v>
      </c>
      <c r="AN559" s="502" t="str">
        <f t="shared" si="182"/>
        <v>-</v>
      </c>
      <c r="AO559" s="502" t="str">
        <f t="shared" si="182"/>
        <v>-</v>
      </c>
      <c r="AP559" s="502" t="str">
        <f t="shared" si="182"/>
        <v>-</v>
      </c>
      <c r="AQ559" s="502" t="str">
        <f t="shared" si="182"/>
        <v>-</v>
      </c>
    </row>
    <row r="560" spans="1:43" ht="12.75" x14ac:dyDescent="0.2">
      <c r="A560" s="535" t="s">
        <v>954</v>
      </c>
      <c r="B560" s="536">
        <v>0</v>
      </c>
      <c r="C560" s="537" t="s">
        <v>2263</v>
      </c>
      <c r="D560" s="537">
        <v>703.92094463120964</v>
      </c>
      <c r="E560" s="537">
        <v>703.92094463120964</v>
      </c>
      <c r="F560" s="537">
        <v>2444.2650520838069</v>
      </c>
      <c r="G560" s="538">
        <v>0</v>
      </c>
      <c r="H560" s="538">
        <v>732</v>
      </c>
      <c r="I560" s="538">
        <v>204</v>
      </c>
      <c r="J560" s="538">
        <v>1687</v>
      </c>
      <c r="K560" s="539">
        <f t="shared" si="164"/>
        <v>0</v>
      </c>
      <c r="L560" s="539">
        <f t="shared" si="165"/>
        <v>515270.13147004548</v>
      </c>
      <c r="M560" s="539">
        <f t="shared" si="165"/>
        <v>143599.87270476678</v>
      </c>
      <c r="N560" s="539">
        <f t="shared" si="165"/>
        <v>4123475.1428653821</v>
      </c>
      <c r="O560" s="539">
        <f t="shared" si="166"/>
        <v>4782345.1470401939</v>
      </c>
      <c r="P560" s="540"/>
      <c r="Q560" s="541"/>
      <c r="R560" s="541"/>
      <c r="S560" s="541"/>
      <c r="T560" s="541"/>
      <c r="U560" s="538">
        <f t="shared" si="167"/>
        <v>0</v>
      </c>
      <c r="V560" s="538">
        <f t="shared" si="168"/>
        <v>0</v>
      </c>
      <c r="W560" s="538">
        <f t="shared" si="168"/>
        <v>0</v>
      </c>
      <c r="X560" s="538">
        <f t="shared" si="168"/>
        <v>0</v>
      </c>
      <c r="Y560" s="538">
        <f t="shared" si="169"/>
        <v>0</v>
      </c>
      <c r="Z560" s="542">
        <f t="shared" si="170"/>
        <v>0</v>
      </c>
      <c r="AA560" s="543"/>
      <c r="AB560" s="544" t="s">
        <v>2263</v>
      </c>
      <c r="AC560" s="544" t="s">
        <v>2505</v>
      </c>
      <c r="AD560" s="544" t="s">
        <v>2505</v>
      </c>
      <c r="AE560" s="544" t="s">
        <v>2263</v>
      </c>
      <c r="AF560" s="545" t="s">
        <v>2263</v>
      </c>
      <c r="AG560" s="545" t="s">
        <v>2263</v>
      </c>
      <c r="AH560" s="543"/>
      <c r="AI560" s="546" t="e">
        <f t="shared" si="174"/>
        <v>#VALUE!</v>
      </c>
      <c r="AJ560" s="546">
        <f t="shared" si="174"/>
        <v>-1</v>
      </c>
      <c r="AK560" s="546">
        <f t="shared" si="174"/>
        <v>-1</v>
      </c>
      <c r="AL560" s="546">
        <f t="shared" si="174"/>
        <v>-1</v>
      </c>
      <c r="AN560" s="502" t="str">
        <f t="shared" si="182"/>
        <v>-</v>
      </c>
      <c r="AO560" s="502" t="str">
        <f t="shared" si="182"/>
        <v>-</v>
      </c>
      <c r="AP560" s="502" t="str">
        <f t="shared" si="182"/>
        <v>-</v>
      </c>
      <c r="AQ560" s="502" t="str">
        <f t="shared" si="182"/>
        <v>-</v>
      </c>
    </row>
    <row r="561" spans="1:43" ht="12.75" x14ac:dyDescent="0.2">
      <c r="A561" s="535" t="s">
        <v>955</v>
      </c>
      <c r="B561" s="536">
        <v>0</v>
      </c>
      <c r="C561" s="537" t="s">
        <v>2263</v>
      </c>
      <c r="D561" s="537">
        <v>3410.2725383388674</v>
      </c>
      <c r="E561" s="537">
        <v>3410.2725383388674</v>
      </c>
      <c r="F561" s="537">
        <v>4375.9659269623471</v>
      </c>
      <c r="G561" s="538">
        <v>0</v>
      </c>
      <c r="H561" s="538">
        <v>13</v>
      </c>
      <c r="I561" s="538">
        <v>31</v>
      </c>
      <c r="J561" s="538">
        <v>1721</v>
      </c>
      <c r="K561" s="539">
        <f t="shared" si="164"/>
        <v>0</v>
      </c>
      <c r="L561" s="539">
        <f t="shared" si="165"/>
        <v>44333.542998405275</v>
      </c>
      <c r="M561" s="539">
        <f t="shared" si="165"/>
        <v>105718.4486885049</v>
      </c>
      <c r="N561" s="539">
        <f t="shared" si="165"/>
        <v>7531037.3603021996</v>
      </c>
      <c r="O561" s="539">
        <f t="shared" si="166"/>
        <v>7681089.35198911</v>
      </c>
      <c r="P561" s="540"/>
      <c r="Q561" s="541"/>
      <c r="R561" s="541"/>
      <c r="S561" s="541"/>
      <c r="T561" s="541"/>
      <c r="U561" s="538">
        <f t="shared" si="167"/>
        <v>0</v>
      </c>
      <c r="V561" s="538">
        <f t="shared" si="168"/>
        <v>0</v>
      </c>
      <c r="W561" s="538">
        <f t="shared" si="168"/>
        <v>0</v>
      </c>
      <c r="X561" s="538">
        <f t="shared" si="168"/>
        <v>0</v>
      </c>
      <c r="Y561" s="538">
        <f t="shared" si="169"/>
        <v>0</v>
      </c>
      <c r="Z561" s="542">
        <f t="shared" si="170"/>
        <v>0</v>
      </c>
      <c r="AA561" s="543"/>
      <c r="AB561" s="544" t="s">
        <v>2263</v>
      </c>
      <c r="AC561" s="544" t="s">
        <v>2505</v>
      </c>
      <c r="AD561" s="544" t="s">
        <v>2505</v>
      </c>
      <c r="AE561" s="544" t="s">
        <v>2263</v>
      </c>
      <c r="AF561" s="545" t="s">
        <v>2263</v>
      </c>
      <c r="AG561" s="545" t="s">
        <v>2263</v>
      </c>
      <c r="AH561" s="543"/>
      <c r="AI561" s="546" t="e">
        <f t="shared" si="174"/>
        <v>#VALUE!</v>
      </c>
      <c r="AJ561" s="546">
        <f t="shared" si="174"/>
        <v>-1</v>
      </c>
      <c r="AK561" s="546">
        <f t="shared" si="174"/>
        <v>-1</v>
      </c>
      <c r="AL561" s="546">
        <f t="shared" si="174"/>
        <v>-1</v>
      </c>
      <c r="AN561" s="502" t="str">
        <f t="shared" si="182"/>
        <v>-</v>
      </c>
      <c r="AO561" s="502" t="str">
        <f t="shared" si="182"/>
        <v>-</v>
      </c>
      <c r="AP561" s="502" t="str">
        <f t="shared" si="182"/>
        <v>-</v>
      </c>
      <c r="AQ561" s="502" t="str">
        <f t="shared" si="182"/>
        <v>-</v>
      </c>
    </row>
    <row r="562" spans="1:43" ht="12.75" x14ac:dyDescent="0.2">
      <c r="A562" s="535" t="s">
        <v>956</v>
      </c>
      <c r="B562" s="536">
        <v>0</v>
      </c>
      <c r="C562" s="537" t="s">
        <v>2263</v>
      </c>
      <c r="D562" s="537">
        <v>1142.5889267782554</v>
      </c>
      <c r="E562" s="537">
        <v>1142.5889267782554</v>
      </c>
      <c r="F562" s="537">
        <v>2643.7534556342835</v>
      </c>
      <c r="G562" s="538">
        <v>0</v>
      </c>
      <c r="H562" s="538">
        <v>87</v>
      </c>
      <c r="I562" s="538">
        <v>78</v>
      </c>
      <c r="J562" s="538">
        <v>3900</v>
      </c>
      <c r="K562" s="539">
        <f t="shared" si="164"/>
        <v>0</v>
      </c>
      <c r="L562" s="539">
        <f t="shared" si="165"/>
        <v>99405.236629708219</v>
      </c>
      <c r="M562" s="539">
        <f t="shared" si="165"/>
        <v>89121.936288703917</v>
      </c>
      <c r="N562" s="539">
        <f t="shared" si="165"/>
        <v>10310638.476973705</v>
      </c>
      <c r="O562" s="539">
        <f t="shared" si="166"/>
        <v>10499165.649892118</v>
      </c>
      <c r="P562" s="540"/>
      <c r="Q562" s="541"/>
      <c r="R562" s="541"/>
      <c r="S562" s="541"/>
      <c r="T562" s="541"/>
      <c r="U562" s="538">
        <f t="shared" si="167"/>
        <v>0</v>
      </c>
      <c r="V562" s="538">
        <f t="shared" si="168"/>
        <v>0</v>
      </c>
      <c r="W562" s="538">
        <f t="shared" si="168"/>
        <v>0</v>
      </c>
      <c r="X562" s="538">
        <f t="shared" si="168"/>
        <v>0</v>
      </c>
      <c r="Y562" s="538">
        <f t="shared" si="169"/>
        <v>0</v>
      </c>
      <c r="Z562" s="542">
        <f t="shared" si="170"/>
        <v>0</v>
      </c>
      <c r="AA562" s="543"/>
      <c r="AB562" s="544" t="s">
        <v>2263</v>
      </c>
      <c r="AC562" s="544" t="s">
        <v>2505</v>
      </c>
      <c r="AD562" s="544" t="s">
        <v>2505</v>
      </c>
      <c r="AE562" s="544" t="s">
        <v>2263</v>
      </c>
      <c r="AF562" s="545" t="s">
        <v>2263</v>
      </c>
      <c r="AG562" s="545" t="s">
        <v>2263</v>
      </c>
      <c r="AH562" s="543"/>
      <c r="AI562" s="546" t="e">
        <f t="shared" si="174"/>
        <v>#VALUE!</v>
      </c>
      <c r="AJ562" s="546">
        <f t="shared" si="174"/>
        <v>-1</v>
      </c>
      <c r="AK562" s="546">
        <f t="shared" si="174"/>
        <v>-1</v>
      </c>
      <c r="AL562" s="546">
        <f t="shared" si="174"/>
        <v>-1</v>
      </c>
      <c r="AN562" s="502" t="str">
        <f t="shared" si="182"/>
        <v>-</v>
      </c>
      <c r="AO562" s="502" t="str">
        <f t="shared" si="182"/>
        <v>-</v>
      </c>
      <c r="AP562" s="502" t="str">
        <f t="shared" si="182"/>
        <v>-</v>
      </c>
      <c r="AQ562" s="502" t="str">
        <f t="shared" si="182"/>
        <v>-</v>
      </c>
    </row>
    <row r="563" spans="1:43" ht="12.75" x14ac:dyDescent="0.2">
      <c r="A563" s="535" t="s">
        <v>957</v>
      </c>
      <c r="B563" s="536">
        <v>0</v>
      </c>
      <c r="C563" s="537" t="s">
        <v>2263</v>
      </c>
      <c r="D563" s="537">
        <v>815.79967996241248</v>
      </c>
      <c r="E563" s="537">
        <v>815.79967996241248</v>
      </c>
      <c r="F563" s="537">
        <v>1711.0562033555245</v>
      </c>
      <c r="G563" s="538">
        <v>0</v>
      </c>
      <c r="H563" s="538">
        <v>508</v>
      </c>
      <c r="I563" s="538">
        <v>208</v>
      </c>
      <c r="J563" s="538">
        <v>10783</v>
      </c>
      <c r="K563" s="539">
        <f t="shared" si="164"/>
        <v>0</v>
      </c>
      <c r="L563" s="539">
        <f t="shared" si="165"/>
        <v>414426.23742090556</v>
      </c>
      <c r="M563" s="539">
        <f t="shared" si="165"/>
        <v>169686.3334321818</v>
      </c>
      <c r="N563" s="539">
        <f t="shared" si="165"/>
        <v>18450319.040782619</v>
      </c>
      <c r="O563" s="539">
        <f t="shared" si="166"/>
        <v>19034431.611635707</v>
      </c>
      <c r="P563" s="540"/>
      <c r="Q563" s="541"/>
      <c r="R563" s="541"/>
      <c r="S563" s="541"/>
      <c r="T563" s="541"/>
      <c r="U563" s="538">
        <f t="shared" si="167"/>
        <v>0</v>
      </c>
      <c r="V563" s="538">
        <f t="shared" si="168"/>
        <v>0</v>
      </c>
      <c r="W563" s="538">
        <f t="shared" si="168"/>
        <v>0</v>
      </c>
      <c r="X563" s="538">
        <f t="shared" si="168"/>
        <v>0</v>
      </c>
      <c r="Y563" s="538">
        <f t="shared" si="169"/>
        <v>0</v>
      </c>
      <c r="Z563" s="542">
        <f t="shared" si="170"/>
        <v>0</v>
      </c>
      <c r="AA563" s="543"/>
      <c r="AB563" s="544" t="s">
        <v>2263</v>
      </c>
      <c r="AC563" s="544" t="s">
        <v>2505</v>
      </c>
      <c r="AD563" s="544" t="s">
        <v>2505</v>
      </c>
      <c r="AE563" s="544" t="s">
        <v>2263</v>
      </c>
      <c r="AF563" s="545" t="s">
        <v>2263</v>
      </c>
      <c r="AG563" s="545" t="s">
        <v>2263</v>
      </c>
      <c r="AH563" s="543"/>
      <c r="AI563" s="546" t="e">
        <f t="shared" si="174"/>
        <v>#VALUE!</v>
      </c>
      <c r="AJ563" s="546">
        <f t="shared" si="174"/>
        <v>-1</v>
      </c>
      <c r="AK563" s="546">
        <f t="shared" si="174"/>
        <v>-1</v>
      </c>
      <c r="AL563" s="546">
        <f t="shared" si="174"/>
        <v>-1</v>
      </c>
      <c r="AN563" s="502" t="str">
        <f t="shared" si="182"/>
        <v>-</v>
      </c>
      <c r="AO563" s="502" t="str">
        <f t="shared" si="182"/>
        <v>-</v>
      </c>
      <c r="AP563" s="502" t="str">
        <f t="shared" si="182"/>
        <v>-</v>
      </c>
      <c r="AQ563" s="502" t="str">
        <f t="shared" si="182"/>
        <v>-</v>
      </c>
    </row>
    <row r="564" spans="1:43" ht="12.75" x14ac:dyDescent="0.2">
      <c r="A564" s="535" t="s">
        <v>958</v>
      </c>
      <c r="B564" s="536">
        <v>0</v>
      </c>
      <c r="C564" s="537" t="s">
        <v>2263</v>
      </c>
      <c r="D564" s="537">
        <v>701.21048967014303</v>
      </c>
      <c r="E564" s="537">
        <v>701.21048967014303</v>
      </c>
      <c r="F564" s="537">
        <v>1087.6687632208896</v>
      </c>
      <c r="G564" s="538">
        <v>0</v>
      </c>
      <c r="H564" s="538">
        <v>2838</v>
      </c>
      <c r="I564" s="538">
        <v>572</v>
      </c>
      <c r="J564" s="538">
        <v>26378</v>
      </c>
      <c r="K564" s="539">
        <f t="shared" si="164"/>
        <v>0</v>
      </c>
      <c r="L564" s="539">
        <f t="shared" si="165"/>
        <v>1990035.3696838659</v>
      </c>
      <c r="M564" s="539">
        <f t="shared" si="165"/>
        <v>401092.40009132179</v>
      </c>
      <c r="N564" s="539">
        <f t="shared" si="165"/>
        <v>28690526.636240624</v>
      </c>
      <c r="O564" s="539">
        <f t="shared" si="166"/>
        <v>31081654.406015813</v>
      </c>
      <c r="P564" s="540"/>
      <c r="Q564" s="541"/>
      <c r="R564" s="541"/>
      <c r="S564" s="541"/>
      <c r="T564" s="541"/>
      <c r="U564" s="538">
        <f t="shared" si="167"/>
        <v>0</v>
      </c>
      <c r="V564" s="538">
        <f t="shared" si="168"/>
        <v>0</v>
      </c>
      <c r="W564" s="538">
        <f t="shared" si="168"/>
        <v>0</v>
      </c>
      <c r="X564" s="538">
        <f t="shared" si="168"/>
        <v>0</v>
      </c>
      <c r="Y564" s="538">
        <f t="shared" si="169"/>
        <v>0</v>
      </c>
      <c r="Z564" s="542">
        <f t="shared" si="170"/>
        <v>0</v>
      </c>
      <c r="AA564" s="543"/>
      <c r="AB564" s="544" t="s">
        <v>2263</v>
      </c>
      <c r="AC564" s="544" t="s">
        <v>2505</v>
      </c>
      <c r="AD564" s="544" t="s">
        <v>2505</v>
      </c>
      <c r="AE564" s="544" t="s">
        <v>2263</v>
      </c>
      <c r="AF564" s="545" t="s">
        <v>2263</v>
      </c>
      <c r="AG564" s="545" t="s">
        <v>2263</v>
      </c>
      <c r="AH564" s="543"/>
      <c r="AI564" s="546" t="e">
        <f t="shared" si="174"/>
        <v>#VALUE!</v>
      </c>
      <c r="AJ564" s="546">
        <f t="shared" si="174"/>
        <v>-1</v>
      </c>
      <c r="AK564" s="546">
        <f t="shared" si="174"/>
        <v>-1</v>
      </c>
      <c r="AL564" s="546">
        <f t="shared" si="174"/>
        <v>-1</v>
      </c>
      <c r="AN564" s="502" t="str">
        <f t="shared" si="182"/>
        <v>-</v>
      </c>
      <c r="AO564" s="502" t="str">
        <f t="shared" si="182"/>
        <v>-</v>
      </c>
      <c r="AP564" s="502" t="str">
        <f t="shared" si="182"/>
        <v>-</v>
      </c>
      <c r="AQ564" s="502" t="str">
        <f t="shared" si="182"/>
        <v>-</v>
      </c>
    </row>
    <row r="565" spans="1:43" ht="12.75" x14ac:dyDescent="0.2">
      <c r="A565" s="535" t="s">
        <v>959</v>
      </c>
      <c r="B565" s="536" t="s">
        <v>2395</v>
      </c>
      <c r="C565" s="537" t="s">
        <v>2263</v>
      </c>
      <c r="D565" s="537">
        <v>629.30100359701964</v>
      </c>
      <c r="E565" s="537">
        <v>629.30100359701964</v>
      </c>
      <c r="F565" s="537">
        <v>591.17598301183477</v>
      </c>
      <c r="G565" s="538">
        <v>0</v>
      </c>
      <c r="H565" s="538">
        <v>14587</v>
      </c>
      <c r="I565" s="538">
        <v>1259</v>
      </c>
      <c r="J565" s="538">
        <v>50853</v>
      </c>
      <c r="K565" s="539">
        <f t="shared" si="164"/>
        <v>0</v>
      </c>
      <c r="L565" s="539">
        <f t="shared" si="165"/>
        <v>9179613.7394697256</v>
      </c>
      <c r="M565" s="539">
        <f t="shared" si="165"/>
        <v>792289.96352864779</v>
      </c>
      <c r="N565" s="539">
        <f t="shared" si="165"/>
        <v>30063072.264100835</v>
      </c>
      <c r="O565" s="539">
        <f t="shared" si="166"/>
        <v>40034975.967099205</v>
      </c>
      <c r="P565" s="540"/>
      <c r="Q565" s="541"/>
      <c r="R565" s="541">
        <f t="shared" ref="R565:T565" si="188">SUMPRODUCT($D565:$F565,$H565:$J565)/SUM($H565:$J565)</f>
        <v>600.23352624625863</v>
      </c>
      <c r="S565" s="541">
        <f t="shared" si="188"/>
        <v>600.23352624625863</v>
      </c>
      <c r="T565" s="541">
        <f t="shared" si="188"/>
        <v>600.23352624625863</v>
      </c>
      <c r="U565" s="538">
        <f t="shared" si="167"/>
        <v>0</v>
      </c>
      <c r="V565" s="538">
        <f t="shared" si="168"/>
        <v>8755606.4473541752</v>
      </c>
      <c r="W565" s="538">
        <f t="shared" si="168"/>
        <v>755694.00954403961</v>
      </c>
      <c r="X565" s="538">
        <f t="shared" si="168"/>
        <v>30523675.510200989</v>
      </c>
      <c r="Y565" s="538">
        <f t="shared" si="169"/>
        <v>40034975.967099205</v>
      </c>
      <c r="Z565" s="542">
        <f t="shared" si="170"/>
        <v>0</v>
      </c>
      <c r="AA565" s="543"/>
      <c r="AB565" s="544" t="s">
        <v>2263</v>
      </c>
      <c r="AC565" s="544" t="s">
        <v>2505</v>
      </c>
      <c r="AD565" s="544" t="s">
        <v>2505</v>
      </c>
      <c r="AE565" s="544" t="s">
        <v>2263</v>
      </c>
      <c r="AF565" s="545" t="s">
        <v>2263</v>
      </c>
      <c r="AG565" s="545" t="s">
        <v>2263</v>
      </c>
      <c r="AH565" s="543"/>
      <c r="AI565" s="546" t="e">
        <f t="shared" si="174"/>
        <v>#VALUE!</v>
      </c>
      <c r="AJ565" s="546">
        <f t="shared" si="174"/>
        <v>-4.6190101691582108E-2</v>
      </c>
      <c r="AK565" s="546">
        <f t="shared" si="174"/>
        <v>-4.6190101691582108E-2</v>
      </c>
      <c r="AL565" s="546">
        <f t="shared" si="174"/>
        <v>1.5321230047741219E-2</v>
      </c>
      <c r="AN565" s="502" t="str">
        <f t="shared" si="182"/>
        <v>-</v>
      </c>
      <c r="AO565" s="502">
        <f t="shared" si="182"/>
        <v>-424007.29211555049</v>
      </c>
      <c r="AP565" s="502">
        <f t="shared" si="182"/>
        <v>-36595.953984608175</v>
      </c>
      <c r="AQ565" s="502">
        <f t="shared" si="182"/>
        <v>460603.24610015377</v>
      </c>
    </row>
    <row r="566" spans="1:43" ht="12.75" x14ac:dyDescent="0.2">
      <c r="A566" s="535" t="s">
        <v>960</v>
      </c>
      <c r="B566" s="536">
        <v>0</v>
      </c>
      <c r="C566" s="537" t="s">
        <v>2263</v>
      </c>
      <c r="D566" s="537">
        <v>2768.5614165696411</v>
      </c>
      <c r="E566" s="537">
        <v>2768.5614165696411</v>
      </c>
      <c r="F566" s="537">
        <v>3906.0188043765365</v>
      </c>
      <c r="G566" s="538">
        <v>0</v>
      </c>
      <c r="H566" s="538">
        <v>1</v>
      </c>
      <c r="I566" s="538">
        <v>9</v>
      </c>
      <c r="J566" s="538">
        <v>1493</v>
      </c>
      <c r="K566" s="539">
        <f t="shared" si="164"/>
        <v>0</v>
      </c>
      <c r="L566" s="539">
        <f t="shared" si="165"/>
        <v>2768.5614165696411</v>
      </c>
      <c r="M566" s="539">
        <f t="shared" si="165"/>
        <v>24917.052749126771</v>
      </c>
      <c r="N566" s="539">
        <f t="shared" si="165"/>
        <v>5831686.0749341687</v>
      </c>
      <c r="O566" s="539">
        <f t="shared" si="166"/>
        <v>5859371.689099865</v>
      </c>
      <c r="P566" s="540"/>
      <c r="Q566" s="541"/>
      <c r="R566" s="541"/>
      <c r="S566" s="541"/>
      <c r="T566" s="541"/>
      <c r="U566" s="538">
        <f t="shared" si="167"/>
        <v>0</v>
      </c>
      <c r="V566" s="538">
        <f t="shared" si="168"/>
        <v>0</v>
      </c>
      <c r="W566" s="538">
        <f t="shared" si="168"/>
        <v>0</v>
      </c>
      <c r="X566" s="538">
        <f t="shared" si="168"/>
        <v>0</v>
      </c>
      <c r="Y566" s="538">
        <f t="shared" si="169"/>
        <v>0</v>
      </c>
      <c r="Z566" s="542">
        <f t="shared" si="170"/>
        <v>0</v>
      </c>
      <c r="AA566" s="543"/>
      <c r="AB566" s="544" t="s">
        <v>2263</v>
      </c>
      <c r="AC566" s="544" t="s">
        <v>2505</v>
      </c>
      <c r="AD566" s="544" t="s">
        <v>2505</v>
      </c>
      <c r="AE566" s="544" t="s">
        <v>2263</v>
      </c>
      <c r="AF566" s="545" t="s">
        <v>2263</v>
      </c>
      <c r="AG566" s="545" t="s">
        <v>2263</v>
      </c>
      <c r="AH566" s="543"/>
      <c r="AI566" s="546" t="e">
        <f t="shared" si="174"/>
        <v>#VALUE!</v>
      </c>
      <c r="AJ566" s="546">
        <f t="shared" si="174"/>
        <v>-1</v>
      </c>
      <c r="AK566" s="546">
        <f t="shared" si="174"/>
        <v>-1</v>
      </c>
      <c r="AL566" s="546">
        <f t="shared" si="174"/>
        <v>-1</v>
      </c>
      <c r="AN566" s="502" t="str">
        <f t="shared" si="182"/>
        <v>-</v>
      </c>
      <c r="AO566" s="502" t="str">
        <f t="shared" si="182"/>
        <v>-</v>
      </c>
      <c r="AP566" s="502" t="str">
        <f t="shared" si="182"/>
        <v>-</v>
      </c>
      <c r="AQ566" s="502" t="str">
        <f t="shared" si="182"/>
        <v>-</v>
      </c>
    </row>
    <row r="567" spans="1:43" ht="12.75" x14ac:dyDescent="0.2">
      <c r="A567" s="535" t="s">
        <v>961</v>
      </c>
      <c r="B567" s="536">
        <v>0</v>
      </c>
      <c r="C567" s="537" t="s">
        <v>2263</v>
      </c>
      <c r="D567" s="537">
        <v>1853.5781497524254</v>
      </c>
      <c r="E567" s="537">
        <v>1853.5781497524254</v>
      </c>
      <c r="F567" s="537">
        <v>2580.3834691546012</v>
      </c>
      <c r="G567" s="538">
        <v>0</v>
      </c>
      <c r="H567" s="538">
        <v>9</v>
      </c>
      <c r="I567" s="538">
        <v>27</v>
      </c>
      <c r="J567" s="538">
        <v>4004</v>
      </c>
      <c r="K567" s="539">
        <f t="shared" si="164"/>
        <v>0</v>
      </c>
      <c r="L567" s="539">
        <f t="shared" si="165"/>
        <v>16682.203347771829</v>
      </c>
      <c r="M567" s="539">
        <f t="shared" si="165"/>
        <v>50046.610043315486</v>
      </c>
      <c r="N567" s="539">
        <f t="shared" si="165"/>
        <v>10331855.410495024</v>
      </c>
      <c r="O567" s="539">
        <f t="shared" si="166"/>
        <v>10398584.223886112</v>
      </c>
      <c r="P567" s="540"/>
      <c r="Q567" s="541"/>
      <c r="R567" s="541"/>
      <c r="S567" s="541"/>
      <c r="T567" s="541"/>
      <c r="U567" s="538">
        <f t="shared" si="167"/>
        <v>0</v>
      </c>
      <c r="V567" s="538">
        <f t="shared" si="168"/>
        <v>0</v>
      </c>
      <c r="W567" s="538">
        <f t="shared" si="168"/>
        <v>0</v>
      </c>
      <c r="X567" s="538">
        <f t="shared" si="168"/>
        <v>0</v>
      </c>
      <c r="Y567" s="538">
        <f t="shared" si="169"/>
        <v>0</v>
      </c>
      <c r="Z567" s="542">
        <f t="shared" si="170"/>
        <v>0</v>
      </c>
      <c r="AA567" s="543"/>
      <c r="AB567" s="544" t="s">
        <v>2263</v>
      </c>
      <c r="AC567" s="544" t="s">
        <v>2505</v>
      </c>
      <c r="AD567" s="544" t="s">
        <v>2505</v>
      </c>
      <c r="AE567" s="544" t="s">
        <v>2263</v>
      </c>
      <c r="AF567" s="545" t="s">
        <v>2263</v>
      </c>
      <c r="AG567" s="545" t="s">
        <v>2263</v>
      </c>
      <c r="AH567" s="543"/>
      <c r="AI567" s="546" t="e">
        <f t="shared" si="174"/>
        <v>#VALUE!</v>
      </c>
      <c r="AJ567" s="546">
        <f t="shared" si="174"/>
        <v>-1</v>
      </c>
      <c r="AK567" s="546">
        <f t="shared" si="174"/>
        <v>-1</v>
      </c>
      <c r="AL567" s="546">
        <f t="shared" si="174"/>
        <v>-1</v>
      </c>
      <c r="AN567" s="502" t="str">
        <f t="shared" si="182"/>
        <v>-</v>
      </c>
      <c r="AO567" s="502" t="str">
        <f t="shared" si="182"/>
        <v>-</v>
      </c>
      <c r="AP567" s="502" t="str">
        <f t="shared" si="182"/>
        <v>-</v>
      </c>
      <c r="AQ567" s="502" t="str">
        <f t="shared" si="182"/>
        <v>-</v>
      </c>
    </row>
    <row r="568" spans="1:43" ht="12.75" x14ac:dyDescent="0.2">
      <c r="A568" s="535" t="s">
        <v>962</v>
      </c>
      <c r="B568" s="536">
        <v>0</v>
      </c>
      <c r="C568" s="537" t="s">
        <v>2263</v>
      </c>
      <c r="D568" s="537">
        <v>1269.4329000761563</v>
      </c>
      <c r="E568" s="537">
        <v>1269.4329000761563</v>
      </c>
      <c r="F568" s="537">
        <v>1881.9663175473913</v>
      </c>
      <c r="G568" s="538">
        <v>0</v>
      </c>
      <c r="H568" s="538">
        <v>48</v>
      </c>
      <c r="I568" s="538">
        <v>64</v>
      </c>
      <c r="J568" s="538">
        <v>10541</v>
      </c>
      <c r="K568" s="539">
        <f t="shared" si="164"/>
        <v>0</v>
      </c>
      <c r="L568" s="539">
        <f t="shared" si="165"/>
        <v>60932.779203655504</v>
      </c>
      <c r="M568" s="539">
        <f t="shared" si="165"/>
        <v>81243.705604874005</v>
      </c>
      <c r="N568" s="539">
        <f t="shared" si="165"/>
        <v>19837806.953267053</v>
      </c>
      <c r="O568" s="539">
        <f t="shared" si="166"/>
        <v>19979983.438075583</v>
      </c>
      <c r="P568" s="540"/>
      <c r="Q568" s="541"/>
      <c r="R568" s="541"/>
      <c r="S568" s="541"/>
      <c r="T568" s="541"/>
      <c r="U568" s="538">
        <f t="shared" si="167"/>
        <v>0</v>
      </c>
      <c r="V568" s="538">
        <f t="shared" si="168"/>
        <v>0</v>
      </c>
      <c r="W568" s="538">
        <f t="shared" si="168"/>
        <v>0</v>
      </c>
      <c r="X568" s="538">
        <f t="shared" si="168"/>
        <v>0</v>
      </c>
      <c r="Y568" s="538">
        <f t="shared" si="169"/>
        <v>0</v>
      </c>
      <c r="Z568" s="542">
        <f t="shared" si="170"/>
        <v>0</v>
      </c>
      <c r="AA568" s="543"/>
      <c r="AB568" s="544" t="s">
        <v>2263</v>
      </c>
      <c r="AC568" s="544" t="s">
        <v>2505</v>
      </c>
      <c r="AD568" s="544" t="s">
        <v>2505</v>
      </c>
      <c r="AE568" s="544" t="s">
        <v>2263</v>
      </c>
      <c r="AF568" s="545" t="s">
        <v>2263</v>
      </c>
      <c r="AG568" s="545" t="s">
        <v>2263</v>
      </c>
      <c r="AH568" s="543"/>
      <c r="AI568" s="546" t="e">
        <f t="shared" si="174"/>
        <v>#VALUE!</v>
      </c>
      <c r="AJ568" s="546">
        <f t="shared" si="174"/>
        <v>-1</v>
      </c>
      <c r="AK568" s="546">
        <f t="shared" si="174"/>
        <v>-1</v>
      </c>
      <c r="AL568" s="546">
        <f t="shared" si="174"/>
        <v>-1</v>
      </c>
      <c r="AN568" s="502" t="str">
        <f t="shared" si="182"/>
        <v>-</v>
      </c>
      <c r="AO568" s="502" t="str">
        <f t="shared" si="182"/>
        <v>-</v>
      </c>
      <c r="AP568" s="502" t="str">
        <f t="shared" si="182"/>
        <v>-</v>
      </c>
      <c r="AQ568" s="502" t="str">
        <f t="shared" si="182"/>
        <v>-</v>
      </c>
    </row>
    <row r="569" spans="1:43" ht="12.75" x14ac:dyDescent="0.2">
      <c r="A569" s="535" t="s">
        <v>963</v>
      </c>
      <c r="B569" s="536">
        <v>0</v>
      </c>
      <c r="C569" s="537" t="s">
        <v>2263</v>
      </c>
      <c r="D569" s="537">
        <v>752.42498231173295</v>
      </c>
      <c r="E569" s="537">
        <v>752.42498231173295</v>
      </c>
      <c r="F569" s="537">
        <v>1259.3089779780405</v>
      </c>
      <c r="G569" s="538">
        <v>0</v>
      </c>
      <c r="H569" s="538">
        <v>143</v>
      </c>
      <c r="I569" s="538">
        <v>96</v>
      </c>
      <c r="J569" s="538">
        <v>23783</v>
      </c>
      <c r="K569" s="539">
        <f t="shared" si="164"/>
        <v>0</v>
      </c>
      <c r="L569" s="539">
        <f t="shared" si="165"/>
        <v>107596.77247057781</v>
      </c>
      <c r="M569" s="539">
        <f t="shared" si="165"/>
        <v>72232.798301926363</v>
      </c>
      <c r="N569" s="539">
        <f t="shared" si="165"/>
        <v>29950145.423251737</v>
      </c>
      <c r="O569" s="539">
        <f t="shared" si="166"/>
        <v>30129974.994024239</v>
      </c>
      <c r="P569" s="540"/>
      <c r="Q569" s="541"/>
      <c r="R569" s="541"/>
      <c r="S569" s="541"/>
      <c r="T569" s="541"/>
      <c r="U569" s="538">
        <f t="shared" si="167"/>
        <v>0</v>
      </c>
      <c r="V569" s="538">
        <f t="shared" si="168"/>
        <v>0</v>
      </c>
      <c r="W569" s="538">
        <f t="shared" si="168"/>
        <v>0</v>
      </c>
      <c r="X569" s="538">
        <f t="shared" si="168"/>
        <v>0</v>
      </c>
      <c r="Y569" s="538">
        <f t="shared" si="169"/>
        <v>0</v>
      </c>
      <c r="Z569" s="542">
        <f t="shared" si="170"/>
        <v>0</v>
      </c>
      <c r="AA569" s="543"/>
      <c r="AB569" s="544" t="s">
        <v>2263</v>
      </c>
      <c r="AC569" s="544" t="s">
        <v>2505</v>
      </c>
      <c r="AD569" s="544" t="s">
        <v>2505</v>
      </c>
      <c r="AE569" s="544" t="s">
        <v>2263</v>
      </c>
      <c r="AF569" s="545" t="s">
        <v>2263</v>
      </c>
      <c r="AG569" s="545" t="s">
        <v>2263</v>
      </c>
      <c r="AH569" s="543"/>
      <c r="AI569" s="546" t="e">
        <f t="shared" si="174"/>
        <v>#VALUE!</v>
      </c>
      <c r="AJ569" s="546">
        <f t="shared" si="174"/>
        <v>-1</v>
      </c>
      <c r="AK569" s="546">
        <f t="shared" si="174"/>
        <v>-1</v>
      </c>
      <c r="AL569" s="546">
        <f t="shared" si="174"/>
        <v>-1</v>
      </c>
      <c r="AN569" s="502" t="str">
        <f t="shared" si="182"/>
        <v>-</v>
      </c>
      <c r="AO569" s="502" t="str">
        <f t="shared" si="182"/>
        <v>-</v>
      </c>
      <c r="AP569" s="502" t="str">
        <f t="shared" si="182"/>
        <v>-</v>
      </c>
      <c r="AQ569" s="502" t="str">
        <f t="shared" si="182"/>
        <v>-</v>
      </c>
    </row>
    <row r="570" spans="1:43" ht="12.75" x14ac:dyDescent="0.2">
      <c r="A570" s="535" t="s">
        <v>964</v>
      </c>
      <c r="B570" s="536">
        <v>0</v>
      </c>
      <c r="C570" s="537" t="s">
        <v>2263</v>
      </c>
      <c r="D570" s="537">
        <v>423.81782135585337</v>
      </c>
      <c r="E570" s="537">
        <v>423.81782135585337</v>
      </c>
      <c r="F570" s="537">
        <v>487.25120090117701</v>
      </c>
      <c r="G570" s="538">
        <v>0</v>
      </c>
      <c r="H570" s="538">
        <v>609</v>
      </c>
      <c r="I570" s="538">
        <v>181</v>
      </c>
      <c r="J570" s="538">
        <v>36769</v>
      </c>
      <c r="K570" s="539">
        <f t="shared" si="164"/>
        <v>0</v>
      </c>
      <c r="L570" s="539">
        <f t="shared" si="165"/>
        <v>258105.05320571471</v>
      </c>
      <c r="M570" s="539">
        <f t="shared" si="165"/>
        <v>76711.025665409456</v>
      </c>
      <c r="N570" s="539">
        <f t="shared" si="165"/>
        <v>17915739.405935377</v>
      </c>
      <c r="O570" s="539">
        <f t="shared" si="166"/>
        <v>18250555.4848065</v>
      </c>
      <c r="P570" s="540"/>
      <c r="Q570" s="541"/>
      <c r="R570" s="541"/>
      <c r="S570" s="541"/>
      <c r="T570" s="541"/>
      <c r="U570" s="538">
        <f t="shared" si="167"/>
        <v>0</v>
      </c>
      <c r="V570" s="538">
        <f t="shared" si="168"/>
        <v>0</v>
      </c>
      <c r="W570" s="538">
        <f t="shared" si="168"/>
        <v>0</v>
      </c>
      <c r="X570" s="538">
        <f t="shared" si="168"/>
        <v>0</v>
      </c>
      <c r="Y570" s="538">
        <f t="shared" si="169"/>
        <v>0</v>
      </c>
      <c r="Z570" s="542">
        <f t="shared" si="170"/>
        <v>0</v>
      </c>
      <c r="AA570" s="543"/>
      <c r="AB570" s="544" t="s">
        <v>2263</v>
      </c>
      <c r="AC570" s="544" t="s">
        <v>2505</v>
      </c>
      <c r="AD570" s="544" t="s">
        <v>2505</v>
      </c>
      <c r="AE570" s="544" t="s">
        <v>2263</v>
      </c>
      <c r="AF570" s="545" t="s">
        <v>2263</v>
      </c>
      <c r="AG570" s="545" t="s">
        <v>2263</v>
      </c>
      <c r="AH570" s="543"/>
      <c r="AI570" s="546" t="e">
        <f t="shared" si="174"/>
        <v>#VALUE!</v>
      </c>
      <c r="AJ570" s="546">
        <f t="shared" si="174"/>
        <v>-1</v>
      </c>
      <c r="AK570" s="546">
        <f t="shared" si="174"/>
        <v>-1</v>
      </c>
      <c r="AL570" s="546">
        <f t="shared" si="174"/>
        <v>-1</v>
      </c>
      <c r="AN570" s="502" t="str">
        <f t="shared" si="182"/>
        <v>-</v>
      </c>
      <c r="AO570" s="502" t="str">
        <f t="shared" si="182"/>
        <v>-</v>
      </c>
      <c r="AP570" s="502" t="str">
        <f t="shared" si="182"/>
        <v>-</v>
      </c>
      <c r="AQ570" s="502" t="str">
        <f t="shared" si="182"/>
        <v>-</v>
      </c>
    </row>
    <row r="571" spans="1:43" ht="12.75" x14ac:dyDescent="0.2">
      <c r="A571" s="535" t="s">
        <v>965</v>
      </c>
      <c r="B571" s="536">
        <v>0</v>
      </c>
      <c r="C571" s="537" t="s">
        <v>2263</v>
      </c>
      <c r="D571" s="537">
        <v>1132.3896469980632</v>
      </c>
      <c r="E571" s="537">
        <v>1132.3896469980632</v>
      </c>
      <c r="F571" s="537">
        <v>3739.2286448652449</v>
      </c>
      <c r="G571" s="538">
        <v>0</v>
      </c>
      <c r="H571" s="538">
        <v>170</v>
      </c>
      <c r="I571" s="538">
        <v>44</v>
      </c>
      <c r="J571" s="538">
        <v>132</v>
      </c>
      <c r="K571" s="539">
        <f t="shared" si="164"/>
        <v>0</v>
      </c>
      <c r="L571" s="539">
        <f t="shared" si="165"/>
        <v>192506.23998967075</v>
      </c>
      <c r="M571" s="539">
        <f t="shared" si="165"/>
        <v>49825.144467914783</v>
      </c>
      <c r="N571" s="539">
        <f t="shared" si="165"/>
        <v>493578.18112221232</v>
      </c>
      <c r="O571" s="539">
        <f t="shared" si="166"/>
        <v>735909.56557979784</v>
      </c>
      <c r="P571" s="540"/>
      <c r="Q571" s="541"/>
      <c r="R571" s="541"/>
      <c r="S571" s="541"/>
      <c r="T571" s="541"/>
      <c r="U571" s="538">
        <f t="shared" si="167"/>
        <v>0</v>
      </c>
      <c r="V571" s="538">
        <f t="shared" si="168"/>
        <v>0</v>
      </c>
      <c r="W571" s="538">
        <f t="shared" si="168"/>
        <v>0</v>
      </c>
      <c r="X571" s="538">
        <f t="shared" si="168"/>
        <v>0</v>
      </c>
      <c r="Y571" s="538">
        <f t="shared" si="169"/>
        <v>0</v>
      </c>
      <c r="Z571" s="542">
        <f t="shared" si="170"/>
        <v>0</v>
      </c>
      <c r="AA571" s="543"/>
      <c r="AB571" s="544" t="s">
        <v>2263</v>
      </c>
      <c r="AC571" s="544" t="s">
        <v>2505</v>
      </c>
      <c r="AD571" s="544" t="s">
        <v>2505</v>
      </c>
      <c r="AE571" s="544" t="s">
        <v>2263</v>
      </c>
      <c r="AF571" s="545" t="s">
        <v>2263</v>
      </c>
      <c r="AG571" s="545" t="s">
        <v>2263</v>
      </c>
      <c r="AH571" s="543"/>
      <c r="AI571" s="546" t="e">
        <f t="shared" si="174"/>
        <v>#VALUE!</v>
      </c>
      <c r="AJ571" s="546">
        <f t="shared" si="174"/>
        <v>-1</v>
      </c>
      <c r="AK571" s="546">
        <f t="shared" si="174"/>
        <v>-1</v>
      </c>
      <c r="AL571" s="546">
        <f t="shared" si="174"/>
        <v>-1</v>
      </c>
      <c r="AN571" s="502" t="str">
        <f t="shared" si="182"/>
        <v>-</v>
      </c>
      <c r="AO571" s="502" t="str">
        <f t="shared" si="182"/>
        <v>-</v>
      </c>
      <c r="AP571" s="502" t="str">
        <f t="shared" si="182"/>
        <v>-</v>
      </c>
      <c r="AQ571" s="502" t="str">
        <f t="shared" si="182"/>
        <v>-</v>
      </c>
    </row>
    <row r="572" spans="1:43" ht="12.75" x14ac:dyDescent="0.2">
      <c r="A572" s="535" t="s">
        <v>966</v>
      </c>
      <c r="B572" s="536">
        <v>0</v>
      </c>
      <c r="C572" s="537" t="s">
        <v>2263</v>
      </c>
      <c r="D572" s="537">
        <v>960.49634629949537</v>
      </c>
      <c r="E572" s="537">
        <v>960.49634629949537</v>
      </c>
      <c r="F572" s="537">
        <v>1351.7663010129161</v>
      </c>
      <c r="G572" s="538">
        <v>0</v>
      </c>
      <c r="H572" s="538">
        <v>711</v>
      </c>
      <c r="I572" s="538">
        <v>35</v>
      </c>
      <c r="J572" s="538">
        <v>86</v>
      </c>
      <c r="K572" s="539">
        <f t="shared" si="164"/>
        <v>0</v>
      </c>
      <c r="L572" s="539">
        <f t="shared" si="165"/>
        <v>682912.90221894125</v>
      </c>
      <c r="M572" s="539">
        <f t="shared" si="165"/>
        <v>33617.372120482338</v>
      </c>
      <c r="N572" s="539">
        <f t="shared" si="165"/>
        <v>116251.90188711078</v>
      </c>
      <c r="O572" s="539">
        <f t="shared" si="166"/>
        <v>832782.17622653442</v>
      </c>
      <c r="P572" s="540"/>
      <c r="Q572" s="541"/>
      <c r="R572" s="541"/>
      <c r="S572" s="541"/>
      <c r="T572" s="541"/>
      <c r="U572" s="538">
        <f t="shared" si="167"/>
        <v>0</v>
      </c>
      <c r="V572" s="538">
        <f t="shared" si="168"/>
        <v>0</v>
      </c>
      <c r="W572" s="538">
        <f t="shared" si="168"/>
        <v>0</v>
      </c>
      <c r="X572" s="538">
        <f t="shared" si="168"/>
        <v>0</v>
      </c>
      <c r="Y572" s="538">
        <f t="shared" si="169"/>
        <v>0</v>
      </c>
      <c r="Z572" s="542">
        <f t="shared" si="170"/>
        <v>0</v>
      </c>
      <c r="AA572" s="543"/>
      <c r="AB572" s="544" t="s">
        <v>2263</v>
      </c>
      <c r="AC572" s="544" t="s">
        <v>2505</v>
      </c>
      <c r="AD572" s="544" t="s">
        <v>2505</v>
      </c>
      <c r="AE572" s="544" t="s">
        <v>2263</v>
      </c>
      <c r="AF572" s="545" t="s">
        <v>2263</v>
      </c>
      <c r="AG572" s="545" t="s">
        <v>2263</v>
      </c>
      <c r="AH572" s="543"/>
      <c r="AI572" s="546" t="e">
        <f t="shared" si="174"/>
        <v>#VALUE!</v>
      </c>
      <c r="AJ572" s="546">
        <f t="shared" si="174"/>
        <v>-1</v>
      </c>
      <c r="AK572" s="546">
        <f t="shared" si="174"/>
        <v>-1</v>
      </c>
      <c r="AL572" s="546">
        <f t="shared" si="174"/>
        <v>-1</v>
      </c>
      <c r="AN572" s="502" t="str">
        <f t="shared" si="182"/>
        <v>-</v>
      </c>
      <c r="AO572" s="502" t="str">
        <f t="shared" si="182"/>
        <v>-</v>
      </c>
      <c r="AP572" s="502" t="str">
        <f t="shared" si="182"/>
        <v>-</v>
      </c>
      <c r="AQ572" s="502" t="str">
        <f t="shared" si="182"/>
        <v>-</v>
      </c>
    </row>
    <row r="573" spans="1:43" ht="12.75" x14ac:dyDescent="0.2">
      <c r="A573" s="535" t="s">
        <v>967</v>
      </c>
      <c r="B573" s="536" t="s">
        <v>2395</v>
      </c>
      <c r="C573" s="537" t="s">
        <v>2263</v>
      </c>
      <c r="D573" s="537">
        <v>5878.4053492085268</v>
      </c>
      <c r="E573" s="537">
        <v>5878.4053492085268</v>
      </c>
      <c r="F573" s="537">
        <v>5162.9532001973612</v>
      </c>
      <c r="G573" s="538">
        <v>0</v>
      </c>
      <c r="H573" s="538">
        <v>1</v>
      </c>
      <c r="I573" s="538">
        <v>28</v>
      </c>
      <c r="J573" s="538">
        <v>3007</v>
      </c>
      <c r="K573" s="539">
        <f t="shared" si="164"/>
        <v>0</v>
      </c>
      <c r="L573" s="539">
        <f t="shared" si="165"/>
        <v>5878.4053492085268</v>
      </c>
      <c r="M573" s="539">
        <f t="shared" si="165"/>
        <v>164595.34977783874</v>
      </c>
      <c r="N573" s="539">
        <f t="shared" si="165"/>
        <v>15525000.272993466</v>
      </c>
      <c r="O573" s="539">
        <f t="shared" si="166"/>
        <v>15695474.028120514</v>
      </c>
      <c r="P573" s="540"/>
      <c r="Q573" s="541"/>
      <c r="R573" s="541">
        <f>SUMPRODUCT($D$573:$F$573,$H$573:$J$573)/SUM($H$573:$J$573)</f>
        <v>5169.7872292887068</v>
      </c>
      <c r="S573" s="541">
        <f t="shared" ref="S573:T573" si="189">SUMPRODUCT($D$573:$F$573,$H$573:$J$573)/SUM($H$573:$J$573)</f>
        <v>5169.7872292887068</v>
      </c>
      <c r="T573" s="541">
        <f t="shared" si="189"/>
        <v>5169.7872292887068</v>
      </c>
      <c r="U573" s="538">
        <f t="shared" si="167"/>
        <v>0</v>
      </c>
      <c r="V573" s="538">
        <f t="shared" si="168"/>
        <v>5169.7872292887068</v>
      </c>
      <c r="W573" s="538">
        <f t="shared" si="168"/>
        <v>144754.0424200838</v>
      </c>
      <c r="X573" s="538">
        <f t="shared" si="168"/>
        <v>15545550.198471142</v>
      </c>
      <c r="Y573" s="538">
        <f t="shared" si="169"/>
        <v>15695474.028120514</v>
      </c>
      <c r="Z573" s="542">
        <f t="shared" si="170"/>
        <v>0</v>
      </c>
      <c r="AA573" s="543"/>
      <c r="AB573" s="544" t="s">
        <v>2263</v>
      </c>
      <c r="AC573" s="544" t="s">
        <v>2505</v>
      </c>
      <c r="AD573" s="544" t="s">
        <v>2505</v>
      </c>
      <c r="AE573" s="544" t="s">
        <v>2263</v>
      </c>
      <c r="AF573" s="545" t="s">
        <v>2263</v>
      </c>
      <c r="AG573" s="545" t="s">
        <v>2263</v>
      </c>
      <c r="AH573" s="543"/>
      <c r="AI573" s="546" t="e">
        <f t="shared" si="174"/>
        <v>#VALUE!</v>
      </c>
      <c r="AJ573" s="546">
        <f t="shared" si="174"/>
        <v>-0.12054597766301178</v>
      </c>
      <c r="AK573" s="546">
        <f t="shared" si="174"/>
        <v>-0.12054597766301178</v>
      </c>
      <c r="AL573" s="546">
        <f t="shared" si="174"/>
        <v>1.3236666741593961E-3</v>
      </c>
      <c r="AN573" s="502" t="str">
        <f t="shared" si="182"/>
        <v>-</v>
      </c>
      <c r="AO573" s="502">
        <f t="shared" si="182"/>
        <v>-708.61811991981995</v>
      </c>
      <c r="AP573" s="502">
        <f t="shared" si="182"/>
        <v>-19841.307357754937</v>
      </c>
      <c r="AQ573" s="502">
        <f t="shared" si="182"/>
        <v>20549.925477676094</v>
      </c>
    </row>
    <row r="574" spans="1:43" s="504" customFormat="1" ht="12.75" x14ac:dyDescent="0.2">
      <c r="A574" s="535" t="s">
        <v>968</v>
      </c>
      <c r="B574" s="536">
        <v>0</v>
      </c>
      <c r="C574" s="537" t="s">
        <v>2263</v>
      </c>
      <c r="D574" s="537">
        <v>2868.3008994873148</v>
      </c>
      <c r="E574" s="537">
        <v>2868.3008994873148</v>
      </c>
      <c r="F574" s="537">
        <v>3403.419027191132</v>
      </c>
      <c r="G574" s="538">
        <v>0</v>
      </c>
      <c r="H574" s="538">
        <v>1</v>
      </c>
      <c r="I574" s="538">
        <v>37</v>
      </c>
      <c r="J574" s="538">
        <v>4797</v>
      </c>
      <c r="K574" s="539">
        <f t="shared" si="164"/>
        <v>0</v>
      </c>
      <c r="L574" s="539">
        <f t="shared" si="165"/>
        <v>2868.3008994873148</v>
      </c>
      <c r="M574" s="539">
        <f t="shared" si="165"/>
        <v>106127.13328103065</v>
      </c>
      <c r="N574" s="539">
        <f t="shared" si="165"/>
        <v>16326201.07343586</v>
      </c>
      <c r="O574" s="539">
        <f t="shared" si="166"/>
        <v>16435196.507616378</v>
      </c>
      <c r="P574" s="540"/>
      <c r="Q574" s="541"/>
      <c r="R574" s="541"/>
      <c r="S574" s="541"/>
      <c r="T574" s="541"/>
      <c r="U574" s="538">
        <f t="shared" si="167"/>
        <v>0</v>
      </c>
      <c r="V574" s="538">
        <f t="shared" si="168"/>
        <v>0</v>
      </c>
      <c r="W574" s="538">
        <f t="shared" si="168"/>
        <v>0</v>
      </c>
      <c r="X574" s="538">
        <f t="shared" si="168"/>
        <v>0</v>
      </c>
      <c r="Y574" s="538">
        <f t="shared" si="169"/>
        <v>0</v>
      </c>
      <c r="Z574" s="542">
        <f t="shared" si="170"/>
        <v>0</v>
      </c>
      <c r="AA574" s="543"/>
      <c r="AB574" s="544" t="s">
        <v>2263</v>
      </c>
      <c r="AC574" s="544" t="s">
        <v>2505</v>
      </c>
      <c r="AD574" s="544" t="s">
        <v>2505</v>
      </c>
      <c r="AE574" s="544" t="s">
        <v>2263</v>
      </c>
      <c r="AF574" s="545" t="s">
        <v>2263</v>
      </c>
      <c r="AG574" s="545" t="s">
        <v>2263</v>
      </c>
      <c r="AH574" s="556"/>
      <c r="AI574" s="546" t="e">
        <f t="shared" si="174"/>
        <v>#VALUE!</v>
      </c>
      <c r="AJ574" s="546">
        <f t="shared" si="174"/>
        <v>-1</v>
      </c>
      <c r="AK574" s="546">
        <f t="shared" si="174"/>
        <v>-1</v>
      </c>
      <c r="AL574" s="546">
        <f t="shared" si="174"/>
        <v>-1</v>
      </c>
      <c r="AN574" s="502" t="str">
        <f t="shared" si="182"/>
        <v>-</v>
      </c>
      <c r="AO574" s="502" t="str">
        <f t="shared" si="182"/>
        <v>-</v>
      </c>
      <c r="AP574" s="502" t="str">
        <f t="shared" si="182"/>
        <v>-</v>
      </c>
      <c r="AQ574" s="502" t="str">
        <f t="shared" si="182"/>
        <v>-</v>
      </c>
    </row>
    <row r="575" spans="1:43" s="504" customFormat="1" ht="12.75" x14ac:dyDescent="0.2">
      <c r="A575" s="535" t="s">
        <v>969</v>
      </c>
      <c r="B575" s="536">
        <v>0</v>
      </c>
      <c r="C575" s="537" t="s">
        <v>2263</v>
      </c>
      <c r="D575" s="537">
        <v>2212.9543436224685</v>
      </c>
      <c r="E575" s="537">
        <v>2212.9543436224685</v>
      </c>
      <c r="F575" s="537">
        <v>2465.4695371878593</v>
      </c>
      <c r="G575" s="538">
        <v>0</v>
      </c>
      <c r="H575" s="538">
        <v>0</v>
      </c>
      <c r="I575" s="538">
        <v>88</v>
      </c>
      <c r="J575" s="538">
        <v>8201</v>
      </c>
      <c r="K575" s="539">
        <f t="shared" si="164"/>
        <v>0</v>
      </c>
      <c r="L575" s="539">
        <f t="shared" si="165"/>
        <v>0</v>
      </c>
      <c r="M575" s="539">
        <f t="shared" si="165"/>
        <v>194739.98223877721</v>
      </c>
      <c r="N575" s="539">
        <f t="shared" si="165"/>
        <v>20219315.674477633</v>
      </c>
      <c r="O575" s="539">
        <f t="shared" si="166"/>
        <v>20414055.65671641</v>
      </c>
      <c r="P575" s="540"/>
      <c r="Q575" s="541"/>
      <c r="R575" s="541"/>
      <c r="S575" s="541"/>
      <c r="T575" s="541"/>
      <c r="U575" s="538">
        <f t="shared" si="167"/>
        <v>0</v>
      </c>
      <c r="V575" s="538">
        <f t="shared" si="168"/>
        <v>0</v>
      </c>
      <c r="W575" s="538">
        <f t="shared" si="168"/>
        <v>0</v>
      </c>
      <c r="X575" s="538">
        <f t="shared" si="168"/>
        <v>0</v>
      </c>
      <c r="Y575" s="538">
        <f t="shared" si="169"/>
        <v>0</v>
      </c>
      <c r="Z575" s="542">
        <f t="shared" si="170"/>
        <v>0</v>
      </c>
      <c r="AA575" s="543"/>
      <c r="AB575" s="544" t="s">
        <v>2263</v>
      </c>
      <c r="AC575" s="544" t="s">
        <v>2505</v>
      </c>
      <c r="AD575" s="544" t="s">
        <v>2505</v>
      </c>
      <c r="AE575" s="544" t="s">
        <v>2263</v>
      </c>
      <c r="AF575" s="545" t="s">
        <v>2263</v>
      </c>
      <c r="AG575" s="545" t="s">
        <v>2263</v>
      </c>
      <c r="AH575" s="556"/>
      <c r="AI575" s="546" t="e">
        <f t="shared" si="174"/>
        <v>#VALUE!</v>
      </c>
      <c r="AJ575" s="546">
        <f t="shared" si="174"/>
        <v>-1</v>
      </c>
      <c r="AK575" s="546">
        <f t="shared" si="174"/>
        <v>-1</v>
      </c>
      <c r="AL575" s="546">
        <f t="shared" si="174"/>
        <v>-1</v>
      </c>
      <c r="AN575" s="502" t="str">
        <f t="shared" si="182"/>
        <v>-</v>
      </c>
      <c r="AO575" s="502" t="str">
        <f t="shared" si="182"/>
        <v>-</v>
      </c>
      <c r="AP575" s="502" t="str">
        <f t="shared" si="182"/>
        <v>-</v>
      </c>
      <c r="AQ575" s="502" t="str">
        <f t="shared" si="182"/>
        <v>-</v>
      </c>
    </row>
    <row r="576" spans="1:43" s="504" customFormat="1" ht="12.75" x14ac:dyDescent="0.2">
      <c r="A576" s="535" t="s">
        <v>970</v>
      </c>
      <c r="B576" s="536" t="s">
        <v>2395</v>
      </c>
      <c r="C576" s="537" t="s">
        <v>2263</v>
      </c>
      <c r="D576" s="537">
        <v>2111.20765154832</v>
      </c>
      <c r="E576" s="537">
        <v>2111.20765154832</v>
      </c>
      <c r="F576" s="537">
        <v>1978.4312973220553</v>
      </c>
      <c r="G576" s="538">
        <v>0</v>
      </c>
      <c r="H576" s="538">
        <v>8</v>
      </c>
      <c r="I576" s="538">
        <v>99</v>
      </c>
      <c r="J576" s="538">
        <v>11182</v>
      </c>
      <c r="K576" s="539">
        <f t="shared" si="164"/>
        <v>0</v>
      </c>
      <c r="L576" s="539">
        <f t="shared" si="165"/>
        <v>16889.66121238656</v>
      </c>
      <c r="M576" s="539">
        <f t="shared" si="165"/>
        <v>209009.55750328366</v>
      </c>
      <c r="N576" s="539">
        <f t="shared" si="165"/>
        <v>22122818.766655222</v>
      </c>
      <c r="O576" s="539">
        <f t="shared" si="166"/>
        <v>22348717.985370893</v>
      </c>
      <c r="P576" s="540"/>
      <c r="Q576" s="541"/>
      <c r="R576" s="541">
        <f>SUMPRODUCT($D576:$F576,$H576:$J576)/SUM($H576:$J576)</f>
        <v>1979.6897852219765</v>
      </c>
      <c r="S576" s="541">
        <f t="shared" ref="S576:T576" si="190">SUMPRODUCT($D576:$F576,$H576:$J576)/SUM($H576:$J576)</f>
        <v>1979.6897852219765</v>
      </c>
      <c r="T576" s="541">
        <f t="shared" si="190"/>
        <v>1979.6897852219765</v>
      </c>
      <c r="U576" s="538">
        <f t="shared" si="167"/>
        <v>0</v>
      </c>
      <c r="V576" s="538">
        <f t="shared" si="168"/>
        <v>15837.518281775812</v>
      </c>
      <c r="W576" s="538">
        <f t="shared" si="168"/>
        <v>195989.28873697566</v>
      </c>
      <c r="X576" s="538">
        <f t="shared" si="168"/>
        <v>22136891.17835214</v>
      </c>
      <c r="Y576" s="538">
        <f t="shared" si="169"/>
        <v>22348717.985370893</v>
      </c>
      <c r="Z576" s="542">
        <f t="shared" si="170"/>
        <v>0</v>
      </c>
      <c r="AA576" s="543"/>
      <c r="AB576" s="544" t="s">
        <v>2263</v>
      </c>
      <c r="AC576" s="544" t="s">
        <v>2505</v>
      </c>
      <c r="AD576" s="544" t="s">
        <v>2505</v>
      </c>
      <c r="AE576" s="544" t="s">
        <v>2263</v>
      </c>
      <c r="AF576" s="545" t="s">
        <v>2263</v>
      </c>
      <c r="AG576" s="545" t="s">
        <v>2263</v>
      </c>
      <c r="AH576" s="556"/>
      <c r="AI576" s="546" t="e">
        <f t="shared" si="174"/>
        <v>#VALUE!</v>
      </c>
      <c r="AJ576" s="546">
        <f t="shared" si="174"/>
        <v>-6.2295087946413363E-2</v>
      </c>
      <c r="AK576" s="546">
        <f t="shared" si="174"/>
        <v>-6.2295087946413363E-2</v>
      </c>
      <c r="AL576" s="546">
        <f t="shared" si="174"/>
        <v>6.3610391810153821E-4</v>
      </c>
      <c r="AN576" s="502" t="str">
        <f t="shared" si="182"/>
        <v>-</v>
      </c>
      <c r="AO576" s="502">
        <f t="shared" si="182"/>
        <v>-1052.1429306107475</v>
      </c>
      <c r="AP576" s="502">
        <f t="shared" si="182"/>
        <v>-13020.268766308</v>
      </c>
      <c r="AQ576" s="502">
        <f t="shared" si="182"/>
        <v>14072.411696918309</v>
      </c>
    </row>
    <row r="577" spans="1:43" s="504" customFormat="1" ht="12.75" x14ac:dyDescent="0.2">
      <c r="A577" s="535" t="s">
        <v>971</v>
      </c>
      <c r="B577" s="536">
        <v>0</v>
      </c>
      <c r="C577" s="537" t="s">
        <v>2263</v>
      </c>
      <c r="D577" s="537">
        <v>1427.241890716585</v>
      </c>
      <c r="E577" s="537">
        <v>1427.241890716585</v>
      </c>
      <c r="F577" s="537">
        <v>1539.2647349039628</v>
      </c>
      <c r="G577" s="538">
        <v>0</v>
      </c>
      <c r="H577" s="538">
        <v>16</v>
      </c>
      <c r="I577" s="538">
        <v>50</v>
      </c>
      <c r="J577" s="538">
        <v>7924</v>
      </c>
      <c r="K577" s="539">
        <f t="shared" si="164"/>
        <v>0</v>
      </c>
      <c r="L577" s="539">
        <f t="shared" si="165"/>
        <v>22835.87025146536</v>
      </c>
      <c r="M577" s="539">
        <f t="shared" si="165"/>
        <v>71362.094535829252</v>
      </c>
      <c r="N577" s="539">
        <f t="shared" si="165"/>
        <v>12197133.759379001</v>
      </c>
      <c r="O577" s="539">
        <f t="shared" si="166"/>
        <v>12291331.724166296</v>
      </c>
      <c r="P577" s="540"/>
      <c r="Q577" s="541"/>
      <c r="R577" s="541"/>
      <c r="S577" s="541"/>
      <c r="T577" s="541"/>
      <c r="U577" s="538">
        <f t="shared" si="167"/>
        <v>0</v>
      </c>
      <c r="V577" s="538">
        <f t="shared" si="168"/>
        <v>0</v>
      </c>
      <c r="W577" s="538">
        <f t="shared" si="168"/>
        <v>0</v>
      </c>
      <c r="X577" s="538">
        <f t="shared" si="168"/>
        <v>0</v>
      </c>
      <c r="Y577" s="538">
        <f t="shared" si="169"/>
        <v>0</v>
      </c>
      <c r="Z577" s="542">
        <f t="shared" si="170"/>
        <v>0</v>
      </c>
      <c r="AA577" s="543"/>
      <c r="AB577" s="544" t="s">
        <v>2263</v>
      </c>
      <c r="AC577" s="544" t="s">
        <v>2505</v>
      </c>
      <c r="AD577" s="544" t="s">
        <v>2505</v>
      </c>
      <c r="AE577" s="544" t="s">
        <v>2263</v>
      </c>
      <c r="AF577" s="545" t="s">
        <v>2263</v>
      </c>
      <c r="AG577" s="545" t="s">
        <v>2263</v>
      </c>
      <c r="AH577" s="556"/>
      <c r="AI577" s="546" t="e">
        <f t="shared" si="174"/>
        <v>#VALUE!</v>
      </c>
      <c r="AJ577" s="546">
        <f t="shared" si="174"/>
        <v>-1</v>
      </c>
      <c r="AK577" s="546">
        <f t="shared" si="174"/>
        <v>-1</v>
      </c>
      <c r="AL577" s="546">
        <f t="shared" si="174"/>
        <v>-1</v>
      </c>
      <c r="AN577" s="502" t="str">
        <f t="shared" si="182"/>
        <v>-</v>
      </c>
      <c r="AO577" s="502" t="str">
        <f t="shared" si="182"/>
        <v>-</v>
      </c>
      <c r="AP577" s="502" t="str">
        <f t="shared" si="182"/>
        <v>-</v>
      </c>
      <c r="AQ577" s="502" t="str">
        <f t="shared" si="182"/>
        <v>-</v>
      </c>
    </row>
    <row r="578" spans="1:43" s="560" customFormat="1" ht="25.5" x14ac:dyDescent="0.2">
      <c r="A578" s="548" t="s">
        <v>972</v>
      </c>
      <c r="B578" s="549" t="s">
        <v>2396</v>
      </c>
      <c r="C578" s="550" t="s">
        <v>2263</v>
      </c>
      <c r="D578" s="550">
        <v>1988.3967612023191</v>
      </c>
      <c r="E578" s="550">
        <v>1988.3967612023191</v>
      </c>
      <c r="F578" s="550">
        <v>1200.5223109875433</v>
      </c>
      <c r="G578" s="551">
        <v>0</v>
      </c>
      <c r="H578" s="551">
        <v>3</v>
      </c>
      <c r="I578" s="551">
        <v>17</v>
      </c>
      <c r="J578" s="551">
        <v>2873</v>
      </c>
      <c r="K578" s="552">
        <f t="shared" si="164"/>
        <v>0</v>
      </c>
      <c r="L578" s="552">
        <f t="shared" si="165"/>
        <v>5965.1902836069576</v>
      </c>
      <c r="M578" s="552">
        <f t="shared" si="165"/>
        <v>33802.744940439428</v>
      </c>
      <c r="N578" s="552">
        <f t="shared" si="165"/>
        <v>3449100.5994672119</v>
      </c>
      <c r="O578" s="552">
        <f t="shared" si="166"/>
        <v>3488868.5346912583</v>
      </c>
      <c r="P578" s="540"/>
      <c r="Q578" s="553"/>
      <c r="R578" s="553">
        <f>SUMPRODUCT($D578:$F578,$H578:$J578)/SUM($H578:$J578)</f>
        <v>1205.9690752475833</v>
      </c>
      <c r="S578" s="553">
        <f>SUMPRODUCT($D578:$F578,$H578:$J578)/SUM($H578:$J578)</f>
        <v>1205.9690752475833</v>
      </c>
      <c r="T578" s="553">
        <f>SUMPRODUCT($D578:$F578,$H578:$J578)/SUM($H578:$J578)*1.1</f>
        <v>1326.5659827723418</v>
      </c>
      <c r="U578" s="551">
        <f t="shared" si="167"/>
        <v>0</v>
      </c>
      <c r="V578" s="551">
        <f t="shared" si="168"/>
        <v>3617.9072257427497</v>
      </c>
      <c r="W578" s="551">
        <f t="shared" si="168"/>
        <v>20501.474279208916</v>
      </c>
      <c r="X578" s="551">
        <f t="shared" si="168"/>
        <v>3811224.0685049379</v>
      </c>
      <c r="Y578" s="551">
        <f t="shared" si="169"/>
        <v>3835343.4500098894</v>
      </c>
      <c r="Z578" s="551">
        <f t="shared" si="170"/>
        <v>346474.9153186311</v>
      </c>
      <c r="AA578" s="540"/>
      <c r="AB578" s="554" t="s">
        <v>2263</v>
      </c>
      <c r="AC578" s="554" t="s">
        <v>2505</v>
      </c>
      <c r="AD578" s="554" t="s">
        <v>2505</v>
      </c>
      <c r="AE578" s="554" t="s">
        <v>2263</v>
      </c>
      <c r="AF578" s="555" t="s">
        <v>2263</v>
      </c>
      <c r="AG578" s="555" t="s">
        <v>2263</v>
      </c>
      <c r="AH578" s="559"/>
      <c r="AI578" s="546" t="e">
        <f t="shared" si="174"/>
        <v>#VALUE!</v>
      </c>
      <c r="AJ578" s="546">
        <f t="shared" si="174"/>
        <v>-0.39349676142181356</v>
      </c>
      <c r="AK578" s="546">
        <f t="shared" si="174"/>
        <v>-0.39349676142181356</v>
      </c>
      <c r="AL578" s="546">
        <f t="shared" si="174"/>
        <v>0.10499069499267843</v>
      </c>
      <c r="AN578" s="502" t="str">
        <f t="shared" si="182"/>
        <v>-</v>
      </c>
      <c r="AO578" s="502">
        <f t="shared" si="182"/>
        <v>-2347.2830578642079</v>
      </c>
      <c r="AP578" s="502">
        <f t="shared" si="182"/>
        <v>-13301.270661230512</v>
      </c>
      <c r="AQ578" s="502">
        <f t="shared" si="182"/>
        <v>362123.46903772606</v>
      </c>
    </row>
    <row r="579" spans="1:43" s="560" customFormat="1" ht="12.75" x14ac:dyDescent="0.2">
      <c r="A579" s="548" t="s">
        <v>973</v>
      </c>
      <c r="B579" s="549" t="s">
        <v>2397</v>
      </c>
      <c r="C579" s="550" t="s">
        <v>2263</v>
      </c>
      <c r="D579" s="550">
        <v>554.35526453970454</v>
      </c>
      <c r="E579" s="550">
        <v>554.35526453970454</v>
      </c>
      <c r="F579" s="550">
        <v>582.30290311895862</v>
      </c>
      <c r="G579" s="551">
        <v>0</v>
      </c>
      <c r="H579" s="551">
        <v>257</v>
      </c>
      <c r="I579" s="551">
        <v>155</v>
      </c>
      <c r="J579" s="551">
        <v>48156</v>
      </c>
      <c r="K579" s="552">
        <f t="shared" si="164"/>
        <v>0</v>
      </c>
      <c r="L579" s="552">
        <f t="shared" si="165"/>
        <v>142469.30298670408</v>
      </c>
      <c r="M579" s="552">
        <f t="shared" si="165"/>
        <v>85925.066003654196</v>
      </c>
      <c r="N579" s="552">
        <f t="shared" si="165"/>
        <v>28041378.60259657</v>
      </c>
      <c r="O579" s="552">
        <f t="shared" si="166"/>
        <v>28269772.971586928</v>
      </c>
      <c r="P579" s="540"/>
      <c r="Q579" s="553"/>
      <c r="R579" s="553">
        <f>F579*0.65</f>
        <v>378.49688702732311</v>
      </c>
      <c r="S579" s="553">
        <f>R579</f>
        <v>378.49688702732311</v>
      </c>
      <c r="T579" s="553"/>
      <c r="U579" s="551">
        <f t="shared" si="167"/>
        <v>0</v>
      </c>
      <c r="V579" s="551">
        <f t="shared" si="168"/>
        <v>97273.699966022046</v>
      </c>
      <c r="W579" s="551">
        <f t="shared" si="168"/>
        <v>58667.017489235084</v>
      </c>
      <c r="X579" s="551">
        <f t="shared" si="168"/>
        <v>0</v>
      </c>
      <c r="Y579" s="551">
        <f t="shared" si="169"/>
        <v>155940.71745525714</v>
      </c>
      <c r="Z579" s="551">
        <f t="shared" si="170"/>
        <v>-28113832.254131671</v>
      </c>
      <c r="AA579" s="540"/>
      <c r="AB579" s="554" t="s">
        <v>2263</v>
      </c>
      <c r="AC579" s="554" t="s">
        <v>2505</v>
      </c>
      <c r="AD579" s="554" t="s">
        <v>2505</v>
      </c>
      <c r="AE579" s="554" t="s">
        <v>2263</v>
      </c>
      <c r="AF579" s="555" t="s">
        <v>2263</v>
      </c>
      <c r="AG579" s="555" t="s">
        <v>2263</v>
      </c>
      <c r="AH579" s="559"/>
      <c r="AI579" s="546" t="e">
        <f t="shared" si="174"/>
        <v>#VALUE!</v>
      </c>
      <c r="AJ579" s="546">
        <f t="shared" si="174"/>
        <v>-0.31723046349780981</v>
      </c>
      <c r="AK579" s="546">
        <f t="shared" si="174"/>
        <v>-0.31723046349780981</v>
      </c>
      <c r="AL579" s="546">
        <f t="shared" si="174"/>
        <v>-1</v>
      </c>
      <c r="AN579" s="502" t="str">
        <f t="shared" si="182"/>
        <v>-</v>
      </c>
      <c r="AO579" s="502">
        <f t="shared" si="182"/>
        <v>-45195.603020682029</v>
      </c>
      <c r="AP579" s="502">
        <f t="shared" si="182"/>
        <v>-27258.048514419112</v>
      </c>
      <c r="AQ579" s="502" t="str">
        <f t="shared" si="182"/>
        <v>-</v>
      </c>
    </row>
    <row r="580" spans="1:43" s="560" customFormat="1" ht="12.75" x14ac:dyDescent="0.2">
      <c r="A580" s="548" t="s">
        <v>974</v>
      </c>
      <c r="B580" s="549" t="s">
        <v>2398</v>
      </c>
      <c r="C580" s="550">
        <v>131.17989506537589</v>
      </c>
      <c r="D580" s="550">
        <v>428.45302227912958</v>
      </c>
      <c r="E580" s="550">
        <v>428.45302227912958</v>
      </c>
      <c r="F580" s="550">
        <v>402.62492992736566</v>
      </c>
      <c r="G580" s="551">
        <v>5129</v>
      </c>
      <c r="H580" s="551">
        <v>3721</v>
      </c>
      <c r="I580" s="551">
        <v>522</v>
      </c>
      <c r="J580" s="551">
        <v>158341</v>
      </c>
      <c r="K580" s="552">
        <f t="shared" si="164"/>
        <v>672821.68179031298</v>
      </c>
      <c r="L580" s="552">
        <f t="shared" si="165"/>
        <v>1594273.6959006411</v>
      </c>
      <c r="M580" s="552">
        <f t="shared" si="165"/>
        <v>223652.47762970565</v>
      </c>
      <c r="N580" s="552">
        <f t="shared" si="165"/>
        <v>63752034.029629007</v>
      </c>
      <c r="O580" s="552">
        <f t="shared" si="166"/>
        <v>66242781.884949669</v>
      </c>
      <c r="P580" s="540"/>
      <c r="Q580" s="553"/>
      <c r="R580" s="553">
        <f>S580</f>
        <v>201.31246496368283</v>
      </c>
      <c r="S580" s="553">
        <f>F580*0.5</f>
        <v>201.31246496368283</v>
      </c>
      <c r="T580" s="553"/>
      <c r="U580" s="551">
        <f t="shared" si="167"/>
        <v>0</v>
      </c>
      <c r="V580" s="551">
        <f t="shared" si="168"/>
        <v>749083.68212986377</v>
      </c>
      <c r="W580" s="551">
        <f t="shared" si="168"/>
        <v>105085.10671104243</v>
      </c>
      <c r="X580" s="551">
        <f t="shared" si="168"/>
        <v>0</v>
      </c>
      <c r="Y580" s="551">
        <f t="shared" si="169"/>
        <v>854168.78884090623</v>
      </c>
      <c r="Z580" s="551">
        <f t="shared" si="170"/>
        <v>-65388613.096108764</v>
      </c>
      <c r="AA580" s="540"/>
      <c r="AB580" s="554" t="s">
        <v>2263</v>
      </c>
      <c r="AC580" s="554" t="s">
        <v>2505</v>
      </c>
      <c r="AD580" s="554" t="s">
        <v>2505</v>
      </c>
      <c r="AE580" s="554" t="s">
        <v>2263</v>
      </c>
      <c r="AF580" s="555">
        <v>300</v>
      </c>
      <c r="AG580" s="555" t="s">
        <v>2263</v>
      </c>
      <c r="AH580" s="559"/>
      <c r="AI580" s="546">
        <f t="shared" si="174"/>
        <v>-1</v>
      </c>
      <c r="AJ580" s="546">
        <f t="shared" si="174"/>
        <v>-0.53014110183465735</v>
      </c>
      <c r="AK580" s="546">
        <f t="shared" si="174"/>
        <v>-0.53014110183465735</v>
      </c>
      <c r="AL580" s="546">
        <f t="shared" si="174"/>
        <v>-1</v>
      </c>
      <c r="AN580" s="502" t="str">
        <f t="shared" si="182"/>
        <v>-</v>
      </c>
      <c r="AO580" s="502">
        <f t="shared" si="182"/>
        <v>-845190.01377077738</v>
      </c>
      <c r="AP580" s="502">
        <f t="shared" si="182"/>
        <v>-118567.37091866322</v>
      </c>
      <c r="AQ580" s="558" t="str">
        <f t="shared" si="182"/>
        <v>-</v>
      </c>
    </row>
    <row r="581" spans="1:43" s="504" customFormat="1" ht="12.75" x14ac:dyDescent="0.2">
      <c r="A581" s="535" t="s">
        <v>975</v>
      </c>
      <c r="B581" s="536" t="s">
        <v>2395</v>
      </c>
      <c r="C581" s="537" t="s">
        <v>2263</v>
      </c>
      <c r="D581" s="537">
        <v>2088.5413706990075</v>
      </c>
      <c r="E581" s="537">
        <v>2088.5413706990075</v>
      </c>
      <c r="F581" s="537">
        <v>2341.2969514921028</v>
      </c>
      <c r="G581" s="538">
        <v>0</v>
      </c>
      <c r="H581" s="538">
        <v>0</v>
      </c>
      <c r="I581" s="538">
        <v>15</v>
      </c>
      <c r="J581" s="538">
        <v>1476</v>
      </c>
      <c r="K581" s="539">
        <f t="shared" si="164"/>
        <v>0</v>
      </c>
      <c r="L581" s="539">
        <f t="shared" si="165"/>
        <v>0</v>
      </c>
      <c r="M581" s="539">
        <f t="shared" si="165"/>
        <v>31328.120560485113</v>
      </c>
      <c r="N581" s="539">
        <f t="shared" si="165"/>
        <v>3455754.3004023437</v>
      </c>
      <c r="O581" s="539">
        <f t="shared" si="166"/>
        <v>3487082.4209628287</v>
      </c>
      <c r="P581" s="540"/>
      <c r="Q581" s="541"/>
      <c r="R581" s="541">
        <f t="shared" ref="R581:T584" si="191">SUMPRODUCT($D581:$F581,$H581:$J581)/SUM($H581:$J581)</f>
        <v>2338.7541388080676</v>
      </c>
      <c r="S581" s="541">
        <f t="shared" si="191"/>
        <v>2338.7541388080676</v>
      </c>
      <c r="T581" s="541">
        <f t="shared" si="191"/>
        <v>2338.7541388080676</v>
      </c>
      <c r="U581" s="538">
        <f t="shared" si="167"/>
        <v>0</v>
      </c>
      <c r="V581" s="538">
        <f t="shared" si="168"/>
        <v>0</v>
      </c>
      <c r="W581" s="538">
        <f t="shared" si="168"/>
        <v>35081.312082121018</v>
      </c>
      <c r="X581" s="538">
        <f t="shared" si="168"/>
        <v>3452001.108880708</v>
      </c>
      <c r="Y581" s="538">
        <f t="shared" si="169"/>
        <v>3487082.4209628291</v>
      </c>
      <c r="Z581" s="542">
        <f t="shared" si="170"/>
        <v>4.6566128730773926E-10</v>
      </c>
      <c r="AA581" s="543"/>
      <c r="AB581" s="544" t="s">
        <v>2263</v>
      </c>
      <c r="AC581" s="544" t="s">
        <v>2505</v>
      </c>
      <c r="AD581" s="544" t="s">
        <v>2505</v>
      </c>
      <c r="AE581" s="544" t="s">
        <v>2263</v>
      </c>
      <c r="AF581" s="545" t="s">
        <v>2263</v>
      </c>
      <c r="AG581" s="545" t="s">
        <v>2263</v>
      </c>
      <c r="AH581" s="556"/>
      <c r="AI581" s="546" t="e">
        <f t="shared" si="174"/>
        <v>#VALUE!</v>
      </c>
      <c r="AJ581" s="546">
        <f t="shared" si="174"/>
        <v>0.11980263911426237</v>
      </c>
      <c r="AK581" s="546">
        <f t="shared" si="174"/>
        <v>0.11980263911426237</v>
      </c>
      <c r="AL581" s="546">
        <f t="shared" si="174"/>
        <v>-1.086070129811878E-3</v>
      </c>
      <c r="AN581" s="502" t="str">
        <f t="shared" si="182"/>
        <v>-</v>
      </c>
      <c r="AO581" s="502" t="str">
        <f t="shared" si="182"/>
        <v>-</v>
      </c>
      <c r="AP581" s="502">
        <f t="shared" si="182"/>
        <v>3753.1915216359048</v>
      </c>
      <c r="AQ581" s="502">
        <f t="shared" si="182"/>
        <v>-3753.1915216357447</v>
      </c>
    </row>
    <row r="582" spans="1:43" s="504" customFormat="1" ht="12.75" x14ac:dyDescent="0.2">
      <c r="A582" s="535" t="s">
        <v>976</v>
      </c>
      <c r="B582" s="536" t="s">
        <v>2395</v>
      </c>
      <c r="C582" s="537" t="s">
        <v>2263</v>
      </c>
      <c r="D582" s="537">
        <v>1402.438174145688</v>
      </c>
      <c r="E582" s="537">
        <v>1402.438174145688</v>
      </c>
      <c r="F582" s="537">
        <v>1192.7929168741841</v>
      </c>
      <c r="G582" s="538">
        <v>0</v>
      </c>
      <c r="H582" s="538">
        <v>4</v>
      </c>
      <c r="I582" s="538">
        <v>32</v>
      </c>
      <c r="J582" s="538">
        <v>6861</v>
      </c>
      <c r="K582" s="539">
        <f t="shared" si="164"/>
        <v>0</v>
      </c>
      <c r="L582" s="539">
        <f t="shared" si="165"/>
        <v>5609.7526965827519</v>
      </c>
      <c r="M582" s="539">
        <f t="shared" si="165"/>
        <v>44878.021572662015</v>
      </c>
      <c r="N582" s="539">
        <f t="shared" si="165"/>
        <v>8183752.202673777</v>
      </c>
      <c r="O582" s="539">
        <f t="shared" si="166"/>
        <v>8234239.9769430216</v>
      </c>
      <c r="P582" s="540"/>
      <c r="Q582" s="541"/>
      <c r="R582" s="541">
        <f t="shared" si="191"/>
        <v>1193.8871939891289</v>
      </c>
      <c r="S582" s="541">
        <f t="shared" si="191"/>
        <v>1193.8871939891289</v>
      </c>
      <c r="T582" s="541">
        <f t="shared" si="191"/>
        <v>1193.8871939891289</v>
      </c>
      <c r="U582" s="538">
        <f t="shared" si="167"/>
        <v>0</v>
      </c>
      <c r="V582" s="538">
        <f t="shared" si="168"/>
        <v>4775.5487759565158</v>
      </c>
      <c r="W582" s="538">
        <f t="shared" si="168"/>
        <v>38204.390207652126</v>
      </c>
      <c r="X582" s="538">
        <f t="shared" si="168"/>
        <v>8191260.0379594136</v>
      </c>
      <c r="Y582" s="538">
        <f t="shared" si="169"/>
        <v>8234239.9769430226</v>
      </c>
      <c r="Z582" s="542">
        <f t="shared" si="170"/>
        <v>9.3132257461547852E-10</v>
      </c>
      <c r="AA582" s="543"/>
      <c r="AB582" s="544" t="s">
        <v>2263</v>
      </c>
      <c r="AC582" s="544" t="s">
        <v>2505</v>
      </c>
      <c r="AD582" s="544" t="s">
        <v>2505</v>
      </c>
      <c r="AE582" s="544" t="s">
        <v>2263</v>
      </c>
      <c r="AF582" s="545" t="s">
        <v>2263</v>
      </c>
      <c r="AG582" s="545" t="s">
        <v>2263</v>
      </c>
      <c r="AH582" s="556"/>
      <c r="AI582" s="546" t="e">
        <f t="shared" si="174"/>
        <v>#VALUE!</v>
      </c>
      <c r="AJ582" s="546">
        <f t="shared" si="174"/>
        <v>-0.14870600644024856</v>
      </c>
      <c r="AK582" s="546">
        <f t="shared" si="174"/>
        <v>-0.14870600644024856</v>
      </c>
      <c r="AL582" s="546">
        <f t="shared" si="174"/>
        <v>9.1740745561463832E-4</v>
      </c>
      <c r="AN582" s="502" t="str">
        <f t="shared" si="182"/>
        <v>-</v>
      </c>
      <c r="AO582" s="502">
        <f t="shared" si="182"/>
        <v>-834.20392062623614</v>
      </c>
      <c r="AP582" s="502">
        <f t="shared" si="182"/>
        <v>-6673.6313650098891</v>
      </c>
      <c r="AQ582" s="502">
        <f t="shared" si="182"/>
        <v>7507.8352856365964</v>
      </c>
    </row>
    <row r="583" spans="1:43" s="504" customFormat="1" ht="12.75" x14ac:dyDescent="0.2">
      <c r="A583" s="535" t="s">
        <v>977</v>
      </c>
      <c r="B583" s="536" t="s">
        <v>2395</v>
      </c>
      <c r="C583" s="537" t="s">
        <v>2263</v>
      </c>
      <c r="D583" s="537">
        <v>780.3060535887854</v>
      </c>
      <c r="E583" s="537">
        <v>780.3060535887854</v>
      </c>
      <c r="F583" s="537">
        <v>769.21973680483291</v>
      </c>
      <c r="G583" s="538">
        <v>0</v>
      </c>
      <c r="H583" s="538">
        <v>72</v>
      </c>
      <c r="I583" s="538">
        <v>100</v>
      </c>
      <c r="J583" s="538">
        <v>22561</v>
      </c>
      <c r="K583" s="539">
        <f t="shared" si="164"/>
        <v>0</v>
      </c>
      <c r="L583" s="539">
        <f t="shared" si="165"/>
        <v>56182.035858392548</v>
      </c>
      <c r="M583" s="539">
        <f t="shared" si="165"/>
        <v>78030.605358878543</v>
      </c>
      <c r="N583" s="539">
        <f t="shared" si="165"/>
        <v>17354366.482053835</v>
      </c>
      <c r="O583" s="539">
        <f t="shared" si="166"/>
        <v>17488579.123271108</v>
      </c>
      <c r="P583" s="540"/>
      <c r="Q583" s="541"/>
      <c r="R583" s="541">
        <f t="shared" si="191"/>
        <v>769.30361691246685</v>
      </c>
      <c r="S583" s="541">
        <f t="shared" si="191"/>
        <v>769.30361691246685</v>
      </c>
      <c r="T583" s="541">
        <f t="shared" si="191"/>
        <v>769.30361691246685</v>
      </c>
      <c r="U583" s="538">
        <f t="shared" si="167"/>
        <v>0</v>
      </c>
      <c r="V583" s="538">
        <f t="shared" si="168"/>
        <v>55389.860417697615</v>
      </c>
      <c r="W583" s="538">
        <f t="shared" si="168"/>
        <v>76930.361691246682</v>
      </c>
      <c r="X583" s="538">
        <f t="shared" si="168"/>
        <v>17356258.901162166</v>
      </c>
      <c r="Y583" s="538">
        <f t="shared" si="169"/>
        <v>17488579.123271111</v>
      </c>
      <c r="Z583" s="542">
        <f t="shared" si="170"/>
        <v>3.7252902984619141E-9</v>
      </c>
      <c r="AA583" s="543"/>
      <c r="AB583" s="544" t="s">
        <v>2263</v>
      </c>
      <c r="AC583" s="544" t="s">
        <v>2505</v>
      </c>
      <c r="AD583" s="544" t="s">
        <v>2505</v>
      </c>
      <c r="AE583" s="544" t="s">
        <v>2263</v>
      </c>
      <c r="AF583" s="545" t="s">
        <v>2263</v>
      </c>
      <c r="AG583" s="545" t="s">
        <v>2263</v>
      </c>
      <c r="AH583" s="556"/>
      <c r="AI583" s="546" t="e">
        <f t="shared" si="174"/>
        <v>#VALUE!</v>
      </c>
      <c r="AJ583" s="546">
        <f t="shared" si="174"/>
        <v>-1.4100155478374288E-2</v>
      </c>
      <c r="AK583" s="546">
        <f t="shared" si="174"/>
        <v>-1.4100155478374288E-2</v>
      </c>
      <c r="AL583" s="546">
        <f t="shared" si="174"/>
        <v>1.0904570387437751E-4</v>
      </c>
      <c r="AN583" s="502" t="str">
        <f t="shared" si="182"/>
        <v>-</v>
      </c>
      <c r="AO583" s="502">
        <f t="shared" si="182"/>
        <v>-792.17544069493306</v>
      </c>
      <c r="AP583" s="502">
        <f t="shared" si="182"/>
        <v>-1100.2436676318612</v>
      </c>
      <c r="AQ583" s="502">
        <f t="shared" si="182"/>
        <v>1892.4191083312035</v>
      </c>
    </row>
    <row r="584" spans="1:43" s="504" customFormat="1" ht="12.75" x14ac:dyDescent="0.2">
      <c r="A584" s="535" t="s">
        <v>978</v>
      </c>
      <c r="B584" s="536" t="s">
        <v>2395</v>
      </c>
      <c r="C584" s="537" t="s">
        <v>2263</v>
      </c>
      <c r="D584" s="537">
        <v>592.67109943478363</v>
      </c>
      <c r="E584" s="537">
        <v>592.67109943478363</v>
      </c>
      <c r="F584" s="537">
        <v>554.72462420477166</v>
      </c>
      <c r="G584" s="538">
        <v>0</v>
      </c>
      <c r="H584" s="538">
        <v>153</v>
      </c>
      <c r="I584" s="538">
        <v>70</v>
      </c>
      <c r="J584" s="538">
        <v>16706</v>
      </c>
      <c r="K584" s="539">
        <f t="shared" ref="K584:K647" si="192">IF(ISERROR(C584*G584),0,G584*C584)</f>
        <v>0</v>
      </c>
      <c r="L584" s="539">
        <f t="shared" ref="L584:N647" si="193">IFERROR(D584*H584,"")</f>
        <v>90678.678213521896</v>
      </c>
      <c r="M584" s="539">
        <f t="shared" si="193"/>
        <v>41486.976960434855</v>
      </c>
      <c r="N584" s="539">
        <f t="shared" si="193"/>
        <v>9267229.5719649158</v>
      </c>
      <c r="O584" s="539">
        <f t="shared" ref="O584:O647" si="194">IFERROR(SUM(K584:N584),"")</f>
        <v>9399395.2271388732</v>
      </c>
      <c r="P584" s="540"/>
      <c r="Q584" s="541"/>
      <c r="R584" s="541">
        <f t="shared" si="191"/>
        <v>555.22448030828002</v>
      </c>
      <c r="S584" s="541">
        <f t="shared" si="191"/>
        <v>555.22448030828002</v>
      </c>
      <c r="T584" s="541">
        <f t="shared" si="191"/>
        <v>555.22448030828002</v>
      </c>
      <c r="U584" s="538">
        <f t="shared" ref="U584:U647" si="195">IF(ISERROR(G584*Q584),0,G584*Q584)</f>
        <v>0</v>
      </c>
      <c r="V584" s="538">
        <f t="shared" ref="V584:X647" si="196">IFERROR(H584*R584,"")</f>
        <v>84949.345487166836</v>
      </c>
      <c r="W584" s="538">
        <f t="shared" si="196"/>
        <v>38865.713621579598</v>
      </c>
      <c r="X584" s="538">
        <f t="shared" si="196"/>
        <v>9275580.168030126</v>
      </c>
      <c r="Y584" s="538">
        <f t="shared" ref="Y584:Y647" si="197">IFERROR(SUM(U584:X584),"")</f>
        <v>9399395.2271388732</v>
      </c>
      <c r="Z584" s="542">
        <f t="shared" ref="Z584:Z647" si="198">IF(Y584=0,0,(Y584-O584))</f>
        <v>0</v>
      </c>
      <c r="AA584" s="543"/>
      <c r="AB584" s="544" t="s">
        <v>2263</v>
      </c>
      <c r="AC584" s="544" t="s">
        <v>2505</v>
      </c>
      <c r="AD584" s="544" t="s">
        <v>2505</v>
      </c>
      <c r="AE584" s="544" t="s">
        <v>2263</v>
      </c>
      <c r="AF584" s="545" t="s">
        <v>2263</v>
      </c>
      <c r="AG584" s="545" t="s">
        <v>2263</v>
      </c>
      <c r="AH584" s="556"/>
      <c r="AI584" s="546" t="e">
        <f t="shared" si="174"/>
        <v>#VALUE!</v>
      </c>
      <c r="AJ584" s="546">
        <f t="shared" si="174"/>
        <v>-6.3182799300009029E-2</v>
      </c>
      <c r="AK584" s="546">
        <f t="shared" si="174"/>
        <v>-6.3182799300009029E-2</v>
      </c>
      <c r="AL584" s="546">
        <f t="shared" si="174"/>
        <v>9.0108872348126923E-4</v>
      </c>
      <c r="AN584" s="502" t="str">
        <f t="shared" si="182"/>
        <v>-</v>
      </c>
      <c r="AO584" s="502">
        <f t="shared" si="182"/>
        <v>-5729.33272635506</v>
      </c>
      <c r="AP584" s="502">
        <f t="shared" si="182"/>
        <v>-2621.2633388552567</v>
      </c>
      <c r="AQ584" s="502">
        <f t="shared" si="182"/>
        <v>8350.5960652101785</v>
      </c>
    </row>
    <row r="585" spans="1:43" s="504" customFormat="1" ht="12.75" x14ac:dyDescent="0.2">
      <c r="A585" s="535" t="s">
        <v>979</v>
      </c>
      <c r="B585" s="536">
        <v>0</v>
      </c>
      <c r="C585" s="537" t="s">
        <v>2263</v>
      </c>
      <c r="D585" s="537">
        <v>5103.4643414918264</v>
      </c>
      <c r="E585" s="537">
        <v>5103.4643414918264</v>
      </c>
      <c r="F585" s="537">
        <v>5222.8292398474523</v>
      </c>
      <c r="G585" s="538">
        <v>0</v>
      </c>
      <c r="H585" s="538">
        <v>42</v>
      </c>
      <c r="I585" s="538">
        <v>161</v>
      </c>
      <c r="J585" s="538">
        <v>1393</v>
      </c>
      <c r="K585" s="539">
        <f t="shared" si="192"/>
        <v>0</v>
      </c>
      <c r="L585" s="539">
        <f t="shared" si="193"/>
        <v>214345.50234265672</v>
      </c>
      <c r="M585" s="539">
        <f t="shared" si="193"/>
        <v>821657.75898018409</v>
      </c>
      <c r="N585" s="539">
        <f t="shared" si="193"/>
        <v>7275401.1311075008</v>
      </c>
      <c r="O585" s="539">
        <f t="shared" si="194"/>
        <v>8311404.3924303418</v>
      </c>
      <c r="P585" s="540"/>
      <c r="Q585" s="541"/>
      <c r="R585" s="541"/>
      <c r="S585" s="541"/>
      <c r="T585" s="541"/>
      <c r="U585" s="538">
        <f t="shared" si="195"/>
        <v>0</v>
      </c>
      <c r="V585" s="538">
        <f t="shared" si="196"/>
        <v>0</v>
      </c>
      <c r="W585" s="538">
        <f t="shared" si="196"/>
        <v>0</v>
      </c>
      <c r="X585" s="538">
        <f t="shared" si="196"/>
        <v>0</v>
      </c>
      <c r="Y585" s="538">
        <f t="shared" si="197"/>
        <v>0</v>
      </c>
      <c r="Z585" s="542">
        <f t="shared" si="198"/>
        <v>0</v>
      </c>
      <c r="AA585" s="543"/>
      <c r="AB585" s="544" t="s">
        <v>2263</v>
      </c>
      <c r="AC585" s="544" t="s">
        <v>2505</v>
      </c>
      <c r="AD585" s="544" t="s">
        <v>2505</v>
      </c>
      <c r="AE585" s="544" t="s">
        <v>2263</v>
      </c>
      <c r="AF585" s="545" t="s">
        <v>2263</v>
      </c>
      <c r="AG585" s="545" t="s">
        <v>2263</v>
      </c>
      <c r="AH585" s="556"/>
      <c r="AI585" s="546" t="e">
        <f t="shared" si="174"/>
        <v>#VALUE!</v>
      </c>
      <c r="AJ585" s="546">
        <f t="shared" si="174"/>
        <v>-1</v>
      </c>
      <c r="AK585" s="546">
        <f t="shared" si="174"/>
        <v>-1</v>
      </c>
      <c r="AL585" s="546">
        <f t="shared" si="174"/>
        <v>-1</v>
      </c>
      <c r="AN585" s="502" t="str">
        <f t="shared" si="182"/>
        <v>-</v>
      </c>
      <c r="AO585" s="502" t="str">
        <f t="shared" si="182"/>
        <v>-</v>
      </c>
      <c r="AP585" s="502" t="str">
        <f t="shared" si="182"/>
        <v>-</v>
      </c>
      <c r="AQ585" s="502" t="str">
        <f t="shared" si="182"/>
        <v>-</v>
      </c>
    </row>
    <row r="586" spans="1:43" s="504" customFormat="1" ht="12.75" x14ac:dyDescent="0.2">
      <c r="A586" s="535" t="s">
        <v>980</v>
      </c>
      <c r="B586" s="536">
        <v>0</v>
      </c>
      <c r="C586" s="537" t="s">
        <v>2263</v>
      </c>
      <c r="D586" s="537">
        <v>2049.7219459989196</v>
      </c>
      <c r="E586" s="537">
        <v>2049.7219459989196</v>
      </c>
      <c r="F586" s="537">
        <v>3176.6368229935269</v>
      </c>
      <c r="G586" s="538">
        <v>2</v>
      </c>
      <c r="H586" s="538">
        <v>345</v>
      </c>
      <c r="I586" s="538">
        <v>431</v>
      </c>
      <c r="J586" s="538">
        <v>4034</v>
      </c>
      <c r="K586" s="539">
        <f t="shared" si="192"/>
        <v>0</v>
      </c>
      <c r="L586" s="539">
        <f t="shared" si="193"/>
        <v>707154.07136962726</v>
      </c>
      <c r="M586" s="539">
        <f t="shared" si="193"/>
        <v>883430.15872553433</v>
      </c>
      <c r="N586" s="539">
        <f t="shared" si="193"/>
        <v>12814552.943955887</v>
      </c>
      <c r="O586" s="539">
        <f t="shared" si="194"/>
        <v>14405137.174051048</v>
      </c>
      <c r="P586" s="540"/>
      <c r="Q586" s="541"/>
      <c r="R586" s="541"/>
      <c r="S586" s="541"/>
      <c r="T586" s="541"/>
      <c r="U586" s="538">
        <f t="shared" si="195"/>
        <v>0</v>
      </c>
      <c r="V586" s="538">
        <f t="shared" si="196"/>
        <v>0</v>
      </c>
      <c r="W586" s="538">
        <f t="shared" si="196"/>
        <v>0</v>
      </c>
      <c r="X586" s="538">
        <f t="shared" si="196"/>
        <v>0</v>
      </c>
      <c r="Y586" s="538">
        <f t="shared" si="197"/>
        <v>0</v>
      </c>
      <c r="Z586" s="542">
        <f t="shared" si="198"/>
        <v>0</v>
      </c>
      <c r="AA586" s="543"/>
      <c r="AB586" s="544" t="s">
        <v>2263</v>
      </c>
      <c r="AC586" s="544" t="s">
        <v>2505</v>
      </c>
      <c r="AD586" s="544" t="s">
        <v>2505</v>
      </c>
      <c r="AE586" s="544" t="s">
        <v>2263</v>
      </c>
      <c r="AF586" s="545">
        <v>104</v>
      </c>
      <c r="AG586" s="545" t="s">
        <v>2263</v>
      </c>
      <c r="AH586" s="556"/>
      <c r="AI586" s="546" t="e">
        <f t="shared" si="174"/>
        <v>#VALUE!</v>
      </c>
      <c r="AJ586" s="546">
        <f t="shared" si="174"/>
        <v>-1</v>
      </c>
      <c r="AK586" s="546">
        <f t="shared" si="174"/>
        <v>-1</v>
      </c>
      <c r="AL586" s="546">
        <f t="shared" ref="AL586:AL601" si="199">T586/F586-1</f>
        <v>-1</v>
      </c>
      <c r="AN586" s="502" t="str">
        <f t="shared" si="182"/>
        <v>-</v>
      </c>
      <c r="AO586" s="502" t="str">
        <f t="shared" si="182"/>
        <v>-</v>
      </c>
      <c r="AP586" s="502" t="str">
        <f t="shared" si="182"/>
        <v>-</v>
      </c>
      <c r="AQ586" s="502" t="str">
        <f t="shared" si="182"/>
        <v>-</v>
      </c>
    </row>
    <row r="587" spans="1:43" s="504" customFormat="1" ht="12.75" x14ac:dyDescent="0.2">
      <c r="A587" s="535" t="s">
        <v>981</v>
      </c>
      <c r="B587" s="536">
        <v>0</v>
      </c>
      <c r="C587" s="537" t="s">
        <v>2263</v>
      </c>
      <c r="D587" s="537">
        <v>1083.9267216105397</v>
      </c>
      <c r="E587" s="537">
        <v>1083.9267216105397</v>
      </c>
      <c r="F587" s="537">
        <v>2144.9672829603887</v>
      </c>
      <c r="G587" s="538">
        <v>0</v>
      </c>
      <c r="H587" s="538">
        <v>1068</v>
      </c>
      <c r="I587" s="538">
        <v>721</v>
      </c>
      <c r="J587" s="538">
        <v>6279</v>
      </c>
      <c r="K587" s="539">
        <f t="shared" si="192"/>
        <v>0</v>
      </c>
      <c r="L587" s="539">
        <f t="shared" si="193"/>
        <v>1157633.7386800565</v>
      </c>
      <c r="M587" s="539">
        <f t="shared" si="193"/>
        <v>781511.1662811992</v>
      </c>
      <c r="N587" s="539">
        <f t="shared" si="193"/>
        <v>13468249.56970828</v>
      </c>
      <c r="O587" s="539">
        <f t="shared" si="194"/>
        <v>15407394.474669537</v>
      </c>
      <c r="P587" s="540"/>
      <c r="Q587" s="541"/>
      <c r="R587" s="541"/>
      <c r="S587" s="541"/>
      <c r="T587" s="541"/>
      <c r="U587" s="538">
        <f t="shared" si="195"/>
        <v>0</v>
      </c>
      <c r="V587" s="538">
        <f t="shared" si="196"/>
        <v>0</v>
      </c>
      <c r="W587" s="538">
        <f t="shared" si="196"/>
        <v>0</v>
      </c>
      <c r="X587" s="538">
        <f t="shared" si="196"/>
        <v>0</v>
      </c>
      <c r="Y587" s="538">
        <f t="shared" si="197"/>
        <v>0</v>
      </c>
      <c r="Z587" s="542">
        <f t="shared" si="198"/>
        <v>0</v>
      </c>
      <c r="AA587" s="543"/>
      <c r="AB587" s="544" t="s">
        <v>2263</v>
      </c>
      <c r="AC587" s="544" t="s">
        <v>2505</v>
      </c>
      <c r="AD587" s="544" t="s">
        <v>2505</v>
      </c>
      <c r="AE587" s="544" t="s">
        <v>2263</v>
      </c>
      <c r="AF587" s="545" t="s">
        <v>2263</v>
      </c>
      <c r="AG587" s="545" t="s">
        <v>2263</v>
      </c>
      <c r="AH587" s="556"/>
      <c r="AI587" s="546" t="e">
        <f t="shared" ref="AI587:AK601" si="200">Q587/C587-1</f>
        <v>#VALUE!</v>
      </c>
      <c r="AJ587" s="546">
        <f t="shared" si="200"/>
        <v>-1</v>
      </c>
      <c r="AK587" s="546">
        <f t="shared" si="200"/>
        <v>-1</v>
      </c>
      <c r="AL587" s="546">
        <f t="shared" si="199"/>
        <v>-1</v>
      </c>
      <c r="AN587" s="502" t="str">
        <f t="shared" si="182"/>
        <v>-</v>
      </c>
      <c r="AO587" s="502" t="str">
        <f t="shared" si="182"/>
        <v>-</v>
      </c>
      <c r="AP587" s="502" t="str">
        <f t="shared" si="182"/>
        <v>-</v>
      </c>
      <c r="AQ587" s="502" t="str">
        <f t="shared" si="182"/>
        <v>-</v>
      </c>
    </row>
    <row r="588" spans="1:43" s="504" customFormat="1" ht="12.75" x14ac:dyDescent="0.2">
      <c r="A588" s="535" t="s">
        <v>982</v>
      </c>
      <c r="B588" s="536">
        <v>0</v>
      </c>
      <c r="C588" s="537" t="s">
        <v>2263</v>
      </c>
      <c r="D588" s="537">
        <v>777.33841222386593</v>
      </c>
      <c r="E588" s="537">
        <v>777.33841222386593</v>
      </c>
      <c r="F588" s="537">
        <v>1467.2075379776124</v>
      </c>
      <c r="G588" s="538">
        <v>0</v>
      </c>
      <c r="H588" s="538">
        <v>2345</v>
      </c>
      <c r="I588" s="538">
        <v>847</v>
      </c>
      <c r="J588" s="538">
        <v>8300</v>
      </c>
      <c r="K588" s="539">
        <f t="shared" si="192"/>
        <v>0</v>
      </c>
      <c r="L588" s="539">
        <f t="shared" si="193"/>
        <v>1822858.5766649656</v>
      </c>
      <c r="M588" s="539">
        <f t="shared" si="193"/>
        <v>658405.63515361445</v>
      </c>
      <c r="N588" s="539">
        <f t="shared" si="193"/>
        <v>12177822.565214183</v>
      </c>
      <c r="O588" s="539">
        <f t="shared" si="194"/>
        <v>14659086.777032763</v>
      </c>
      <c r="P588" s="540"/>
      <c r="Q588" s="541"/>
      <c r="R588" s="541"/>
      <c r="S588" s="541"/>
      <c r="T588" s="541"/>
      <c r="U588" s="538">
        <f t="shared" si="195"/>
        <v>0</v>
      </c>
      <c r="V588" s="538">
        <f t="shared" si="196"/>
        <v>0</v>
      </c>
      <c r="W588" s="538">
        <f t="shared" si="196"/>
        <v>0</v>
      </c>
      <c r="X588" s="538">
        <f t="shared" si="196"/>
        <v>0</v>
      </c>
      <c r="Y588" s="538">
        <f t="shared" si="197"/>
        <v>0</v>
      </c>
      <c r="Z588" s="542">
        <f t="shared" si="198"/>
        <v>0</v>
      </c>
      <c r="AA588" s="543"/>
      <c r="AB588" s="544" t="s">
        <v>2263</v>
      </c>
      <c r="AC588" s="544" t="s">
        <v>2505</v>
      </c>
      <c r="AD588" s="544" t="s">
        <v>2505</v>
      </c>
      <c r="AE588" s="544" t="s">
        <v>2263</v>
      </c>
      <c r="AF588" s="545" t="s">
        <v>2263</v>
      </c>
      <c r="AG588" s="545" t="s">
        <v>2263</v>
      </c>
      <c r="AH588" s="556"/>
      <c r="AI588" s="546" t="e">
        <f t="shared" si="200"/>
        <v>#VALUE!</v>
      </c>
      <c r="AJ588" s="546">
        <f t="shared" si="200"/>
        <v>-1</v>
      </c>
      <c r="AK588" s="546">
        <f t="shared" si="200"/>
        <v>-1</v>
      </c>
      <c r="AL588" s="546">
        <f t="shared" si="199"/>
        <v>-1</v>
      </c>
      <c r="AN588" s="502" t="str">
        <f t="shared" si="182"/>
        <v>-</v>
      </c>
      <c r="AO588" s="502" t="str">
        <f t="shared" si="182"/>
        <v>-</v>
      </c>
      <c r="AP588" s="502" t="str">
        <f t="shared" si="182"/>
        <v>-</v>
      </c>
      <c r="AQ588" s="502" t="str">
        <f t="shared" si="182"/>
        <v>-</v>
      </c>
    </row>
    <row r="589" spans="1:43" s="504" customFormat="1" ht="12.75" x14ac:dyDescent="0.2">
      <c r="A589" s="535" t="s">
        <v>983</v>
      </c>
      <c r="B589" s="536">
        <v>0</v>
      </c>
      <c r="C589" s="537" t="s">
        <v>2263</v>
      </c>
      <c r="D589" s="537">
        <v>527.57846786708285</v>
      </c>
      <c r="E589" s="537">
        <v>527.57846786708285</v>
      </c>
      <c r="F589" s="537">
        <v>884.44998410964104</v>
      </c>
      <c r="G589" s="538">
        <v>0</v>
      </c>
      <c r="H589" s="538">
        <v>3952</v>
      </c>
      <c r="I589" s="538">
        <v>384</v>
      </c>
      <c r="J589" s="538">
        <v>6955</v>
      </c>
      <c r="K589" s="539">
        <f t="shared" si="192"/>
        <v>0</v>
      </c>
      <c r="L589" s="539">
        <f t="shared" si="193"/>
        <v>2084990.1050107114</v>
      </c>
      <c r="M589" s="539">
        <f t="shared" si="193"/>
        <v>202590.1316609598</v>
      </c>
      <c r="N589" s="539">
        <f t="shared" si="193"/>
        <v>6151349.6394825531</v>
      </c>
      <c r="O589" s="539">
        <f t="shared" si="194"/>
        <v>8438929.8761542253</v>
      </c>
      <c r="P589" s="540"/>
      <c r="Q589" s="541"/>
      <c r="R589" s="541"/>
      <c r="S589" s="541"/>
      <c r="T589" s="541"/>
      <c r="U589" s="538">
        <f t="shared" si="195"/>
        <v>0</v>
      </c>
      <c r="V589" s="538">
        <f t="shared" si="196"/>
        <v>0</v>
      </c>
      <c r="W589" s="538">
        <f t="shared" si="196"/>
        <v>0</v>
      </c>
      <c r="X589" s="538">
        <f t="shared" si="196"/>
        <v>0</v>
      </c>
      <c r="Y589" s="538">
        <f t="shared" si="197"/>
        <v>0</v>
      </c>
      <c r="Z589" s="542">
        <f t="shared" si="198"/>
        <v>0</v>
      </c>
      <c r="AA589" s="543"/>
      <c r="AB589" s="544" t="s">
        <v>2263</v>
      </c>
      <c r="AC589" s="544" t="s">
        <v>2505</v>
      </c>
      <c r="AD589" s="544" t="s">
        <v>2505</v>
      </c>
      <c r="AE589" s="544" t="s">
        <v>2263</v>
      </c>
      <c r="AF589" s="545" t="s">
        <v>2263</v>
      </c>
      <c r="AG589" s="545" t="s">
        <v>2263</v>
      </c>
      <c r="AH589" s="556"/>
      <c r="AI589" s="546" t="e">
        <f t="shared" si="200"/>
        <v>#VALUE!</v>
      </c>
      <c r="AJ589" s="546">
        <f t="shared" si="200"/>
        <v>-1</v>
      </c>
      <c r="AK589" s="546">
        <f t="shared" si="200"/>
        <v>-1</v>
      </c>
      <c r="AL589" s="546">
        <f t="shared" si="199"/>
        <v>-1</v>
      </c>
      <c r="AN589" s="502" t="str">
        <f t="shared" si="182"/>
        <v>-</v>
      </c>
      <c r="AO589" s="502" t="str">
        <f t="shared" si="182"/>
        <v>-</v>
      </c>
      <c r="AP589" s="502" t="str">
        <f t="shared" si="182"/>
        <v>-</v>
      </c>
      <c r="AQ589" s="502" t="str">
        <f t="shared" si="182"/>
        <v>-</v>
      </c>
    </row>
    <row r="590" spans="1:43" s="504" customFormat="1" ht="12.75" x14ac:dyDescent="0.2">
      <c r="A590" s="535" t="s">
        <v>984</v>
      </c>
      <c r="B590" s="536" t="s">
        <v>2395</v>
      </c>
      <c r="C590" s="537" t="s">
        <v>2263</v>
      </c>
      <c r="D590" s="537">
        <v>6616.893079283951</v>
      </c>
      <c r="E590" s="537">
        <v>6616.893079283951</v>
      </c>
      <c r="F590" s="537">
        <v>4371.9456548558737</v>
      </c>
      <c r="G590" s="538">
        <v>0</v>
      </c>
      <c r="H590" s="538">
        <v>7</v>
      </c>
      <c r="I590" s="538">
        <v>8</v>
      </c>
      <c r="J590" s="538">
        <v>76</v>
      </c>
      <c r="K590" s="539">
        <f t="shared" si="192"/>
        <v>0</v>
      </c>
      <c r="L590" s="539">
        <f t="shared" si="193"/>
        <v>46318.251554987655</v>
      </c>
      <c r="M590" s="539">
        <f t="shared" si="193"/>
        <v>52935.144634271608</v>
      </c>
      <c r="N590" s="539">
        <f t="shared" si="193"/>
        <v>332267.86976904643</v>
      </c>
      <c r="O590" s="539">
        <f t="shared" si="194"/>
        <v>431521.26595830568</v>
      </c>
      <c r="P590" s="540"/>
      <c r="Q590" s="541"/>
      <c r="R590" s="541">
        <f>SUMPRODUCT($D590:$F590,$H590:$J590)/SUM($H590:$J590)</f>
        <v>4741.9919336077546</v>
      </c>
      <c r="S590" s="541">
        <f t="shared" ref="R590:T592" si="201">SUMPRODUCT($D590:$F590,$H590:$J590)/SUM($H590:$J590)</f>
        <v>4741.9919336077546</v>
      </c>
      <c r="T590" s="541">
        <f t="shared" si="201"/>
        <v>4741.9919336077546</v>
      </c>
      <c r="U590" s="538">
        <f t="shared" si="195"/>
        <v>0</v>
      </c>
      <c r="V590" s="538">
        <f t="shared" si="196"/>
        <v>33193.943535254279</v>
      </c>
      <c r="W590" s="538">
        <f t="shared" si="196"/>
        <v>37935.935468862037</v>
      </c>
      <c r="X590" s="538">
        <f t="shared" si="196"/>
        <v>360391.38695418934</v>
      </c>
      <c r="Y590" s="538">
        <f t="shared" si="197"/>
        <v>431521.26595830568</v>
      </c>
      <c r="Z590" s="542">
        <f t="shared" si="198"/>
        <v>0</v>
      </c>
      <c r="AA590" s="543"/>
      <c r="AB590" s="544" t="s">
        <v>2263</v>
      </c>
      <c r="AC590" s="544" t="s">
        <v>2505</v>
      </c>
      <c r="AD590" s="544" t="s">
        <v>2505</v>
      </c>
      <c r="AE590" s="544" t="s">
        <v>2263</v>
      </c>
      <c r="AF590" s="545" t="s">
        <v>2263</v>
      </c>
      <c r="AG590" s="545" t="s">
        <v>2263</v>
      </c>
      <c r="AH590" s="556"/>
      <c r="AI590" s="546" t="e">
        <f t="shared" si="200"/>
        <v>#VALUE!</v>
      </c>
      <c r="AJ590" s="546">
        <f t="shared" si="200"/>
        <v>-0.28335067881723874</v>
      </c>
      <c r="AK590" s="546">
        <f t="shared" si="200"/>
        <v>-0.28335067881723874</v>
      </c>
      <c r="AL590" s="546">
        <f t="shared" si="199"/>
        <v>8.4641097571941382E-2</v>
      </c>
      <c r="AN590" s="502" t="str">
        <f t="shared" si="182"/>
        <v>-</v>
      </c>
      <c r="AO590" s="502">
        <f t="shared" si="182"/>
        <v>-13124.308019733377</v>
      </c>
      <c r="AP590" s="502">
        <f t="shared" si="182"/>
        <v>-14999.209165409571</v>
      </c>
      <c r="AQ590" s="502">
        <f t="shared" si="182"/>
        <v>28123.517185142904</v>
      </c>
    </row>
    <row r="591" spans="1:43" s="504" customFormat="1" ht="12.75" x14ac:dyDescent="0.2">
      <c r="A591" s="535" t="s">
        <v>985</v>
      </c>
      <c r="B591" s="536" t="s">
        <v>2395</v>
      </c>
      <c r="C591" s="537" t="s">
        <v>2263</v>
      </c>
      <c r="D591" s="537">
        <v>2619.3134885181207</v>
      </c>
      <c r="E591" s="537">
        <v>2619.3134885181207</v>
      </c>
      <c r="F591" s="537">
        <v>2617.0892964706031</v>
      </c>
      <c r="G591" s="538">
        <v>0</v>
      </c>
      <c r="H591" s="538">
        <v>80</v>
      </c>
      <c r="I591" s="538">
        <v>24</v>
      </c>
      <c r="J591" s="538">
        <v>119</v>
      </c>
      <c r="K591" s="539">
        <f t="shared" si="192"/>
        <v>0</v>
      </c>
      <c r="L591" s="539">
        <f t="shared" si="193"/>
        <v>209545.07908144966</v>
      </c>
      <c r="M591" s="539">
        <f t="shared" si="193"/>
        <v>62863.523724434897</v>
      </c>
      <c r="N591" s="539">
        <f t="shared" si="193"/>
        <v>311433.62628000177</v>
      </c>
      <c r="O591" s="539">
        <f t="shared" si="194"/>
        <v>583842.22908588639</v>
      </c>
      <c r="P591" s="540"/>
      <c r="Q591" s="541"/>
      <c r="R591" s="541">
        <f t="shared" si="201"/>
        <v>2618.1265878290869</v>
      </c>
      <c r="S591" s="541">
        <f t="shared" si="201"/>
        <v>2618.1265878290869</v>
      </c>
      <c r="T591" s="541">
        <f t="shared" si="201"/>
        <v>2618.1265878290869</v>
      </c>
      <c r="U591" s="538">
        <f t="shared" si="195"/>
        <v>0</v>
      </c>
      <c r="V591" s="538">
        <f t="shared" si="196"/>
        <v>209450.12702632695</v>
      </c>
      <c r="W591" s="538">
        <f t="shared" si="196"/>
        <v>62835.038107898086</v>
      </c>
      <c r="X591" s="538">
        <f t="shared" si="196"/>
        <v>311557.06395166134</v>
      </c>
      <c r="Y591" s="538">
        <f t="shared" si="197"/>
        <v>583842.22908588639</v>
      </c>
      <c r="Z591" s="542">
        <f t="shared" si="198"/>
        <v>0</v>
      </c>
      <c r="AA591" s="543"/>
      <c r="AB591" s="544" t="s">
        <v>2263</v>
      </c>
      <c r="AC591" s="544" t="s">
        <v>2505</v>
      </c>
      <c r="AD591" s="544" t="s">
        <v>2505</v>
      </c>
      <c r="AE591" s="544" t="s">
        <v>2263</v>
      </c>
      <c r="AF591" s="545" t="s">
        <v>2263</v>
      </c>
      <c r="AG591" s="545" t="s">
        <v>2263</v>
      </c>
      <c r="AH591" s="556"/>
      <c r="AI591" s="546" t="e">
        <f t="shared" si="200"/>
        <v>#VALUE!</v>
      </c>
      <c r="AJ591" s="546">
        <f t="shared" si="200"/>
        <v>-4.5313426370563459E-4</v>
      </c>
      <c r="AK591" s="546">
        <f t="shared" si="200"/>
        <v>-4.5313426370563459E-4</v>
      </c>
      <c r="AL591" s="546">
        <f t="shared" si="199"/>
        <v>3.9635306287899574E-4</v>
      </c>
      <c r="AN591" s="502" t="str">
        <f t="shared" si="182"/>
        <v>-</v>
      </c>
      <c r="AO591" s="502">
        <f t="shared" si="182"/>
        <v>-94.952055122703314</v>
      </c>
      <c r="AP591" s="502">
        <f t="shared" si="182"/>
        <v>-28.485616536810994</v>
      </c>
      <c r="AQ591" s="502">
        <f t="shared" si="182"/>
        <v>123.43767165957252</v>
      </c>
    </row>
    <row r="592" spans="1:43" s="504" customFormat="1" ht="12.75" x14ac:dyDescent="0.2">
      <c r="A592" s="535" t="s">
        <v>986</v>
      </c>
      <c r="B592" s="536" t="s">
        <v>2395</v>
      </c>
      <c r="C592" s="537" t="s">
        <v>2263</v>
      </c>
      <c r="D592" s="537">
        <v>2880.5366135918293</v>
      </c>
      <c r="E592" s="537">
        <v>2880.5366135918293</v>
      </c>
      <c r="F592" s="537">
        <v>1417.1648147002188</v>
      </c>
      <c r="G592" s="538">
        <v>0</v>
      </c>
      <c r="H592" s="538">
        <v>79</v>
      </c>
      <c r="I592" s="538">
        <v>23</v>
      </c>
      <c r="J592" s="538">
        <v>66</v>
      </c>
      <c r="K592" s="539">
        <f t="shared" si="192"/>
        <v>0</v>
      </c>
      <c r="L592" s="539">
        <f t="shared" si="193"/>
        <v>227562.39247375453</v>
      </c>
      <c r="M592" s="539">
        <f t="shared" si="193"/>
        <v>66252.342112612081</v>
      </c>
      <c r="N592" s="539">
        <f t="shared" si="193"/>
        <v>93532.877770214443</v>
      </c>
      <c r="O592" s="539">
        <f t="shared" si="194"/>
        <v>387347.61235658108</v>
      </c>
      <c r="P592" s="540"/>
      <c r="Q592" s="541"/>
      <c r="R592" s="541">
        <f t="shared" si="201"/>
        <v>2305.640549741554</v>
      </c>
      <c r="S592" s="541">
        <f t="shared" si="201"/>
        <v>2305.640549741554</v>
      </c>
      <c r="T592" s="541">
        <f t="shared" si="201"/>
        <v>2305.640549741554</v>
      </c>
      <c r="U592" s="538">
        <f t="shared" si="195"/>
        <v>0</v>
      </c>
      <c r="V592" s="538">
        <f t="shared" si="196"/>
        <v>182145.60342958276</v>
      </c>
      <c r="W592" s="538">
        <f t="shared" si="196"/>
        <v>53029.732644055744</v>
      </c>
      <c r="X592" s="538">
        <f t="shared" si="196"/>
        <v>152172.27628294256</v>
      </c>
      <c r="Y592" s="538">
        <f t="shared" si="197"/>
        <v>387347.61235658103</v>
      </c>
      <c r="Z592" s="542">
        <f t="shared" si="198"/>
        <v>-5.8207660913467407E-11</v>
      </c>
      <c r="AA592" s="543"/>
      <c r="AB592" s="544" t="s">
        <v>2263</v>
      </c>
      <c r="AC592" s="544" t="s">
        <v>2505</v>
      </c>
      <c r="AD592" s="544" t="s">
        <v>2505</v>
      </c>
      <c r="AE592" s="544" t="s">
        <v>2263</v>
      </c>
      <c r="AF592" s="545" t="s">
        <v>2263</v>
      </c>
      <c r="AG592" s="545" t="s">
        <v>2263</v>
      </c>
      <c r="AH592" s="556"/>
      <c r="AI592" s="546" t="e">
        <f t="shared" si="200"/>
        <v>#VALUE!</v>
      </c>
      <c r="AJ592" s="546">
        <f t="shared" si="200"/>
        <v>-0.1995795023530077</v>
      </c>
      <c r="AK592" s="546">
        <f t="shared" si="200"/>
        <v>-0.1995795023530077</v>
      </c>
      <c r="AL592" s="546">
        <f t="shared" si="199"/>
        <v>0.62693888941158882</v>
      </c>
      <c r="AN592" s="502" t="str">
        <f t="shared" si="182"/>
        <v>-</v>
      </c>
      <c r="AO592" s="502">
        <f t="shared" si="182"/>
        <v>-45416.789044171775</v>
      </c>
      <c r="AP592" s="502">
        <f t="shared" si="182"/>
        <v>-13222.609468556337</v>
      </c>
      <c r="AQ592" s="502">
        <f t="shared" si="182"/>
        <v>58639.398512728119</v>
      </c>
    </row>
    <row r="593" spans="1:43" s="504" customFormat="1" ht="12.75" x14ac:dyDescent="0.2">
      <c r="A593" s="535" t="s">
        <v>987</v>
      </c>
      <c r="B593" s="536">
        <v>0</v>
      </c>
      <c r="C593" s="537">
        <v>159.28820853940908</v>
      </c>
      <c r="D593" s="537">
        <v>2578.41303235228</v>
      </c>
      <c r="E593" s="537">
        <v>2578.41303235228</v>
      </c>
      <c r="F593" s="537">
        <v>4622.8425548471314</v>
      </c>
      <c r="G593" s="538">
        <v>1494</v>
      </c>
      <c r="H593" s="538">
        <v>1707</v>
      </c>
      <c r="I593" s="538">
        <v>2989</v>
      </c>
      <c r="J593" s="538">
        <v>411</v>
      </c>
      <c r="K593" s="539">
        <f t="shared" si="192"/>
        <v>237976.58355787717</v>
      </c>
      <c r="L593" s="539">
        <f t="shared" si="193"/>
        <v>4401351.046225342</v>
      </c>
      <c r="M593" s="539">
        <f t="shared" si="193"/>
        <v>7706876.5537009649</v>
      </c>
      <c r="N593" s="539">
        <f t="shared" si="193"/>
        <v>1899988.290042171</v>
      </c>
      <c r="O593" s="539">
        <f t="shared" si="194"/>
        <v>14246192.473526355</v>
      </c>
      <c r="P593" s="540"/>
      <c r="Q593" s="541"/>
      <c r="R593" s="541"/>
      <c r="S593" s="541"/>
      <c r="T593" s="541"/>
      <c r="U593" s="538">
        <f t="shared" si="195"/>
        <v>0</v>
      </c>
      <c r="V593" s="538">
        <f t="shared" si="196"/>
        <v>0</v>
      </c>
      <c r="W593" s="538">
        <f t="shared" si="196"/>
        <v>0</v>
      </c>
      <c r="X593" s="538">
        <f t="shared" si="196"/>
        <v>0</v>
      </c>
      <c r="Y593" s="538">
        <f t="shared" si="197"/>
        <v>0</v>
      </c>
      <c r="Z593" s="542">
        <f t="shared" si="198"/>
        <v>0</v>
      </c>
      <c r="AA593" s="543"/>
      <c r="AB593" s="544" t="s">
        <v>2263</v>
      </c>
      <c r="AC593" s="544" t="s">
        <v>2505</v>
      </c>
      <c r="AD593" s="544" t="s">
        <v>2505</v>
      </c>
      <c r="AE593" s="544" t="s">
        <v>2263</v>
      </c>
      <c r="AF593" s="545">
        <v>321</v>
      </c>
      <c r="AG593" s="545" t="s">
        <v>2263</v>
      </c>
      <c r="AH593" s="556"/>
      <c r="AI593" s="546">
        <f t="shared" si="200"/>
        <v>-1</v>
      </c>
      <c r="AJ593" s="546">
        <f t="shared" si="200"/>
        <v>-1</v>
      </c>
      <c r="AK593" s="546">
        <f t="shared" si="200"/>
        <v>-1</v>
      </c>
      <c r="AL593" s="546">
        <f t="shared" si="199"/>
        <v>-1</v>
      </c>
      <c r="AN593" s="502" t="str">
        <f t="shared" si="182"/>
        <v>-</v>
      </c>
      <c r="AO593" s="502" t="str">
        <f t="shared" si="182"/>
        <v>-</v>
      </c>
      <c r="AP593" s="502" t="str">
        <f t="shared" si="182"/>
        <v>-</v>
      </c>
      <c r="AQ593" s="502" t="str">
        <f t="shared" si="182"/>
        <v>-</v>
      </c>
    </row>
    <row r="594" spans="1:43" s="504" customFormat="1" ht="12.75" x14ac:dyDescent="0.2">
      <c r="A594" s="535" t="s">
        <v>988</v>
      </c>
      <c r="B594" s="536">
        <v>0</v>
      </c>
      <c r="C594" s="537" t="s">
        <v>2263</v>
      </c>
      <c r="D594" s="537">
        <v>5084.1668060661232</v>
      </c>
      <c r="E594" s="537">
        <v>5084.1668060661232</v>
      </c>
      <c r="F594" s="537">
        <v>8035.4133534126995</v>
      </c>
      <c r="G594" s="538">
        <v>0</v>
      </c>
      <c r="H594" s="538">
        <v>141</v>
      </c>
      <c r="I594" s="538">
        <v>673</v>
      </c>
      <c r="J594" s="538">
        <v>240</v>
      </c>
      <c r="K594" s="539">
        <f t="shared" si="192"/>
        <v>0</v>
      </c>
      <c r="L594" s="539">
        <f t="shared" si="193"/>
        <v>716867.51965532335</v>
      </c>
      <c r="M594" s="539">
        <f t="shared" si="193"/>
        <v>3421644.2604825008</v>
      </c>
      <c r="N594" s="539">
        <f t="shared" si="193"/>
        <v>1928499.2048190478</v>
      </c>
      <c r="O594" s="539">
        <f t="shared" si="194"/>
        <v>6067010.9849568717</v>
      </c>
      <c r="P594" s="540"/>
      <c r="Q594" s="541"/>
      <c r="R594" s="541"/>
      <c r="S594" s="541"/>
      <c r="T594" s="541"/>
      <c r="U594" s="538">
        <f t="shared" si="195"/>
        <v>0</v>
      </c>
      <c r="V594" s="538">
        <f t="shared" si="196"/>
        <v>0</v>
      </c>
      <c r="W594" s="538">
        <f t="shared" si="196"/>
        <v>0</v>
      </c>
      <c r="X594" s="538">
        <f t="shared" si="196"/>
        <v>0</v>
      </c>
      <c r="Y594" s="538">
        <f t="shared" si="197"/>
        <v>0</v>
      </c>
      <c r="Z594" s="542">
        <f t="shared" si="198"/>
        <v>0</v>
      </c>
      <c r="AA594" s="543"/>
      <c r="AB594" s="544" t="s">
        <v>2263</v>
      </c>
      <c r="AC594" s="544" t="s">
        <v>2505</v>
      </c>
      <c r="AD594" s="544" t="s">
        <v>2505</v>
      </c>
      <c r="AE594" s="544" t="s">
        <v>2263</v>
      </c>
      <c r="AF594" s="545" t="s">
        <v>2263</v>
      </c>
      <c r="AG594" s="545" t="s">
        <v>2263</v>
      </c>
      <c r="AH594" s="556"/>
      <c r="AI594" s="546" t="e">
        <f t="shared" si="200"/>
        <v>#VALUE!</v>
      </c>
      <c r="AJ594" s="546">
        <f t="shared" si="200"/>
        <v>-1</v>
      </c>
      <c r="AK594" s="546">
        <f t="shared" si="200"/>
        <v>-1</v>
      </c>
      <c r="AL594" s="546">
        <f t="shared" si="199"/>
        <v>-1</v>
      </c>
      <c r="AN594" s="502" t="str">
        <f t="shared" si="182"/>
        <v>-</v>
      </c>
      <c r="AO594" s="502" t="str">
        <f t="shared" si="182"/>
        <v>-</v>
      </c>
      <c r="AP594" s="502" t="str">
        <f t="shared" si="182"/>
        <v>-</v>
      </c>
      <c r="AQ594" s="502" t="str">
        <f t="shared" si="182"/>
        <v>-</v>
      </c>
    </row>
    <row r="595" spans="1:43" s="504" customFormat="1" ht="12.75" x14ac:dyDescent="0.2">
      <c r="A595" s="535" t="s">
        <v>989</v>
      </c>
      <c r="B595" s="536">
        <v>0</v>
      </c>
      <c r="C595" s="537" t="s">
        <v>2263</v>
      </c>
      <c r="D595" s="537">
        <v>9537.2823780113176</v>
      </c>
      <c r="E595" s="537">
        <v>9537.2823780113176</v>
      </c>
      <c r="F595" s="537">
        <v>11430.442613499397</v>
      </c>
      <c r="G595" s="538">
        <v>0</v>
      </c>
      <c r="H595" s="538">
        <v>4</v>
      </c>
      <c r="I595" s="538">
        <v>88</v>
      </c>
      <c r="J595" s="538">
        <v>113</v>
      </c>
      <c r="K595" s="539">
        <f t="shared" si="192"/>
        <v>0</v>
      </c>
      <c r="L595" s="539">
        <f t="shared" si="193"/>
        <v>38149.129512045271</v>
      </c>
      <c r="M595" s="539">
        <f t="shared" si="193"/>
        <v>839280.84926499589</v>
      </c>
      <c r="N595" s="539">
        <f t="shared" si="193"/>
        <v>1291640.0153254319</v>
      </c>
      <c r="O595" s="539">
        <f t="shared" si="194"/>
        <v>2169069.9941024734</v>
      </c>
      <c r="P595" s="540"/>
      <c r="Q595" s="541"/>
      <c r="R595" s="541"/>
      <c r="S595" s="541"/>
      <c r="T595" s="541"/>
      <c r="U595" s="538">
        <f t="shared" si="195"/>
        <v>0</v>
      </c>
      <c r="V595" s="538">
        <f t="shared" si="196"/>
        <v>0</v>
      </c>
      <c r="W595" s="538">
        <f t="shared" si="196"/>
        <v>0</v>
      </c>
      <c r="X595" s="538">
        <f t="shared" si="196"/>
        <v>0</v>
      </c>
      <c r="Y595" s="538">
        <f t="shared" si="197"/>
        <v>0</v>
      </c>
      <c r="Z595" s="542">
        <f t="shared" si="198"/>
        <v>0</v>
      </c>
      <c r="AA595" s="543"/>
      <c r="AB595" s="544" t="s">
        <v>2263</v>
      </c>
      <c r="AC595" s="544" t="s">
        <v>2505</v>
      </c>
      <c r="AD595" s="544" t="s">
        <v>2505</v>
      </c>
      <c r="AE595" s="544" t="s">
        <v>2263</v>
      </c>
      <c r="AF595" s="545" t="s">
        <v>2263</v>
      </c>
      <c r="AG595" s="545" t="s">
        <v>2263</v>
      </c>
      <c r="AH595" s="556"/>
      <c r="AI595" s="546" t="e">
        <f t="shared" si="200"/>
        <v>#VALUE!</v>
      </c>
      <c r="AJ595" s="546">
        <f t="shared" si="200"/>
        <v>-1</v>
      </c>
      <c r="AK595" s="546">
        <f t="shared" si="200"/>
        <v>-1</v>
      </c>
      <c r="AL595" s="546">
        <f t="shared" si="199"/>
        <v>-1</v>
      </c>
      <c r="AN595" s="502" t="str">
        <f t="shared" si="182"/>
        <v>-</v>
      </c>
      <c r="AO595" s="502" t="str">
        <f t="shared" si="182"/>
        <v>-</v>
      </c>
      <c r="AP595" s="502" t="str">
        <f t="shared" si="182"/>
        <v>-</v>
      </c>
      <c r="AQ595" s="502" t="str">
        <f t="shared" si="182"/>
        <v>-</v>
      </c>
    </row>
    <row r="596" spans="1:43" s="504" customFormat="1" ht="12.75" x14ac:dyDescent="0.2">
      <c r="A596" s="535" t="s">
        <v>990</v>
      </c>
      <c r="B596" s="536">
        <v>0</v>
      </c>
      <c r="C596" s="537" t="s">
        <v>2263</v>
      </c>
      <c r="D596" s="537">
        <v>7798.4615343541036</v>
      </c>
      <c r="E596" s="537">
        <v>7798.4615343541036</v>
      </c>
      <c r="F596" s="537">
        <v>8914.9147049962921</v>
      </c>
      <c r="G596" s="538">
        <v>0</v>
      </c>
      <c r="H596" s="538">
        <v>8</v>
      </c>
      <c r="I596" s="538">
        <v>683</v>
      </c>
      <c r="J596" s="538">
        <v>102</v>
      </c>
      <c r="K596" s="539">
        <f t="shared" si="192"/>
        <v>0</v>
      </c>
      <c r="L596" s="539">
        <f t="shared" si="193"/>
        <v>62387.692274832829</v>
      </c>
      <c r="M596" s="539">
        <f t="shared" si="193"/>
        <v>5326349.2279638527</v>
      </c>
      <c r="N596" s="539">
        <f t="shared" si="193"/>
        <v>909321.29990962183</v>
      </c>
      <c r="O596" s="539">
        <f t="shared" si="194"/>
        <v>6298058.2201483073</v>
      </c>
      <c r="P596" s="540"/>
      <c r="Q596" s="541"/>
      <c r="R596" s="541"/>
      <c r="S596" s="541"/>
      <c r="T596" s="541"/>
      <c r="U596" s="538">
        <f t="shared" si="195"/>
        <v>0</v>
      </c>
      <c r="V596" s="538">
        <f t="shared" si="196"/>
        <v>0</v>
      </c>
      <c r="W596" s="538">
        <f t="shared" si="196"/>
        <v>0</v>
      </c>
      <c r="X596" s="538">
        <f t="shared" si="196"/>
        <v>0</v>
      </c>
      <c r="Y596" s="538">
        <f t="shared" si="197"/>
        <v>0</v>
      </c>
      <c r="Z596" s="542">
        <f t="shared" si="198"/>
        <v>0</v>
      </c>
      <c r="AA596" s="543"/>
      <c r="AB596" s="544" t="s">
        <v>2263</v>
      </c>
      <c r="AC596" s="544" t="s">
        <v>2505</v>
      </c>
      <c r="AD596" s="544" t="s">
        <v>2505</v>
      </c>
      <c r="AE596" s="544" t="s">
        <v>2263</v>
      </c>
      <c r="AF596" s="545" t="s">
        <v>2263</v>
      </c>
      <c r="AG596" s="545" t="s">
        <v>2263</v>
      </c>
      <c r="AH596" s="556"/>
      <c r="AI596" s="546" t="e">
        <f t="shared" si="200"/>
        <v>#VALUE!</v>
      </c>
      <c r="AJ596" s="546">
        <f t="shared" si="200"/>
        <v>-1</v>
      </c>
      <c r="AK596" s="546">
        <f t="shared" si="200"/>
        <v>-1</v>
      </c>
      <c r="AL596" s="546">
        <f t="shared" si="199"/>
        <v>-1</v>
      </c>
      <c r="AN596" s="502" t="str">
        <f t="shared" si="182"/>
        <v>-</v>
      </c>
      <c r="AO596" s="502" t="str">
        <f t="shared" si="182"/>
        <v>-</v>
      </c>
      <c r="AP596" s="502" t="str">
        <f t="shared" si="182"/>
        <v>-</v>
      </c>
      <c r="AQ596" s="502" t="str">
        <f t="shared" si="182"/>
        <v>-</v>
      </c>
    </row>
    <row r="597" spans="1:43" s="504" customFormat="1" ht="12.75" x14ac:dyDescent="0.2">
      <c r="A597" s="535" t="s">
        <v>991</v>
      </c>
      <c r="B597" s="536">
        <v>0</v>
      </c>
      <c r="C597" s="537" t="s">
        <v>2263</v>
      </c>
      <c r="D597" s="537">
        <v>10001.719776117312</v>
      </c>
      <c r="E597" s="537">
        <v>10001.719776117312</v>
      </c>
      <c r="F597" s="537">
        <v>11541.687140981878</v>
      </c>
      <c r="G597" s="538">
        <v>0</v>
      </c>
      <c r="H597" s="538">
        <v>4</v>
      </c>
      <c r="I597" s="538">
        <v>495</v>
      </c>
      <c r="J597" s="538">
        <v>197</v>
      </c>
      <c r="K597" s="539">
        <f t="shared" si="192"/>
        <v>0</v>
      </c>
      <c r="L597" s="539">
        <f t="shared" si="193"/>
        <v>40006.879104469248</v>
      </c>
      <c r="M597" s="539">
        <f t="shared" si="193"/>
        <v>4950851.2891780697</v>
      </c>
      <c r="N597" s="539">
        <f t="shared" si="193"/>
        <v>2273712.3667734298</v>
      </c>
      <c r="O597" s="539">
        <f t="shared" si="194"/>
        <v>7264570.5350559689</v>
      </c>
      <c r="P597" s="540"/>
      <c r="Q597" s="541"/>
      <c r="R597" s="541"/>
      <c r="S597" s="541"/>
      <c r="T597" s="541"/>
      <c r="U597" s="538">
        <f t="shared" si="195"/>
        <v>0</v>
      </c>
      <c r="V597" s="538">
        <f t="shared" si="196"/>
        <v>0</v>
      </c>
      <c r="W597" s="538">
        <f t="shared" si="196"/>
        <v>0</v>
      </c>
      <c r="X597" s="538">
        <f t="shared" si="196"/>
        <v>0</v>
      </c>
      <c r="Y597" s="538">
        <f t="shared" si="197"/>
        <v>0</v>
      </c>
      <c r="Z597" s="542">
        <f t="shared" si="198"/>
        <v>0</v>
      </c>
      <c r="AA597" s="543"/>
      <c r="AB597" s="544" t="s">
        <v>2263</v>
      </c>
      <c r="AC597" s="544" t="s">
        <v>2505</v>
      </c>
      <c r="AD597" s="544" t="s">
        <v>2505</v>
      </c>
      <c r="AE597" s="544" t="s">
        <v>2263</v>
      </c>
      <c r="AF597" s="545" t="s">
        <v>2263</v>
      </c>
      <c r="AG597" s="545" t="s">
        <v>2263</v>
      </c>
      <c r="AH597" s="556"/>
      <c r="AI597" s="546" t="e">
        <f t="shared" si="200"/>
        <v>#VALUE!</v>
      </c>
      <c r="AJ597" s="546">
        <f t="shared" si="200"/>
        <v>-1</v>
      </c>
      <c r="AK597" s="546">
        <f t="shared" si="200"/>
        <v>-1</v>
      </c>
      <c r="AL597" s="546">
        <f t="shared" si="199"/>
        <v>-1</v>
      </c>
      <c r="AN597" s="502" t="str">
        <f t="shared" si="182"/>
        <v>-</v>
      </c>
      <c r="AO597" s="502" t="str">
        <f t="shared" si="182"/>
        <v>-</v>
      </c>
      <c r="AP597" s="502" t="str">
        <f t="shared" si="182"/>
        <v>-</v>
      </c>
      <c r="AQ597" s="502" t="str">
        <f t="shared" si="182"/>
        <v>-</v>
      </c>
    </row>
    <row r="598" spans="1:43" s="504" customFormat="1" ht="12.75" x14ac:dyDescent="0.2">
      <c r="A598" s="535" t="s">
        <v>992</v>
      </c>
      <c r="B598" s="536">
        <v>0</v>
      </c>
      <c r="C598" s="537" t="s">
        <v>2263</v>
      </c>
      <c r="D598" s="537">
        <v>13819.547234180089</v>
      </c>
      <c r="E598" s="537">
        <v>13819.547234180089</v>
      </c>
      <c r="F598" s="537">
        <v>19133.803476273853</v>
      </c>
      <c r="G598" s="538">
        <v>0</v>
      </c>
      <c r="H598" s="538">
        <v>2</v>
      </c>
      <c r="I598" s="538">
        <v>158</v>
      </c>
      <c r="J598" s="538">
        <v>185</v>
      </c>
      <c r="K598" s="539">
        <f t="shared" si="192"/>
        <v>0</v>
      </c>
      <c r="L598" s="539">
        <f t="shared" si="193"/>
        <v>27639.094468360177</v>
      </c>
      <c r="M598" s="539">
        <f t="shared" si="193"/>
        <v>2183488.463000454</v>
      </c>
      <c r="N598" s="539">
        <f t="shared" si="193"/>
        <v>3539753.6431106627</v>
      </c>
      <c r="O598" s="539">
        <f t="shared" si="194"/>
        <v>5750881.2005794775</v>
      </c>
      <c r="P598" s="540"/>
      <c r="Q598" s="541"/>
      <c r="R598" s="541"/>
      <c r="S598" s="541"/>
      <c r="T598" s="541"/>
      <c r="U598" s="538">
        <f t="shared" si="195"/>
        <v>0</v>
      </c>
      <c r="V598" s="538">
        <f t="shared" si="196"/>
        <v>0</v>
      </c>
      <c r="W598" s="538">
        <f t="shared" si="196"/>
        <v>0</v>
      </c>
      <c r="X598" s="538">
        <f t="shared" si="196"/>
        <v>0</v>
      </c>
      <c r="Y598" s="538">
        <f t="shared" si="197"/>
        <v>0</v>
      </c>
      <c r="Z598" s="542">
        <f t="shared" si="198"/>
        <v>0</v>
      </c>
      <c r="AA598" s="543"/>
      <c r="AB598" s="544" t="s">
        <v>2263</v>
      </c>
      <c r="AC598" s="544" t="s">
        <v>2505</v>
      </c>
      <c r="AD598" s="544" t="s">
        <v>2505</v>
      </c>
      <c r="AE598" s="544" t="s">
        <v>2263</v>
      </c>
      <c r="AF598" s="545" t="s">
        <v>2263</v>
      </c>
      <c r="AG598" s="545" t="s">
        <v>2263</v>
      </c>
      <c r="AH598" s="556"/>
      <c r="AI598" s="546" t="e">
        <f t="shared" si="200"/>
        <v>#VALUE!</v>
      </c>
      <c r="AJ598" s="546">
        <f t="shared" si="200"/>
        <v>-1</v>
      </c>
      <c r="AK598" s="546">
        <f t="shared" si="200"/>
        <v>-1</v>
      </c>
      <c r="AL598" s="546">
        <f t="shared" si="199"/>
        <v>-1</v>
      </c>
      <c r="AN598" s="502" t="str">
        <f t="shared" si="182"/>
        <v>-</v>
      </c>
      <c r="AO598" s="502" t="str">
        <f t="shared" si="182"/>
        <v>-</v>
      </c>
      <c r="AP598" s="502" t="str">
        <f t="shared" si="182"/>
        <v>-</v>
      </c>
      <c r="AQ598" s="502" t="str">
        <f t="shared" si="182"/>
        <v>-</v>
      </c>
    </row>
    <row r="599" spans="1:43" s="504" customFormat="1" ht="12.75" x14ac:dyDescent="0.2">
      <c r="A599" s="535" t="s">
        <v>993</v>
      </c>
      <c r="B599" s="536">
        <v>0</v>
      </c>
      <c r="C599" s="537" t="s">
        <v>2263</v>
      </c>
      <c r="D599" s="537">
        <v>8544.3231733320463</v>
      </c>
      <c r="E599" s="537">
        <v>8544.3231733320463</v>
      </c>
      <c r="F599" s="537">
        <v>12211.458525367376</v>
      </c>
      <c r="G599" s="538">
        <v>0</v>
      </c>
      <c r="H599" s="538">
        <v>0</v>
      </c>
      <c r="I599" s="538">
        <v>161</v>
      </c>
      <c r="J599" s="538">
        <v>33</v>
      </c>
      <c r="K599" s="539">
        <f t="shared" si="192"/>
        <v>0</v>
      </c>
      <c r="L599" s="539">
        <f t="shared" si="193"/>
        <v>0</v>
      </c>
      <c r="M599" s="539">
        <f t="shared" si="193"/>
        <v>1375636.0309064595</v>
      </c>
      <c r="N599" s="539">
        <f t="shared" si="193"/>
        <v>402978.1313371234</v>
      </c>
      <c r="O599" s="539">
        <f t="shared" si="194"/>
        <v>1778614.162243583</v>
      </c>
      <c r="P599" s="540"/>
      <c r="Q599" s="541"/>
      <c r="R599" s="541"/>
      <c r="S599" s="541"/>
      <c r="T599" s="541"/>
      <c r="U599" s="538">
        <f t="shared" si="195"/>
        <v>0</v>
      </c>
      <c r="V599" s="538">
        <f t="shared" si="196"/>
        <v>0</v>
      </c>
      <c r="W599" s="538">
        <f t="shared" si="196"/>
        <v>0</v>
      </c>
      <c r="X599" s="538">
        <f t="shared" si="196"/>
        <v>0</v>
      </c>
      <c r="Y599" s="538">
        <f t="shared" si="197"/>
        <v>0</v>
      </c>
      <c r="Z599" s="542">
        <f t="shared" si="198"/>
        <v>0</v>
      </c>
      <c r="AA599" s="543"/>
      <c r="AB599" s="544" t="s">
        <v>2263</v>
      </c>
      <c r="AC599" s="544" t="s">
        <v>2505</v>
      </c>
      <c r="AD599" s="544" t="s">
        <v>2505</v>
      </c>
      <c r="AE599" s="544" t="s">
        <v>2263</v>
      </c>
      <c r="AF599" s="545" t="s">
        <v>2263</v>
      </c>
      <c r="AG599" s="545" t="s">
        <v>2263</v>
      </c>
      <c r="AH599" s="556"/>
      <c r="AI599" s="546" t="e">
        <f t="shared" si="200"/>
        <v>#VALUE!</v>
      </c>
      <c r="AJ599" s="546">
        <f t="shared" si="200"/>
        <v>-1</v>
      </c>
      <c r="AK599" s="546">
        <f t="shared" si="200"/>
        <v>-1</v>
      </c>
      <c r="AL599" s="546">
        <f t="shared" si="199"/>
        <v>-1</v>
      </c>
      <c r="AN599" s="502" t="str">
        <f t="shared" si="182"/>
        <v>-</v>
      </c>
      <c r="AO599" s="502" t="str">
        <f t="shared" si="182"/>
        <v>-</v>
      </c>
      <c r="AP599" s="502" t="str">
        <f t="shared" si="182"/>
        <v>-</v>
      </c>
      <c r="AQ599" s="502" t="str">
        <f t="shared" si="182"/>
        <v>-</v>
      </c>
    </row>
    <row r="600" spans="1:43" s="504" customFormat="1" ht="12.75" x14ac:dyDescent="0.2">
      <c r="A600" s="535" t="s">
        <v>994</v>
      </c>
      <c r="B600" s="536">
        <v>0</v>
      </c>
      <c r="C600" s="537" t="s">
        <v>2263</v>
      </c>
      <c r="D600" s="537">
        <v>11779.706906049027</v>
      </c>
      <c r="E600" s="537">
        <v>11779.706906049027</v>
      </c>
      <c r="F600" s="537">
        <v>14538.781161771687</v>
      </c>
      <c r="G600" s="538">
        <v>0</v>
      </c>
      <c r="H600" s="538">
        <v>0</v>
      </c>
      <c r="I600" s="538">
        <v>263</v>
      </c>
      <c r="J600" s="538">
        <v>130</v>
      </c>
      <c r="K600" s="539">
        <f t="shared" si="192"/>
        <v>0</v>
      </c>
      <c r="L600" s="539">
        <f t="shared" si="193"/>
        <v>0</v>
      </c>
      <c r="M600" s="539">
        <f t="shared" si="193"/>
        <v>3098062.9162908942</v>
      </c>
      <c r="N600" s="539">
        <f t="shared" si="193"/>
        <v>1890041.5510303194</v>
      </c>
      <c r="O600" s="539">
        <f t="shared" si="194"/>
        <v>4988104.4673212133</v>
      </c>
      <c r="P600" s="540"/>
      <c r="Q600" s="541"/>
      <c r="R600" s="541"/>
      <c r="S600" s="541"/>
      <c r="T600" s="541"/>
      <c r="U600" s="538">
        <f t="shared" si="195"/>
        <v>0</v>
      </c>
      <c r="V600" s="538">
        <f t="shared" si="196"/>
        <v>0</v>
      </c>
      <c r="W600" s="538">
        <f t="shared" si="196"/>
        <v>0</v>
      </c>
      <c r="X600" s="538">
        <f t="shared" si="196"/>
        <v>0</v>
      </c>
      <c r="Y600" s="538">
        <f t="shared" si="197"/>
        <v>0</v>
      </c>
      <c r="Z600" s="542">
        <f t="shared" si="198"/>
        <v>0</v>
      </c>
      <c r="AA600" s="543"/>
      <c r="AB600" s="544" t="s">
        <v>2263</v>
      </c>
      <c r="AC600" s="544" t="s">
        <v>2505</v>
      </c>
      <c r="AD600" s="544" t="s">
        <v>2505</v>
      </c>
      <c r="AE600" s="544" t="s">
        <v>2263</v>
      </c>
      <c r="AF600" s="545" t="s">
        <v>2263</v>
      </c>
      <c r="AG600" s="545" t="s">
        <v>2263</v>
      </c>
      <c r="AH600" s="556"/>
      <c r="AI600" s="546" t="e">
        <f t="shared" si="200"/>
        <v>#VALUE!</v>
      </c>
      <c r="AJ600" s="546">
        <f t="shared" si="200"/>
        <v>-1</v>
      </c>
      <c r="AK600" s="546">
        <f t="shared" si="200"/>
        <v>-1</v>
      </c>
      <c r="AL600" s="546">
        <f t="shared" si="199"/>
        <v>-1</v>
      </c>
      <c r="AN600" s="502" t="str">
        <f t="shared" si="182"/>
        <v>-</v>
      </c>
      <c r="AO600" s="502" t="str">
        <f t="shared" si="182"/>
        <v>-</v>
      </c>
      <c r="AP600" s="502" t="str">
        <f t="shared" si="182"/>
        <v>-</v>
      </c>
      <c r="AQ600" s="502" t="str">
        <f t="shared" si="182"/>
        <v>-</v>
      </c>
    </row>
    <row r="601" spans="1:43" s="504" customFormat="1" ht="12.75" x14ac:dyDescent="0.2">
      <c r="A601" s="535" t="s">
        <v>995</v>
      </c>
      <c r="B601" s="536">
        <v>0</v>
      </c>
      <c r="C601" s="537" t="s">
        <v>2263</v>
      </c>
      <c r="D601" s="537">
        <v>21977.890870754243</v>
      </c>
      <c r="E601" s="537">
        <v>21977.890870754243</v>
      </c>
      <c r="F601" s="537">
        <v>28067.789315412756</v>
      </c>
      <c r="G601" s="538">
        <v>0</v>
      </c>
      <c r="H601" s="538">
        <v>0</v>
      </c>
      <c r="I601" s="538">
        <v>188</v>
      </c>
      <c r="J601" s="538">
        <v>255</v>
      </c>
      <c r="K601" s="539">
        <f t="shared" si="192"/>
        <v>0</v>
      </c>
      <c r="L601" s="539">
        <f t="shared" si="193"/>
        <v>0</v>
      </c>
      <c r="M601" s="539">
        <f t="shared" si="193"/>
        <v>4131843.4837017977</v>
      </c>
      <c r="N601" s="539">
        <f t="shared" si="193"/>
        <v>7157286.2754302528</v>
      </c>
      <c r="O601" s="539">
        <f t="shared" si="194"/>
        <v>11289129.75913205</v>
      </c>
      <c r="P601" s="540"/>
      <c r="Q601" s="541"/>
      <c r="R601" s="541"/>
      <c r="S601" s="541"/>
      <c r="T601" s="541"/>
      <c r="U601" s="538">
        <f t="shared" si="195"/>
        <v>0</v>
      </c>
      <c r="V601" s="538">
        <f t="shared" si="196"/>
        <v>0</v>
      </c>
      <c r="W601" s="538">
        <f t="shared" si="196"/>
        <v>0</v>
      </c>
      <c r="X601" s="538">
        <f t="shared" si="196"/>
        <v>0</v>
      </c>
      <c r="Y601" s="538">
        <f t="shared" si="197"/>
        <v>0</v>
      </c>
      <c r="Z601" s="542">
        <f t="shared" si="198"/>
        <v>0</v>
      </c>
      <c r="AA601" s="543"/>
      <c r="AB601" s="544" t="s">
        <v>2263</v>
      </c>
      <c r="AC601" s="544" t="s">
        <v>2505</v>
      </c>
      <c r="AD601" s="544" t="s">
        <v>2505</v>
      </c>
      <c r="AE601" s="544" t="s">
        <v>2263</v>
      </c>
      <c r="AF601" s="545" t="s">
        <v>2263</v>
      </c>
      <c r="AG601" s="545" t="s">
        <v>2263</v>
      </c>
      <c r="AH601" s="556"/>
      <c r="AI601" s="546" t="e">
        <f t="shared" si="200"/>
        <v>#VALUE!</v>
      </c>
      <c r="AJ601" s="546">
        <f t="shared" si="200"/>
        <v>-1</v>
      </c>
      <c r="AK601" s="546">
        <f t="shared" si="200"/>
        <v>-1</v>
      </c>
      <c r="AL601" s="546">
        <f t="shared" si="199"/>
        <v>-1</v>
      </c>
      <c r="AN601" s="502" t="str">
        <f t="shared" si="182"/>
        <v>-</v>
      </c>
      <c r="AO601" s="502" t="str">
        <f t="shared" si="182"/>
        <v>-</v>
      </c>
      <c r="AP601" s="502" t="str">
        <f t="shared" si="182"/>
        <v>-</v>
      </c>
      <c r="AQ601" s="502" t="str">
        <f t="shared" si="182"/>
        <v>-</v>
      </c>
    </row>
    <row r="602" spans="1:43" s="504" customFormat="1" ht="76.5" x14ac:dyDescent="0.2">
      <c r="A602" s="535" t="s">
        <v>996</v>
      </c>
      <c r="B602" s="536" t="s">
        <v>2522</v>
      </c>
      <c r="C602" s="537" t="s">
        <v>2263</v>
      </c>
      <c r="D602" s="537">
        <v>11874.946735397607</v>
      </c>
      <c r="E602" s="537">
        <v>11874.946735397607</v>
      </c>
      <c r="F602" s="537">
        <v>10090.177363337232</v>
      </c>
      <c r="G602" s="538">
        <v>0</v>
      </c>
      <c r="H602" s="538">
        <v>0</v>
      </c>
      <c r="I602" s="538">
        <v>45</v>
      </c>
      <c r="J602" s="538">
        <v>671</v>
      </c>
      <c r="K602" s="539">
        <f t="shared" si="192"/>
        <v>0</v>
      </c>
      <c r="L602" s="539">
        <f t="shared" si="193"/>
        <v>0</v>
      </c>
      <c r="M602" s="539">
        <f t="shared" si="193"/>
        <v>534372.60309289233</v>
      </c>
      <c r="N602" s="539">
        <f t="shared" si="193"/>
        <v>6770509.0107992832</v>
      </c>
      <c r="O602" s="539">
        <f t="shared" si="194"/>
        <v>7304881.6138921753</v>
      </c>
      <c r="P602" s="540"/>
      <c r="Q602" s="541"/>
      <c r="R602" s="541">
        <f>SUMPRODUCT($D$602:$F$602,$H$602:$J$602)/SUM($H$602:$J$602)</f>
        <v>10202.348622754434</v>
      </c>
      <c r="S602" s="541">
        <f t="shared" ref="S602:T602" si="202">SUMPRODUCT($D$602:$F$602,$H$602:$J$602)/SUM($H$602:$J$602)</f>
        <v>10202.348622754434</v>
      </c>
      <c r="T602" s="541">
        <f t="shared" si="202"/>
        <v>10202.348622754434</v>
      </c>
      <c r="U602" s="538">
        <f t="shared" si="195"/>
        <v>0</v>
      </c>
      <c r="V602" s="538">
        <f t="shared" si="196"/>
        <v>0</v>
      </c>
      <c r="W602" s="538">
        <f t="shared" si="196"/>
        <v>459105.68802394957</v>
      </c>
      <c r="X602" s="538">
        <f t="shared" si="196"/>
        <v>6845775.9258682253</v>
      </c>
      <c r="Y602" s="538">
        <f t="shared" si="197"/>
        <v>7304881.6138921753</v>
      </c>
      <c r="Z602" s="542">
        <f t="shared" si="198"/>
        <v>0</v>
      </c>
      <c r="AA602" s="543"/>
      <c r="AB602" s="544" t="s">
        <v>2263</v>
      </c>
      <c r="AC602" s="544" t="s">
        <v>2505</v>
      </c>
      <c r="AD602" s="544" t="s">
        <v>2505</v>
      </c>
      <c r="AE602" s="544" t="s">
        <v>2263</v>
      </c>
      <c r="AF602" s="545" t="s">
        <v>2263</v>
      </c>
      <c r="AG602" s="545" t="s">
        <v>2263</v>
      </c>
      <c r="AH602" s="556"/>
      <c r="AN602" s="502">
        <f t="shared" ref="AN602:AQ617" si="203">U602-K602</f>
        <v>0</v>
      </c>
      <c r="AO602" s="502">
        <f t="shared" si="203"/>
        <v>0</v>
      </c>
      <c r="AP602" s="502">
        <f t="shared" si="203"/>
        <v>-75266.915068942762</v>
      </c>
      <c r="AQ602" s="502">
        <f t="shared" si="203"/>
        <v>75266.915068942122</v>
      </c>
    </row>
    <row r="603" spans="1:43" s="504" customFormat="1" ht="12.75" x14ac:dyDescent="0.2">
      <c r="A603" s="535" t="s">
        <v>997</v>
      </c>
      <c r="B603" s="536">
        <v>0</v>
      </c>
      <c r="C603" s="537" t="s">
        <v>2263</v>
      </c>
      <c r="D603" s="537">
        <v>7051.2285450786312</v>
      </c>
      <c r="E603" s="537">
        <v>7051.2285450786312</v>
      </c>
      <c r="F603" s="537">
        <v>7640.5411421344752</v>
      </c>
      <c r="G603" s="538">
        <v>0</v>
      </c>
      <c r="H603" s="538">
        <v>8</v>
      </c>
      <c r="I603" s="538">
        <v>148</v>
      </c>
      <c r="J603" s="538">
        <v>1209</v>
      </c>
      <c r="K603" s="539">
        <f t="shared" si="192"/>
        <v>0</v>
      </c>
      <c r="L603" s="539">
        <f t="shared" si="193"/>
        <v>56409.82836062905</v>
      </c>
      <c r="M603" s="539">
        <f t="shared" si="193"/>
        <v>1043581.8246716374</v>
      </c>
      <c r="N603" s="539">
        <f t="shared" si="193"/>
        <v>9237414.2408405803</v>
      </c>
      <c r="O603" s="539">
        <f t="shared" si="194"/>
        <v>10337405.893872846</v>
      </c>
      <c r="P603" s="540"/>
      <c r="Q603" s="541"/>
      <c r="R603" s="541"/>
      <c r="S603" s="541"/>
      <c r="T603" s="541"/>
      <c r="U603" s="538">
        <f t="shared" si="195"/>
        <v>0</v>
      </c>
      <c r="V603" s="538">
        <f t="shared" si="196"/>
        <v>0</v>
      </c>
      <c r="W603" s="538">
        <f t="shared" si="196"/>
        <v>0</v>
      </c>
      <c r="X603" s="538">
        <f t="shared" si="196"/>
        <v>0</v>
      </c>
      <c r="Y603" s="538">
        <f t="shared" si="197"/>
        <v>0</v>
      </c>
      <c r="Z603" s="542">
        <f t="shared" si="198"/>
        <v>0</v>
      </c>
      <c r="AA603" s="543"/>
      <c r="AB603" s="544" t="s">
        <v>2263</v>
      </c>
      <c r="AC603" s="544" t="s">
        <v>2505</v>
      </c>
      <c r="AD603" s="544" t="s">
        <v>2505</v>
      </c>
      <c r="AE603" s="544" t="s">
        <v>2263</v>
      </c>
      <c r="AF603" s="545" t="s">
        <v>2263</v>
      </c>
      <c r="AG603" s="545" t="s">
        <v>2263</v>
      </c>
      <c r="AH603" s="556"/>
      <c r="AN603" s="502">
        <f t="shared" si="203"/>
        <v>0</v>
      </c>
      <c r="AO603" s="502">
        <f t="shared" si="203"/>
        <v>-56409.82836062905</v>
      </c>
      <c r="AP603" s="502">
        <f t="shared" si="203"/>
        <v>-1043581.8246716374</v>
      </c>
      <c r="AQ603" s="502">
        <f t="shared" si="203"/>
        <v>-9237414.2408405803</v>
      </c>
    </row>
    <row r="604" spans="1:43" s="504" customFormat="1" ht="12.75" x14ac:dyDescent="0.2">
      <c r="A604" s="535" t="s">
        <v>998</v>
      </c>
      <c r="B604" s="536">
        <v>0</v>
      </c>
      <c r="C604" s="537" t="s">
        <v>2263</v>
      </c>
      <c r="D604" s="537">
        <v>3612.5499740687369</v>
      </c>
      <c r="E604" s="537">
        <v>3612.5499740687369</v>
      </c>
      <c r="F604" s="537">
        <v>5210.0439419539316</v>
      </c>
      <c r="G604" s="538">
        <v>0</v>
      </c>
      <c r="H604" s="538">
        <v>193</v>
      </c>
      <c r="I604" s="538">
        <v>642</v>
      </c>
      <c r="J604" s="538">
        <v>2090</v>
      </c>
      <c r="K604" s="539">
        <f t="shared" si="192"/>
        <v>0</v>
      </c>
      <c r="L604" s="539">
        <f t="shared" si="193"/>
        <v>697222.14499526622</v>
      </c>
      <c r="M604" s="539">
        <f t="shared" si="193"/>
        <v>2319257.083352129</v>
      </c>
      <c r="N604" s="539">
        <f t="shared" si="193"/>
        <v>10888991.838683717</v>
      </c>
      <c r="O604" s="539">
        <f t="shared" si="194"/>
        <v>13905471.067031112</v>
      </c>
      <c r="P604" s="540"/>
      <c r="Q604" s="541"/>
      <c r="R604" s="541"/>
      <c r="S604" s="541"/>
      <c r="T604" s="541"/>
      <c r="U604" s="538">
        <f t="shared" si="195"/>
        <v>0</v>
      </c>
      <c r="V604" s="538">
        <f t="shared" si="196"/>
        <v>0</v>
      </c>
      <c r="W604" s="538">
        <f t="shared" si="196"/>
        <v>0</v>
      </c>
      <c r="X604" s="538">
        <f t="shared" si="196"/>
        <v>0</v>
      </c>
      <c r="Y604" s="538">
        <f t="shared" si="197"/>
        <v>0</v>
      </c>
      <c r="Z604" s="542">
        <f t="shared" si="198"/>
        <v>0</v>
      </c>
      <c r="AA604" s="543"/>
      <c r="AB604" s="544" t="s">
        <v>2263</v>
      </c>
      <c r="AC604" s="544" t="s">
        <v>2505</v>
      </c>
      <c r="AD604" s="544" t="s">
        <v>2505</v>
      </c>
      <c r="AE604" s="544" t="s">
        <v>2263</v>
      </c>
      <c r="AF604" s="545" t="s">
        <v>2263</v>
      </c>
      <c r="AG604" s="545" t="s">
        <v>2263</v>
      </c>
      <c r="AH604" s="556"/>
      <c r="AN604" s="502">
        <f t="shared" si="203"/>
        <v>0</v>
      </c>
      <c r="AO604" s="502">
        <f t="shared" si="203"/>
        <v>-697222.14499526622</v>
      </c>
      <c r="AP604" s="502">
        <f t="shared" si="203"/>
        <v>-2319257.083352129</v>
      </c>
      <c r="AQ604" s="502">
        <f t="shared" si="203"/>
        <v>-10888991.838683717</v>
      </c>
    </row>
    <row r="605" spans="1:43" s="504" customFormat="1" ht="12.75" x14ac:dyDescent="0.2">
      <c r="A605" s="535" t="s">
        <v>999</v>
      </c>
      <c r="B605" s="536">
        <v>0</v>
      </c>
      <c r="C605" s="537" t="s">
        <v>2263</v>
      </c>
      <c r="D605" s="537">
        <v>2514.029916602251</v>
      </c>
      <c r="E605" s="537">
        <v>2514.029916602251</v>
      </c>
      <c r="F605" s="537">
        <v>3814.1132880033624</v>
      </c>
      <c r="G605" s="538">
        <v>0</v>
      </c>
      <c r="H605" s="538">
        <v>767</v>
      </c>
      <c r="I605" s="538">
        <v>1574</v>
      </c>
      <c r="J605" s="538">
        <v>2902</v>
      </c>
      <c r="K605" s="539">
        <f t="shared" si="192"/>
        <v>0</v>
      </c>
      <c r="L605" s="539">
        <f t="shared" si="193"/>
        <v>1928260.9460339264</v>
      </c>
      <c r="M605" s="539">
        <f t="shared" si="193"/>
        <v>3957083.0887319432</v>
      </c>
      <c r="N605" s="539">
        <f t="shared" si="193"/>
        <v>11068556.761785757</v>
      </c>
      <c r="O605" s="539">
        <f t="shared" si="194"/>
        <v>16953900.796551626</v>
      </c>
      <c r="P605" s="540"/>
      <c r="Q605" s="541"/>
      <c r="R605" s="541"/>
      <c r="S605" s="541"/>
      <c r="T605" s="541"/>
      <c r="U605" s="538">
        <f t="shared" si="195"/>
        <v>0</v>
      </c>
      <c r="V605" s="538">
        <f t="shared" si="196"/>
        <v>0</v>
      </c>
      <c r="W605" s="538">
        <f t="shared" si="196"/>
        <v>0</v>
      </c>
      <c r="X605" s="538">
        <f t="shared" si="196"/>
        <v>0</v>
      </c>
      <c r="Y605" s="538">
        <f t="shared" si="197"/>
        <v>0</v>
      </c>
      <c r="Z605" s="542">
        <f t="shared" si="198"/>
        <v>0</v>
      </c>
      <c r="AA605" s="543"/>
      <c r="AB605" s="544" t="s">
        <v>2263</v>
      </c>
      <c r="AC605" s="544" t="s">
        <v>2505</v>
      </c>
      <c r="AD605" s="544" t="s">
        <v>2505</v>
      </c>
      <c r="AE605" s="544" t="s">
        <v>2263</v>
      </c>
      <c r="AF605" s="545" t="s">
        <v>2263</v>
      </c>
      <c r="AG605" s="545" t="s">
        <v>2263</v>
      </c>
      <c r="AH605" s="556"/>
      <c r="AN605" s="502">
        <f t="shared" si="203"/>
        <v>0</v>
      </c>
      <c r="AO605" s="502">
        <f t="shared" si="203"/>
        <v>-1928260.9460339264</v>
      </c>
      <c r="AP605" s="502">
        <f t="shared" si="203"/>
        <v>-3957083.0887319432</v>
      </c>
      <c r="AQ605" s="502">
        <f t="shared" si="203"/>
        <v>-11068556.761785757</v>
      </c>
    </row>
    <row r="606" spans="1:43" s="504" customFormat="1" ht="12.75" x14ac:dyDescent="0.2">
      <c r="A606" s="535" t="s">
        <v>1000</v>
      </c>
      <c r="B606" s="536">
        <v>0</v>
      </c>
      <c r="C606" s="537" t="s">
        <v>2263</v>
      </c>
      <c r="D606" s="537">
        <v>1764.7399530440446</v>
      </c>
      <c r="E606" s="537">
        <v>1764.7399530440446</v>
      </c>
      <c r="F606" s="537">
        <v>2876.9746694610135</v>
      </c>
      <c r="G606" s="538">
        <v>115</v>
      </c>
      <c r="H606" s="538">
        <v>2232</v>
      </c>
      <c r="I606" s="538">
        <v>2267</v>
      </c>
      <c r="J606" s="538">
        <v>2695</v>
      </c>
      <c r="K606" s="539">
        <f t="shared" si="192"/>
        <v>0</v>
      </c>
      <c r="L606" s="539">
        <f t="shared" si="193"/>
        <v>3938899.5751943076</v>
      </c>
      <c r="M606" s="539">
        <f t="shared" si="193"/>
        <v>4000665.4735508491</v>
      </c>
      <c r="N606" s="539">
        <f t="shared" si="193"/>
        <v>7753446.7341974312</v>
      </c>
      <c r="O606" s="539">
        <f t="shared" si="194"/>
        <v>15693011.782942589</v>
      </c>
      <c r="P606" s="540"/>
      <c r="Q606" s="541"/>
      <c r="R606" s="541"/>
      <c r="S606" s="541"/>
      <c r="T606" s="541"/>
      <c r="U606" s="538">
        <f t="shared" si="195"/>
        <v>0</v>
      </c>
      <c r="V606" s="538">
        <f t="shared" si="196"/>
        <v>0</v>
      </c>
      <c r="W606" s="538">
        <f t="shared" si="196"/>
        <v>0</v>
      </c>
      <c r="X606" s="538">
        <f t="shared" si="196"/>
        <v>0</v>
      </c>
      <c r="Y606" s="538">
        <f t="shared" si="197"/>
        <v>0</v>
      </c>
      <c r="Z606" s="542">
        <f t="shared" si="198"/>
        <v>0</v>
      </c>
      <c r="AA606" s="543"/>
      <c r="AB606" s="544" t="s">
        <v>2263</v>
      </c>
      <c r="AC606" s="544" t="s">
        <v>2505</v>
      </c>
      <c r="AD606" s="544" t="s">
        <v>2505</v>
      </c>
      <c r="AE606" s="544" t="s">
        <v>2263</v>
      </c>
      <c r="AF606" s="545">
        <v>100</v>
      </c>
      <c r="AG606" s="545" t="s">
        <v>2263</v>
      </c>
      <c r="AH606" s="556"/>
      <c r="AN606" s="502">
        <f t="shared" si="203"/>
        <v>0</v>
      </c>
      <c r="AO606" s="502">
        <f t="shared" si="203"/>
        <v>-3938899.5751943076</v>
      </c>
      <c r="AP606" s="502">
        <f t="shared" si="203"/>
        <v>-4000665.4735508491</v>
      </c>
      <c r="AQ606" s="502">
        <f t="shared" si="203"/>
        <v>-7753446.7341974312</v>
      </c>
    </row>
    <row r="607" spans="1:43" s="504" customFormat="1" ht="12.75" x14ac:dyDescent="0.2">
      <c r="A607" s="535" t="s">
        <v>1001</v>
      </c>
      <c r="B607" s="536">
        <v>0</v>
      </c>
      <c r="C607" s="537" t="s">
        <v>2263</v>
      </c>
      <c r="D607" s="537">
        <v>4502.3056653098574</v>
      </c>
      <c r="E607" s="537">
        <v>4502.3056653098574</v>
      </c>
      <c r="F607" s="537">
        <v>6728.1050496057023</v>
      </c>
      <c r="G607" s="538">
        <v>0</v>
      </c>
      <c r="H607" s="538">
        <v>7</v>
      </c>
      <c r="I607" s="538">
        <v>38</v>
      </c>
      <c r="J607" s="538">
        <v>168</v>
      </c>
      <c r="K607" s="539">
        <f t="shared" si="192"/>
        <v>0</v>
      </c>
      <c r="L607" s="539">
        <f t="shared" si="193"/>
        <v>31516.139657169002</v>
      </c>
      <c r="M607" s="539">
        <f t="shared" si="193"/>
        <v>171087.61528177458</v>
      </c>
      <c r="N607" s="539">
        <f t="shared" si="193"/>
        <v>1130321.6483337579</v>
      </c>
      <c r="O607" s="539">
        <f t="shared" si="194"/>
        <v>1332925.4032727014</v>
      </c>
      <c r="P607" s="540"/>
      <c r="Q607" s="541"/>
      <c r="R607" s="541"/>
      <c r="S607" s="541"/>
      <c r="T607" s="541"/>
      <c r="U607" s="538">
        <f t="shared" si="195"/>
        <v>0</v>
      </c>
      <c r="V607" s="538">
        <f t="shared" si="196"/>
        <v>0</v>
      </c>
      <c r="W607" s="538">
        <f t="shared" si="196"/>
        <v>0</v>
      </c>
      <c r="X607" s="538">
        <f t="shared" si="196"/>
        <v>0</v>
      </c>
      <c r="Y607" s="538">
        <f t="shared" si="197"/>
        <v>0</v>
      </c>
      <c r="Z607" s="542">
        <f t="shared" si="198"/>
        <v>0</v>
      </c>
      <c r="AA607" s="543"/>
      <c r="AB607" s="544" t="s">
        <v>2263</v>
      </c>
      <c r="AC607" s="544" t="s">
        <v>2505</v>
      </c>
      <c r="AD607" s="544" t="s">
        <v>2505</v>
      </c>
      <c r="AE607" s="544" t="s">
        <v>2263</v>
      </c>
      <c r="AF607" s="545" t="s">
        <v>2263</v>
      </c>
      <c r="AG607" s="545" t="s">
        <v>2263</v>
      </c>
      <c r="AH607" s="556"/>
      <c r="AN607" s="502">
        <f t="shared" si="203"/>
        <v>0</v>
      </c>
      <c r="AO607" s="502">
        <f t="shared" si="203"/>
        <v>-31516.139657169002</v>
      </c>
      <c r="AP607" s="502">
        <f t="shared" si="203"/>
        <v>-171087.61528177458</v>
      </c>
      <c r="AQ607" s="502">
        <f t="shared" si="203"/>
        <v>-1130321.6483337579</v>
      </c>
    </row>
    <row r="608" spans="1:43" s="504" customFormat="1" ht="12.75" x14ac:dyDescent="0.2">
      <c r="A608" s="535" t="s">
        <v>1002</v>
      </c>
      <c r="B608" s="536">
        <v>0</v>
      </c>
      <c r="C608" s="537" t="s">
        <v>2263</v>
      </c>
      <c r="D608" s="537">
        <v>2115.8034073569852</v>
      </c>
      <c r="E608" s="537">
        <v>2115.8034073569852</v>
      </c>
      <c r="F608" s="537">
        <v>3375.5202576260026</v>
      </c>
      <c r="G608" s="538">
        <v>1</v>
      </c>
      <c r="H608" s="538">
        <v>68</v>
      </c>
      <c r="I608" s="538">
        <v>43</v>
      </c>
      <c r="J608" s="538">
        <v>259</v>
      </c>
      <c r="K608" s="539">
        <f t="shared" si="192"/>
        <v>0</v>
      </c>
      <c r="L608" s="539">
        <f t="shared" si="193"/>
        <v>143874.631700275</v>
      </c>
      <c r="M608" s="539">
        <f t="shared" si="193"/>
        <v>90979.546516350369</v>
      </c>
      <c r="N608" s="539">
        <f t="shared" si="193"/>
        <v>874259.74672513467</v>
      </c>
      <c r="O608" s="539">
        <f t="shared" si="194"/>
        <v>1109113.92494176</v>
      </c>
      <c r="P608" s="540"/>
      <c r="Q608" s="541"/>
      <c r="R608" s="541"/>
      <c r="S608" s="541"/>
      <c r="T608" s="541"/>
      <c r="U608" s="538">
        <f t="shared" si="195"/>
        <v>0</v>
      </c>
      <c r="V608" s="538">
        <f t="shared" si="196"/>
        <v>0</v>
      </c>
      <c r="W608" s="538">
        <f t="shared" si="196"/>
        <v>0</v>
      </c>
      <c r="X608" s="538">
        <f t="shared" si="196"/>
        <v>0</v>
      </c>
      <c r="Y608" s="538">
        <f t="shared" si="197"/>
        <v>0</v>
      </c>
      <c r="Z608" s="542">
        <f t="shared" si="198"/>
        <v>0</v>
      </c>
      <c r="AA608" s="543"/>
      <c r="AB608" s="544" t="s">
        <v>2263</v>
      </c>
      <c r="AC608" s="544" t="s">
        <v>2505</v>
      </c>
      <c r="AD608" s="544" t="s">
        <v>2505</v>
      </c>
      <c r="AE608" s="544" t="s">
        <v>2263</v>
      </c>
      <c r="AF608" s="545">
        <v>501</v>
      </c>
      <c r="AG608" s="545" t="s">
        <v>2263</v>
      </c>
      <c r="AH608" s="556"/>
      <c r="AN608" s="502">
        <f t="shared" si="203"/>
        <v>0</v>
      </c>
      <c r="AO608" s="502">
        <f t="shared" si="203"/>
        <v>-143874.631700275</v>
      </c>
      <c r="AP608" s="502">
        <f t="shared" si="203"/>
        <v>-90979.546516350369</v>
      </c>
      <c r="AQ608" s="502">
        <f t="shared" si="203"/>
        <v>-874259.74672513467</v>
      </c>
    </row>
    <row r="609" spans="1:43" s="504" customFormat="1" ht="51" x14ac:dyDescent="0.2">
      <c r="A609" s="535" t="s">
        <v>1003</v>
      </c>
      <c r="B609" s="536" t="s">
        <v>2399</v>
      </c>
      <c r="C609" s="537" t="s">
        <v>2263</v>
      </c>
      <c r="D609" s="537">
        <v>13524.891342052795</v>
      </c>
      <c r="E609" s="537">
        <v>13524.891342052795</v>
      </c>
      <c r="F609" s="537">
        <v>7800.3560581448974</v>
      </c>
      <c r="G609" s="538">
        <v>0</v>
      </c>
      <c r="H609" s="538">
        <v>0</v>
      </c>
      <c r="I609" s="538">
        <v>10</v>
      </c>
      <c r="J609" s="538">
        <v>139</v>
      </c>
      <c r="K609" s="539">
        <f t="shared" si="192"/>
        <v>0</v>
      </c>
      <c r="L609" s="539">
        <f t="shared" si="193"/>
        <v>0</v>
      </c>
      <c r="M609" s="539">
        <f t="shared" si="193"/>
        <v>135248.91342052794</v>
      </c>
      <c r="N609" s="539">
        <f t="shared" si="193"/>
        <v>1084249.4920821406</v>
      </c>
      <c r="O609" s="539">
        <f t="shared" si="194"/>
        <v>1219498.4055026686</v>
      </c>
      <c r="P609" s="540"/>
      <c r="Q609" s="541"/>
      <c r="R609" s="541">
        <f>SUMPRODUCT($D$609:$F$609,$H$609:$J$609)/SUM($H$609:$J$609)</f>
        <v>8184.5530570648898</v>
      </c>
      <c r="S609" s="541">
        <f t="shared" ref="S609:T609" si="204">SUMPRODUCT($D$609:$F$609,$H$609:$J$609)/SUM($H$609:$J$609)</f>
        <v>8184.5530570648898</v>
      </c>
      <c r="T609" s="541">
        <f t="shared" si="204"/>
        <v>8184.5530570648898</v>
      </c>
      <c r="U609" s="538">
        <f t="shared" si="195"/>
        <v>0</v>
      </c>
      <c r="V609" s="538">
        <f t="shared" si="196"/>
        <v>0</v>
      </c>
      <c r="W609" s="538">
        <f t="shared" si="196"/>
        <v>81845.530570648902</v>
      </c>
      <c r="X609" s="538">
        <f t="shared" si="196"/>
        <v>1137652.8749320197</v>
      </c>
      <c r="Y609" s="538">
        <f t="shared" si="197"/>
        <v>1219498.4055026686</v>
      </c>
      <c r="Z609" s="542">
        <f t="shared" si="198"/>
        <v>0</v>
      </c>
      <c r="AA609" s="543"/>
      <c r="AB609" s="544" t="s">
        <v>2263</v>
      </c>
      <c r="AC609" s="544" t="s">
        <v>2505</v>
      </c>
      <c r="AD609" s="544" t="s">
        <v>2505</v>
      </c>
      <c r="AE609" s="544" t="s">
        <v>2263</v>
      </c>
      <c r="AF609" s="545" t="s">
        <v>2263</v>
      </c>
      <c r="AG609" s="545" t="s">
        <v>2263</v>
      </c>
      <c r="AH609" s="556"/>
      <c r="AN609" s="502">
        <f t="shared" si="203"/>
        <v>0</v>
      </c>
      <c r="AO609" s="502">
        <f t="shared" si="203"/>
        <v>0</v>
      </c>
      <c r="AP609" s="502">
        <f t="shared" si="203"/>
        <v>-53403.382849879039</v>
      </c>
      <c r="AQ609" s="502">
        <f t="shared" si="203"/>
        <v>53403.382849879097</v>
      </c>
    </row>
    <row r="610" spans="1:43" s="504" customFormat="1" ht="12.75" x14ac:dyDescent="0.2">
      <c r="A610" s="535" t="s">
        <v>1004</v>
      </c>
      <c r="B610" s="536">
        <v>0</v>
      </c>
      <c r="C610" s="537" t="s">
        <v>2263</v>
      </c>
      <c r="D610" s="537">
        <v>3498.5468312831181</v>
      </c>
      <c r="E610" s="537">
        <v>3498.5468312831181</v>
      </c>
      <c r="F610" s="537">
        <v>5992.4204856046363</v>
      </c>
      <c r="G610" s="538">
        <v>0</v>
      </c>
      <c r="H610" s="538">
        <v>13</v>
      </c>
      <c r="I610" s="538">
        <v>25</v>
      </c>
      <c r="J610" s="538">
        <v>154</v>
      </c>
      <c r="K610" s="539">
        <f t="shared" si="192"/>
        <v>0</v>
      </c>
      <c r="L610" s="539">
        <f t="shared" si="193"/>
        <v>45481.108806680539</v>
      </c>
      <c r="M610" s="539">
        <f t="shared" si="193"/>
        <v>87463.670782077956</v>
      </c>
      <c r="N610" s="539">
        <f t="shared" si="193"/>
        <v>922832.75478311395</v>
      </c>
      <c r="O610" s="539">
        <f t="shared" si="194"/>
        <v>1055777.5343718724</v>
      </c>
      <c r="P610" s="540"/>
      <c r="Q610" s="541"/>
      <c r="R610" s="541"/>
      <c r="S610" s="541"/>
      <c r="T610" s="541"/>
      <c r="U610" s="538">
        <f t="shared" si="195"/>
        <v>0</v>
      </c>
      <c r="V610" s="538">
        <f t="shared" si="196"/>
        <v>0</v>
      </c>
      <c r="W610" s="538">
        <f t="shared" si="196"/>
        <v>0</v>
      </c>
      <c r="X610" s="538">
        <f t="shared" si="196"/>
        <v>0</v>
      </c>
      <c r="Y610" s="538">
        <f t="shared" si="197"/>
        <v>0</v>
      </c>
      <c r="Z610" s="542">
        <f t="shared" si="198"/>
        <v>0</v>
      </c>
      <c r="AA610" s="543"/>
      <c r="AB610" s="544" t="s">
        <v>2263</v>
      </c>
      <c r="AC610" s="544" t="s">
        <v>2505</v>
      </c>
      <c r="AD610" s="544" t="s">
        <v>2505</v>
      </c>
      <c r="AE610" s="544" t="s">
        <v>2263</v>
      </c>
      <c r="AF610" s="545" t="s">
        <v>2263</v>
      </c>
      <c r="AG610" s="545" t="s">
        <v>2263</v>
      </c>
      <c r="AH610" s="556"/>
      <c r="AN610" s="502">
        <f t="shared" si="203"/>
        <v>0</v>
      </c>
      <c r="AO610" s="502">
        <f t="shared" si="203"/>
        <v>-45481.108806680539</v>
      </c>
      <c r="AP610" s="502">
        <f t="shared" si="203"/>
        <v>-87463.670782077956</v>
      </c>
      <c r="AQ610" s="502">
        <f t="shared" si="203"/>
        <v>-922832.75478311395</v>
      </c>
    </row>
    <row r="611" spans="1:43" s="504" customFormat="1" ht="12.75" x14ac:dyDescent="0.2">
      <c r="A611" s="535" t="s">
        <v>320</v>
      </c>
      <c r="B611" s="536">
        <v>0</v>
      </c>
      <c r="C611" s="537">
        <v>277.64119810845557</v>
      </c>
      <c r="D611" s="537">
        <v>790.06751492161618</v>
      </c>
      <c r="E611" s="537">
        <v>790.06751492161618</v>
      </c>
      <c r="F611" s="537">
        <v>781.23725892975267</v>
      </c>
      <c r="G611" s="538">
        <v>1290</v>
      </c>
      <c r="H611" s="538">
        <v>12556</v>
      </c>
      <c r="I611" s="538">
        <v>5520</v>
      </c>
      <c r="J611" s="538">
        <v>4466</v>
      </c>
      <c r="K611" s="539">
        <f t="shared" si="192"/>
        <v>358157.14555990766</v>
      </c>
      <c r="L611" s="539">
        <f t="shared" si="193"/>
        <v>9920087.717355812</v>
      </c>
      <c r="M611" s="539">
        <f t="shared" si="193"/>
        <v>4361172.6823673211</v>
      </c>
      <c r="N611" s="539">
        <f t="shared" si="193"/>
        <v>3489005.5983802755</v>
      </c>
      <c r="O611" s="539">
        <f t="shared" si="194"/>
        <v>18128423.143663317</v>
      </c>
      <c r="P611" s="540"/>
      <c r="Q611" s="541"/>
      <c r="R611" s="541"/>
      <c r="S611" s="541"/>
      <c r="T611" s="541"/>
      <c r="U611" s="538">
        <f t="shared" si="195"/>
        <v>0</v>
      </c>
      <c r="V611" s="538">
        <f t="shared" si="196"/>
        <v>0</v>
      </c>
      <c r="W611" s="538">
        <f t="shared" si="196"/>
        <v>0</v>
      </c>
      <c r="X611" s="538">
        <f t="shared" si="196"/>
        <v>0</v>
      </c>
      <c r="Y611" s="538">
        <f t="shared" si="197"/>
        <v>0</v>
      </c>
      <c r="Z611" s="542">
        <f t="shared" si="198"/>
        <v>0</v>
      </c>
      <c r="AA611" s="543"/>
      <c r="AB611" s="544" t="s">
        <v>2505</v>
      </c>
      <c r="AC611" s="544">
        <v>841.68131847420557</v>
      </c>
      <c r="AD611" s="544">
        <v>841.68131847420557</v>
      </c>
      <c r="AE611" s="544">
        <v>747.54590785537994</v>
      </c>
      <c r="AF611" s="545">
        <v>301</v>
      </c>
      <c r="AG611" s="545" t="s">
        <v>2263</v>
      </c>
      <c r="AH611" s="556"/>
      <c r="AN611" s="502">
        <f t="shared" si="203"/>
        <v>-358157.14555990766</v>
      </c>
      <c r="AO611" s="502">
        <f t="shared" si="203"/>
        <v>-9920087.717355812</v>
      </c>
      <c r="AP611" s="502">
        <f t="shared" si="203"/>
        <v>-4361172.6823673211</v>
      </c>
      <c r="AQ611" s="502">
        <f t="shared" si="203"/>
        <v>-3489005.5983802755</v>
      </c>
    </row>
    <row r="612" spans="1:43" s="504" customFormat="1" ht="12.75" x14ac:dyDescent="0.2">
      <c r="A612" s="535" t="s">
        <v>1005</v>
      </c>
      <c r="B612" s="536">
        <v>0</v>
      </c>
      <c r="C612" s="537" t="s">
        <v>2263</v>
      </c>
      <c r="D612" s="537">
        <v>1036.1046899827925</v>
      </c>
      <c r="E612" s="537">
        <v>1036.1046899827925</v>
      </c>
      <c r="F612" s="537">
        <v>902.33664593651838</v>
      </c>
      <c r="G612" s="538">
        <v>7</v>
      </c>
      <c r="H612" s="538">
        <v>309</v>
      </c>
      <c r="I612" s="538">
        <v>83</v>
      </c>
      <c r="J612" s="538">
        <v>250</v>
      </c>
      <c r="K612" s="539">
        <f t="shared" si="192"/>
        <v>0</v>
      </c>
      <c r="L612" s="539">
        <f t="shared" si="193"/>
        <v>320156.34920468286</v>
      </c>
      <c r="M612" s="539">
        <f t="shared" si="193"/>
        <v>85996.689268571776</v>
      </c>
      <c r="N612" s="539">
        <f t="shared" si="193"/>
        <v>225584.16148412958</v>
      </c>
      <c r="O612" s="539">
        <f t="shared" si="194"/>
        <v>631737.19995738426</v>
      </c>
      <c r="P612" s="540"/>
      <c r="Q612" s="541"/>
      <c r="R612" s="541"/>
      <c r="S612" s="541"/>
      <c r="T612" s="541"/>
      <c r="U612" s="538">
        <f t="shared" si="195"/>
        <v>0</v>
      </c>
      <c r="V612" s="538">
        <f t="shared" si="196"/>
        <v>0</v>
      </c>
      <c r="W612" s="538">
        <f t="shared" si="196"/>
        <v>0</v>
      </c>
      <c r="X612" s="538">
        <f t="shared" si="196"/>
        <v>0</v>
      </c>
      <c r="Y612" s="538">
        <f t="shared" si="197"/>
        <v>0</v>
      </c>
      <c r="Z612" s="542">
        <f t="shared" si="198"/>
        <v>0</v>
      </c>
      <c r="AA612" s="543"/>
      <c r="AB612" s="544" t="s">
        <v>2505</v>
      </c>
      <c r="AC612" s="544">
        <v>720.78191856179228</v>
      </c>
      <c r="AD612" s="544">
        <v>720.78191856179228</v>
      </c>
      <c r="AE612" s="544">
        <v>921.05039017243109</v>
      </c>
      <c r="AF612" s="545">
        <v>120</v>
      </c>
      <c r="AG612" s="545" t="s">
        <v>2263</v>
      </c>
      <c r="AH612" s="556"/>
      <c r="AN612" s="502">
        <f t="shared" si="203"/>
        <v>0</v>
      </c>
      <c r="AO612" s="502">
        <f t="shared" si="203"/>
        <v>-320156.34920468286</v>
      </c>
      <c r="AP612" s="502">
        <f t="shared" si="203"/>
        <v>-85996.689268571776</v>
      </c>
      <c r="AQ612" s="502">
        <f t="shared" si="203"/>
        <v>-225584.16148412958</v>
      </c>
    </row>
    <row r="613" spans="1:43" s="504" customFormat="1" ht="12.75" x14ac:dyDescent="0.2">
      <c r="A613" s="535" t="s">
        <v>1006</v>
      </c>
      <c r="B613" s="536">
        <v>0</v>
      </c>
      <c r="C613" s="537" t="s">
        <v>2263</v>
      </c>
      <c r="D613" s="537">
        <v>1181.026220651177</v>
      </c>
      <c r="E613" s="537">
        <v>1181.026220651177</v>
      </c>
      <c r="F613" s="537">
        <v>1919.208427082764</v>
      </c>
      <c r="G613" s="538">
        <v>0</v>
      </c>
      <c r="H613" s="538">
        <v>462</v>
      </c>
      <c r="I613" s="538">
        <v>68</v>
      </c>
      <c r="J613" s="538">
        <v>27</v>
      </c>
      <c r="K613" s="539">
        <f t="shared" si="192"/>
        <v>0</v>
      </c>
      <c r="L613" s="539">
        <f t="shared" si="193"/>
        <v>545634.11394084373</v>
      </c>
      <c r="M613" s="539">
        <f t="shared" si="193"/>
        <v>80309.783004280034</v>
      </c>
      <c r="N613" s="539">
        <f t="shared" si="193"/>
        <v>51818.627531234626</v>
      </c>
      <c r="O613" s="539">
        <f t="shared" si="194"/>
        <v>677762.52447635843</v>
      </c>
      <c r="P613" s="540"/>
      <c r="Q613" s="541"/>
      <c r="R613" s="541"/>
      <c r="S613" s="541"/>
      <c r="T613" s="541"/>
      <c r="U613" s="538">
        <f t="shared" si="195"/>
        <v>0</v>
      </c>
      <c r="V613" s="538">
        <f t="shared" si="196"/>
        <v>0</v>
      </c>
      <c r="W613" s="538">
        <f t="shared" si="196"/>
        <v>0</v>
      </c>
      <c r="X613" s="538">
        <f t="shared" si="196"/>
        <v>0</v>
      </c>
      <c r="Y613" s="538">
        <f t="shared" si="197"/>
        <v>0</v>
      </c>
      <c r="Z613" s="542">
        <f t="shared" si="198"/>
        <v>0</v>
      </c>
      <c r="AA613" s="543"/>
      <c r="AB613" s="544" t="s">
        <v>2505</v>
      </c>
      <c r="AC613" s="544">
        <v>1110.2441075926197</v>
      </c>
      <c r="AD613" s="544">
        <v>1110.2441075926197</v>
      </c>
      <c r="AE613" s="544">
        <v>1929.7759176859254</v>
      </c>
      <c r="AF613" s="545" t="s">
        <v>2263</v>
      </c>
      <c r="AG613" s="545" t="s">
        <v>2263</v>
      </c>
      <c r="AH613" s="556"/>
      <c r="AN613" s="502">
        <f t="shared" si="203"/>
        <v>0</v>
      </c>
      <c r="AO613" s="502">
        <f t="shared" si="203"/>
        <v>-545634.11394084373</v>
      </c>
      <c r="AP613" s="502">
        <f t="shared" si="203"/>
        <v>-80309.783004280034</v>
      </c>
      <c r="AQ613" s="502">
        <f t="shared" si="203"/>
        <v>-51818.627531234626</v>
      </c>
    </row>
    <row r="614" spans="1:43" s="504" customFormat="1" ht="12.75" x14ac:dyDescent="0.2">
      <c r="A614" s="535" t="s">
        <v>1007</v>
      </c>
      <c r="B614" s="536">
        <v>0</v>
      </c>
      <c r="C614" s="537" t="s">
        <v>2263</v>
      </c>
      <c r="D614" s="537">
        <v>4359.532652062795</v>
      </c>
      <c r="E614" s="537">
        <v>4359.532652062795</v>
      </c>
      <c r="F614" s="537">
        <v>5035.6844030069788</v>
      </c>
      <c r="G614" s="538">
        <v>0</v>
      </c>
      <c r="H614" s="538">
        <v>20</v>
      </c>
      <c r="I614" s="538">
        <v>479</v>
      </c>
      <c r="J614" s="538">
        <v>346</v>
      </c>
      <c r="K614" s="539">
        <f t="shared" si="192"/>
        <v>0</v>
      </c>
      <c r="L614" s="539">
        <f t="shared" si="193"/>
        <v>87190.653041255893</v>
      </c>
      <c r="M614" s="539">
        <f t="shared" si="193"/>
        <v>2088216.1403380788</v>
      </c>
      <c r="N614" s="539">
        <f t="shared" si="193"/>
        <v>1742346.8034404146</v>
      </c>
      <c r="O614" s="539">
        <f t="shared" si="194"/>
        <v>3917753.5968197491</v>
      </c>
      <c r="P614" s="540"/>
      <c r="Q614" s="541"/>
      <c r="R614" s="541"/>
      <c r="S614" s="541"/>
      <c r="T614" s="541"/>
      <c r="U614" s="538">
        <f t="shared" si="195"/>
        <v>0</v>
      </c>
      <c r="V614" s="538">
        <f t="shared" si="196"/>
        <v>0</v>
      </c>
      <c r="W614" s="538">
        <f t="shared" si="196"/>
        <v>0</v>
      </c>
      <c r="X614" s="538">
        <f t="shared" si="196"/>
        <v>0</v>
      </c>
      <c r="Y614" s="538">
        <f t="shared" si="197"/>
        <v>0</v>
      </c>
      <c r="Z614" s="542">
        <f t="shared" si="198"/>
        <v>0</v>
      </c>
      <c r="AA614" s="543"/>
      <c r="AB614" s="544" t="s">
        <v>2263</v>
      </c>
      <c r="AC614" s="544" t="s">
        <v>2505</v>
      </c>
      <c r="AD614" s="544" t="s">
        <v>2505</v>
      </c>
      <c r="AE614" s="544" t="s">
        <v>2263</v>
      </c>
      <c r="AF614" s="545" t="s">
        <v>2263</v>
      </c>
      <c r="AG614" s="545" t="s">
        <v>2263</v>
      </c>
      <c r="AH614" s="556"/>
      <c r="AN614" s="502">
        <f t="shared" si="203"/>
        <v>0</v>
      </c>
      <c r="AO614" s="502">
        <f t="shared" si="203"/>
        <v>-87190.653041255893</v>
      </c>
      <c r="AP614" s="502">
        <f t="shared" si="203"/>
        <v>-2088216.1403380788</v>
      </c>
      <c r="AQ614" s="502">
        <f t="shared" si="203"/>
        <v>-1742346.8034404146</v>
      </c>
    </row>
    <row r="615" spans="1:43" s="504" customFormat="1" ht="12.75" x14ac:dyDescent="0.2">
      <c r="A615" s="535" t="s">
        <v>1008</v>
      </c>
      <c r="B615" s="536">
        <v>0</v>
      </c>
      <c r="C615" s="537" t="s">
        <v>2263</v>
      </c>
      <c r="D615" s="537">
        <v>2709.8217185305589</v>
      </c>
      <c r="E615" s="537">
        <v>2709.8217185305589</v>
      </c>
      <c r="F615" s="537">
        <v>2952.9254372571963</v>
      </c>
      <c r="G615" s="538">
        <v>0</v>
      </c>
      <c r="H615" s="538">
        <v>735</v>
      </c>
      <c r="I615" s="538">
        <v>3341</v>
      </c>
      <c r="J615" s="538">
        <v>859</v>
      </c>
      <c r="K615" s="539">
        <f t="shared" si="192"/>
        <v>0</v>
      </c>
      <c r="L615" s="539">
        <f t="shared" si="193"/>
        <v>1991718.9631199609</v>
      </c>
      <c r="M615" s="539">
        <f t="shared" si="193"/>
        <v>9053514.361610597</v>
      </c>
      <c r="N615" s="539">
        <f t="shared" si="193"/>
        <v>2536562.9506039317</v>
      </c>
      <c r="O615" s="539">
        <f t="shared" si="194"/>
        <v>13581796.27533449</v>
      </c>
      <c r="P615" s="540"/>
      <c r="Q615" s="541"/>
      <c r="R615" s="541"/>
      <c r="S615" s="541"/>
      <c r="T615" s="541"/>
      <c r="U615" s="538">
        <f t="shared" si="195"/>
        <v>0</v>
      </c>
      <c r="V615" s="538">
        <f t="shared" si="196"/>
        <v>0</v>
      </c>
      <c r="W615" s="538">
        <f t="shared" si="196"/>
        <v>0</v>
      </c>
      <c r="X615" s="538">
        <f t="shared" si="196"/>
        <v>0</v>
      </c>
      <c r="Y615" s="538">
        <f t="shared" si="197"/>
        <v>0</v>
      </c>
      <c r="Z615" s="542">
        <f t="shared" si="198"/>
        <v>0</v>
      </c>
      <c r="AA615" s="543"/>
      <c r="AB615" s="544" t="s">
        <v>2263</v>
      </c>
      <c r="AC615" s="544" t="s">
        <v>2505</v>
      </c>
      <c r="AD615" s="544" t="s">
        <v>2505</v>
      </c>
      <c r="AE615" s="544" t="s">
        <v>2263</v>
      </c>
      <c r="AF615" s="545" t="s">
        <v>2263</v>
      </c>
      <c r="AG615" s="545" t="s">
        <v>2263</v>
      </c>
      <c r="AH615" s="556"/>
      <c r="AN615" s="502">
        <f t="shared" si="203"/>
        <v>0</v>
      </c>
      <c r="AO615" s="502">
        <f t="shared" si="203"/>
        <v>-1991718.9631199609</v>
      </c>
      <c r="AP615" s="502">
        <f t="shared" si="203"/>
        <v>-9053514.361610597</v>
      </c>
      <c r="AQ615" s="502">
        <f t="shared" si="203"/>
        <v>-2536562.9506039317</v>
      </c>
    </row>
    <row r="616" spans="1:43" s="504" customFormat="1" ht="12.75" x14ac:dyDescent="0.2">
      <c r="A616" s="535" t="s">
        <v>1009</v>
      </c>
      <c r="B616" s="536">
        <v>0</v>
      </c>
      <c r="C616" s="537" t="s">
        <v>2263</v>
      </c>
      <c r="D616" s="537">
        <v>1840.6733295340584</v>
      </c>
      <c r="E616" s="537">
        <v>1840.6733295340584</v>
      </c>
      <c r="F616" s="537">
        <v>2470.8340310606977</v>
      </c>
      <c r="G616" s="538">
        <v>11</v>
      </c>
      <c r="H616" s="538">
        <v>3283</v>
      </c>
      <c r="I616" s="538">
        <v>3828</v>
      </c>
      <c r="J616" s="538">
        <v>389</v>
      </c>
      <c r="K616" s="539">
        <f t="shared" si="192"/>
        <v>0</v>
      </c>
      <c r="L616" s="539">
        <f t="shared" si="193"/>
        <v>6042930.5408603139</v>
      </c>
      <c r="M616" s="539">
        <f t="shared" si="193"/>
        <v>7046097.5054563759</v>
      </c>
      <c r="N616" s="539">
        <f t="shared" si="193"/>
        <v>961154.43808261142</v>
      </c>
      <c r="O616" s="539">
        <f t="shared" si="194"/>
        <v>14050182.484399302</v>
      </c>
      <c r="P616" s="540"/>
      <c r="Q616" s="541"/>
      <c r="R616" s="541"/>
      <c r="S616" s="541"/>
      <c r="T616" s="541"/>
      <c r="U616" s="538">
        <f t="shared" si="195"/>
        <v>0</v>
      </c>
      <c r="V616" s="538">
        <f t="shared" si="196"/>
        <v>0</v>
      </c>
      <c r="W616" s="538">
        <f t="shared" si="196"/>
        <v>0</v>
      </c>
      <c r="X616" s="538">
        <f t="shared" si="196"/>
        <v>0</v>
      </c>
      <c r="Y616" s="538">
        <f t="shared" si="197"/>
        <v>0</v>
      </c>
      <c r="Z616" s="542">
        <f t="shared" si="198"/>
        <v>0</v>
      </c>
      <c r="AA616" s="543"/>
      <c r="AB616" s="544" t="s">
        <v>2263</v>
      </c>
      <c r="AC616" s="544" t="s">
        <v>2505</v>
      </c>
      <c r="AD616" s="544" t="s">
        <v>2505</v>
      </c>
      <c r="AE616" s="544" t="s">
        <v>2263</v>
      </c>
      <c r="AF616" s="545">
        <v>120</v>
      </c>
      <c r="AG616" s="545" t="s">
        <v>2263</v>
      </c>
      <c r="AH616" s="556"/>
      <c r="AN616" s="502">
        <f t="shared" si="203"/>
        <v>0</v>
      </c>
      <c r="AO616" s="502">
        <f t="shared" si="203"/>
        <v>-6042930.5408603139</v>
      </c>
      <c r="AP616" s="502">
        <f t="shared" si="203"/>
        <v>-7046097.5054563759</v>
      </c>
      <c r="AQ616" s="502">
        <f t="shared" si="203"/>
        <v>-961154.43808261142</v>
      </c>
    </row>
    <row r="617" spans="1:43" s="504" customFormat="1" ht="12.75" x14ac:dyDescent="0.2">
      <c r="A617" s="535" t="s">
        <v>1010</v>
      </c>
      <c r="B617" s="536">
        <v>0</v>
      </c>
      <c r="C617" s="537" t="s">
        <v>2263</v>
      </c>
      <c r="D617" s="537">
        <v>1126.5335963346492</v>
      </c>
      <c r="E617" s="537">
        <v>1126.5335963346492</v>
      </c>
      <c r="F617" s="537">
        <v>1939.7109747019549</v>
      </c>
      <c r="G617" s="538">
        <v>0</v>
      </c>
      <c r="H617" s="538">
        <v>2116</v>
      </c>
      <c r="I617" s="538">
        <v>221</v>
      </c>
      <c r="J617" s="538">
        <v>88</v>
      </c>
      <c r="K617" s="539">
        <f t="shared" si="192"/>
        <v>0</v>
      </c>
      <c r="L617" s="539">
        <f t="shared" si="193"/>
        <v>2383745.0898441179</v>
      </c>
      <c r="M617" s="539">
        <f t="shared" si="193"/>
        <v>248963.92478995747</v>
      </c>
      <c r="N617" s="539">
        <f t="shared" si="193"/>
        <v>170694.56577377202</v>
      </c>
      <c r="O617" s="539">
        <f t="shared" si="194"/>
        <v>2803403.5804078477</v>
      </c>
      <c r="P617" s="540"/>
      <c r="Q617" s="541"/>
      <c r="R617" s="541"/>
      <c r="S617" s="541"/>
      <c r="T617" s="541"/>
      <c r="U617" s="538">
        <f t="shared" si="195"/>
        <v>0</v>
      </c>
      <c r="V617" s="538">
        <f t="shared" si="196"/>
        <v>0</v>
      </c>
      <c r="W617" s="538">
        <f t="shared" si="196"/>
        <v>0</v>
      </c>
      <c r="X617" s="538">
        <f t="shared" si="196"/>
        <v>0</v>
      </c>
      <c r="Y617" s="538">
        <f t="shared" si="197"/>
        <v>0</v>
      </c>
      <c r="Z617" s="542">
        <f t="shared" si="198"/>
        <v>0</v>
      </c>
      <c r="AA617" s="543"/>
      <c r="AB617" s="544" t="s">
        <v>2505</v>
      </c>
      <c r="AC617" s="544">
        <v>1090.8632877593323</v>
      </c>
      <c r="AD617" s="544">
        <v>1090.8632877593323</v>
      </c>
      <c r="AE617" s="544">
        <v>1848.5610536226245</v>
      </c>
      <c r="AF617" s="545" t="s">
        <v>2263</v>
      </c>
      <c r="AG617" s="545" t="s">
        <v>2263</v>
      </c>
      <c r="AH617" s="556"/>
      <c r="AN617" s="502">
        <f t="shared" si="203"/>
        <v>0</v>
      </c>
      <c r="AO617" s="502">
        <f t="shared" si="203"/>
        <v>-2383745.0898441179</v>
      </c>
      <c r="AP617" s="502">
        <f t="shared" si="203"/>
        <v>-248963.92478995747</v>
      </c>
      <c r="AQ617" s="502">
        <f t="shared" si="203"/>
        <v>-170694.56577377202</v>
      </c>
    </row>
    <row r="618" spans="1:43" s="504" customFormat="1" ht="12.75" x14ac:dyDescent="0.2">
      <c r="A618" s="535" t="s">
        <v>1011</v>
      </c>
      <c r="B618" s="536">
        <v>0</v>
      </c>
      <c r="C618" s="537" t="s">
        <v>2263</v>
      </c>
      <c r="D618" s="537">
        <v>1416.9775469275153</v>
      </c>
      <c r="E618" s="537">
        <v>1416.9775469275153</v>
      </c>
      <c r="F618" s="537">
        <v>2494.3611053349587</v>
      </c>
      <c r="G618" s="538">
        <v>1</v>
      </c>
      <c r="H618" s="538">
        <v>341</v>
      </c>
      <c r="I618" s="538">
        <v>373</v>
      </c>
      <c r="J618" s="538">
        <v>216</v>
      </c>
      <c r="K618" s="539">
        <f t="shared" si="192"/>
        <v>0</v>
      </c>
      <c r="L618" s="539">
        <f t="shared" si="193"/>
        <v>483189.34350228269</v>
      </c>
      <c r="M618" s="539">
        <f t="shared" si="193"/>
        <v>528532.62500396324</v>
      </c>
      <c r="N618" s="539">
        <f t="shared" si="193"/>
        <v>538781.99875235104</v>
      </c>
      <c r="O618" s="539">
        <f t="shared" si="194"/>
        <v>1550503.9672585968</v>
      </c>
      <c r="P618" s="540"/>
      <c r="Q618" s="541"/>
      <c r="R618" s="541"/>
      <c r="S618" s="541"/>
      <c r="T618" s="541"/>
      <c r="U618" s="538">
        <f t="shared" si="195"/>
        <v>0</v>
      </c>
      <c r="V618" s="538">
        <f t="shared" si="196"/>
        <v>0</v>
      </c>
      <c r="W618" s="538">
        <f t="shared" si="196"/>
        <v>0</v>
      </c>
      <c r="X618" s="538">
        <f t="shared" si="196"/>
        <v>0</v>
      </c>
      <c r="Y618" s="538">
        <f t="shared" si="197"/>
        <v>0</v>
      </c>
      <c r="Z618" s="542">
        <f t="shared" si="198"/>
        <v>0</v>
      </c>
      <c r="AA618" s="543"/>
      <c r="AB618" s="544" t="s">
        <v>2505</v>
      </c>
      <c r="AC618" s="544">
        <v>1486.7857500679224</v>
      </c>
      <c r="AD618" s="544">
        <v>1486.7857500679224</v>
      </c>
      <c r="AE618" s="544">
        <v>2220.4882151852394</v>
      </c>
      <c r="AF618" s="545">
        <v>420</v>
      </c>
      <c r="AG618" s="545" t="s">
        <v>2263</v>
      </c>
      <c r="AH618" s="556"/>
      <c r="AN618" s="502">
        <f t="shared" ref="AN618:AQ681" si="205">U618-K618</f>
        <v>0</v>
      </c>
      <c r="AO618" s="502">
        <f t="shared" si="205"/>
        <v>-483189.34350228269</v>
      </c>
      <c r="AP618" s="502">
        <f t="shared" si="205"/>
        <v>-528532.62500396324</v>
      </c>
      <c r="AQ618" s="502">
        <f t="shared" si="205"/>
        <v>-538781.99875235104</v>
      </c>
    </row>
    <row r="619" spans="1:43" s="504" customFormat="1" ht="12.75" x14ac:dyDescent="0.2">
      <c r="A619" s="535" t="s">
        <v>1012</v>
      </c>
      <c r="B619" s="536">
        <v>0</v>
      </c>
      <c r="C619" s="537" t="s">
        <v>2263</v>
      </c>
      <c r="D619" s="537">
        <v>2681.1433622305494</v>
      </c>
      <c r="E619" s="537">
        <v>2681.1433622305494</v>
      </c>
      <c r="F619" s="537">
        <v>5066.3472400661722</v>
      </c>
      <c r="G619" s="538">
        <v>0</v>
      </c>
      <c r="H619" s="538">
        <v>31</v>
      </c>
      <c r="I619" s="538">
        <v>261</v>
      </c>
      <c r="J619" s="538">
        <v>639</v>
      </c>
      <c r="K619" s="539">
        <f t="shared" si="192"/>
        <v>0</v>
      </c>
      <c r="L619" s="539">
        <f t="shared" si="193"/>
        <v>83115.444229147033</v>
      </c>
      <c r="M619" s="539">
        <f t="shared" si="193"/>
        <v>699778.41754217341</v>
      </c>
      <c r="N619" s="539">
        <f t="shared" si="193"/>
        <v>3237395.8864022838</v>
      </c>
      <c r="O619" s="539">
        <f t="shared" si="194"/>
        <v>4020289.7481736043</v>
      </c>
      <c r="P619" s="540"/>
      <c r="Q619" s="541"/>
      <c r="R619" s="541"/>
      <c r="S619" s="541"/>
      <c r="T619" s="541"/>
      <c r="U619" s="538">
        <f t="shared" si="195"/>
        <v>0</v>
      </c>
      <c r="V619" s="538">
        <f t="shared" si="196"/>
        <v>0</v>
      </c>
      <c r="W619" s="538">
        <f t="shared" si="196"/>
        <v>0</v>
      </c>
      <c r="X619" s="538">
        <f t="shared" si="196"/>
        <v>0</v>
      </c>
      <c r="Y619" s="538">
        <f t="shared" si="197"/>
        <v>0</v>
      </c>
      <c r="Z619" s="542">
        <f t="shared" si="198"/>
        <v>0</v>
      </c>
      <c r="AA619" s="543"/>
      <c r="AB619" s="544" t="s">
        <v>2263</v>
      </c>
      <c r="AC619" s="544" t="s">
        <v>2505</v>
      </c>
      <c r="AD619" s="544" t="s">
        <v>2505</v>
      </c>
      <c r="AE619" s="544" t="s">
        <v>2263</v>
      </c>
      <c r="AF619" s="545" t="s">
        <v>2263</v>
      </c>
      <c r="AG619" s="545" t="s">
        <v>2263</v>
      </c>
      <c r="AH619" s="556"/>
      <c r="AN619" s="502">
        <f t="shared" si="205"/>
        <v>0</v>
      </c>
      <c r="AO619" s="502">
        <f t="shared" si="205"/>
        <v>-83115.444229147033</v>
      </c>
      <c r="AP619" s="502">
        <f t="shared" si="205"/>
        <v>-699778.41754217341</v>
      </c>
      <c r="AQ619" s="502">
        <f t="shared" si="205"/>
        <v>-3237395.8864022838</v>
      </c>
    </row>
    <row r="620" spans="1:43" s="504" customFormat="1" ht="12.75" x14ac:dyDescent="0.2">
      <c r="A620" s="535" t="s">
        <v>1013</v>
      </c>
      <c r="B620" s="536">
        <v>0</v>
      </c>
      <c r="C620" s="537" t="s">
        <v>2263</v>
      </c>
      <c r="D620" s="537">
        <v>1752.9349922683623</v>
      </c>
      <c r="E620" s="537">
        <v>1752.9349922683623</v>
      </c>
      <c r="F620" s="537">
        <v>2903.3469337411188</v>
      </c>
      <c r="G620" s="538">
        <v>0</v>
      </c>
      <c r="H620" s="538">
        <v>948</v>
      </c>
      <c r="I620" s="538">
        <v>2181</v>
      </c>
      <c r="J620" s="538">
        <v>1698</v>
      </c>
      <c r="K620" s="539">
        <f t="shared" si="192"/>
        <v>0</v>
      </c>
      <c r="L620" s="539">
        <f t="shared" si="193"/>
        <v>1661782.3726704074</v>
      </c>
      <c r="M620" s="539">
        <f t="shared" si="193"/>
        <v>3823151.2181372982</v>
      </c>
      <c r="N620" s="539">
        <f t="shared" si="193"/>
        <v>4929883.0934924195</v>
      </c>
      <c r="O620" s="539">
        <f t="shared" si="194"/>
        <v>10414816.684300125</v>
      </c>
      <c r="P620" s="540"/>
      <c r="Q620" s="541"/>
      <c r="R620" s="541"/>
      <c r="S620" s="541"/>
      <c r="T620" s="541"/>
      <c r="U620" s="538">
        <f t="shared" si="195"/>
        <v>0</v>
      </c>
      <c r="V620" s="538">
        <f t="shared" si="196"/>
        <v>0</v>
      </c>
      <c r="W620" s="538">
        <f t="shared" si="196"/>
        <v>0</v>
      </c>
      <c r="X620" s="538">
        <f t="shared" si="196"/>
        <v>0</v>
      </c>
      <c r="Y620" s="538">
        <f t="shared" si="197"/>
        <v>0</v>
      </c>
      <c r="Z620" s="542">
        <f t="shared" si="198"/>
        <v>0</v>
      </c>
      <c r="AA620" s="543"/>
      <c r="AB620" s="544" t="s">
        <v>2263</v>
      </c>
      <c r="AC620" s="544" t="s">
        <v>2505</v>
      </c>
      <c r="AD620" s="544" t="s">
        <v>2505</v>
      </c>
      <c r="AE620" s="544" t="s">
        <v>2263</v>
      </c>
      <c r="AF620" s="545" t="s">
        <v>2263</v>
      </c>
      <c r="AG620" s="545" t="s">
        <v>2263</v>
      </c>
      <c r="AH620" s="556"/>
      <c r="AN620" s="502">
        <f t="shared" si="205"/>
        <v>0</v>
      </c>
      <c r="AO620" s="502">
        <f t="shared" si="205"/>
        <v>-1661782.3726704074</v>
      </c>
      <c r="AP620" s="502">
        <f t="shared" si="205"/>
        <v>-3823151.2181372982</v>
      </c>
      <c r="AQ620" s="502">
        <f t="shared" si="205"/>
        <v>-4929883.0934924195</v>
      </c>
    </row>
    <row r="621" spans="1:43" s="504" customFormat="1" ht="12.75" x14ac:dyDescent="0.2">
      <c r="A621" s="535" t="s">
        <v>1014</v>
      </c>
      <c r="B621" s="536">
        <v>0</v>
      </c>
      <c r="C621" s="537" t="s">
        <v>2263</v>
      </c>
      <c r="D621" s="537">
        <v>1515.6667353354317</v>
      </c>
      <c r="E621" s="537">
        <v>1515.6667353354317</v>
      </c>
      <c r="F621" s="537">
        <v>2183.0333983117134</v>
      </c>
      <c r="G621" s="538">
        <v>0</v>
      </c>
      <c r="H621" s="538">
        <v>7548</v>
      </c>
      <c r="I621" s="538">
        <v>6790</v>
      </c>
      <c r="J621" s="538">
        <v>2625</v>
      </c>
      <c r="K621" s="539">
        <f t="shared" si="192"/>
        <v>0</v>
      </c>
      <c r="L621" s="539">
        <f t="shared" si="193"/>
        <v>11440252.518311838</v>
      </c>
      <c r="M621" s="539">
        <f t="shared" si="193"/>
        <v>10291377.132927582</v>
      </c>
      <c r="N621" s="539">
        <f t="shared" si="193"/>
        <v>5730462.6705682473</v>
      </c>
      <c r="O621" s="539">
        <f t="shared" si="194"/>
        <v>27462092.321807664</v>
      </c>
      <c r="P621" s="540"/>
      <c r="Q621" s="541"/>
      <c r="R621" s="541"/>
      <c r="S621" s="541"/>
      <c r="T621" s="541"/>
      <c r="U621" s="538">
        <f t="shared" si="195"/>
        <v>0</v>
      </c>
      <c r="V621" s="538">
        <f t="shared" si="196"/>
        <v>0</v>
      </c>
      <c r="W621" s="538">
        <f t="shared" si="196"/>
        <v>0</v>
      </c>
      <c r="X621" s="538">
        <f t="shared" si="196"/>
        <v>0</v>
      </c>
      <c r="Y621" s="538">
        <f t="shared" si="197"/>
        <v>0</v>
      </c>
      <c r="Z621" s="542">
        <f t="shared" si="198"/>
        <v>0</v>
      </c>
      <c r="AA621" s="543"/>
      <c r="AB621" s="544" t="s">
        <v>2263</v>
      </c>
      <c r="AC621" s="544" t="s">
        <v>2505</v>
      </c>
      <c r="AD621" s="544" t="s">
        <v>2505</v>
      </c>
      <c r="AE621" s="544" t="s">
        <v>2263</v>
      </c>
      <c r="AF621" s="545" t="s">
        <v>2263</v>
      </c>
      <c r="AG621" s="545" t="s">
        <v>2263</v>
      </c>
      <c r="AH621" s="556"/>
      <c r="AN621" s="502">
        <f t="shared" si="205"/>
        <v>0</v>
      </c>
      <c r="AO621" s="502">
        <f t="shared" si="205"/>
        <v>-11440252.518311838</v>
      </c>
      <c r="AP621" s="502">
        <f t="shared" si="205"/>
        <v>-10291377.132927582</v>
      </c>
      <c r="AQ621" s="502">
        <f t="shared" si="205"/>
        <v>-5730462.6705682473</v>
      </c>
    </row>
    <row r="622" spans="1:43" s="504" customFormat="1" ht="12.75" x14ac:dyDescent="0.2">
      <c r="A622" s="535" t="s">
        <v>1015</v>
      </c>
      <c r="B622" s="536">
        <v>0</v>
      </c>
      <c r="C622" s="537" t="s">
        <v>2263</v>
      </c>
      <c r="D622" s="537">
        <v>1335.8227989780571</v>
      </c>
      <c r="E622" s="537">
        <v>1335.8227989780571</v>
      </c>
      <c r="F622" s="537">
        <v>1990.42403578058</v>
      </c>
      <c r="G622" s="538">
        <v>19</v>
      </c>
      <c r="H622" s="538">
        <v>40395</v>
      </c>
      <c r="I622" s="538">
        <v>11201</v>
      </c>
      <c r="J622" s="538">
        <v>1699</v>
      </c>
      <c r="K622" s="539">
        <f t="shared" si="192"/>
        <v>0</v>
      </c>
      <c r="L622" s="539">
        <f t="shared" si="193"/>
        <v>53960561.964718617</v>
      </c>
      <c r="M622" s="539">
        <f t="shared" si="193"/>
        <v>14962551.171353217</v>
      </c>
      <c r="N622" s="539">
        <f t="shared" si="193"/>
        <v>3381730.4367912053</v>
      </c>
      <c r="O622" s="539">
        <f t="shared" si="194"/>
        <v>72304843.572863042</v>
      </c>
      <c r="P622" s="540"/>
      <c r="Q622" s="541"/>
      <c r="R622" s="541"/>
      <c r="S622" s="541"/>
      <c r="T622" s="541"/>
      <c r="U622" s="538">
        <f t="shared" si="195"/>
        <v>0</v>
      </c>
      <c r="V622" s="538">
        <f t="shared" si="196"/>
        <v>0</v>
      </c>
      <c r="W622" s="538">
        <f t="shared" si="196"/>
        <v>0</v>
      </c>
      <c r="X622" s="538">
        <f t="shared" si="196"/>
        <v>0</v>
      </c>
      <c r="Y622" s="538">
        <f t="shared" si="197"/>
        <v>0</v>
      </c>
      <c r="Z622" s="542">
        <f t="shared" si="198"/>
        <v>0</v>
      </c>
      <c r="AA622" s="543"/>
      <c r="AB622" s="544" t="s">
        <v>2263</v>
      </c>
      <c r="AC622" s="544" t="s">
        <v>2505</v>
      </c>
      <c r="AD622" s="544" t="s">
        <v>2505</v>
      </c>
      <c r="AE622" s="544" t="s">
        <v>2263</v>
      </c>
      <c r="AF622" s="545">
        <v>160</v>
      </c>
      <c r="AG622" s="545" t="s">
        <v>2263</v>
      </c>
      <c r="AH622" s="556"/>
      <c r="AN622" s="502">
        <f t="shared" si="205"/>
        <v>0</v>
      </c>
      <c r="AO622" s="502">
        <f t="shared" si="205"/>
        <v>-53960561.964718617</v>
      </c>
      <c r="AP622" s="502">
        <f t="shared" si="205"/>
        <v>-14962551.171353217</v>
      </c>
      <c r="AQ622" s="502">
        <f t="shared" si="205"/>
        <v>-3381730.4367912053</v>
      </c>
    </row>
    <row r="623" spans="1:43" s="504" customFormat="1" ht="12.75" x14ac:dyDescent="0.2">
      <c r="A623" s="535" t="s">
        <v>1016</v>
      </c>
      <c r="B623" s="536">
        <v>0</v>
      </c>
      <c r="C623" s="537" t="s">
        <v>2263</v>
      </c>
      <c r="D623" s="537">
        <v>1068.6310263186085</v>
      </c>
      <c r="E623" s="537">
        <v>1068.6310263186085</v>
      </c>
      <c r="F623" s="537">
        <v>1765.7725359881124</v>
      </c>
      <c r="G623" s="538">
        <v>1</v>
      </c>
      <c r="H623" s="538">
        <v>3958</v>
      </c>
      <c r="I623" s="538">
        <v>253</v>
      </c>
      <c r="J623" s="538">
        <v>110</v>
      </c>
      <c r="K623" s="539">
        <f t="shared" si="192"/>
        <v>0</v>
      </c>
      <c r="L623" s="539">
        <f t="shared" si="193"/>
        <v>4229641.6021690527</v>
      </c>
      <c r="M623" s="539">
        <f t="shared" si="193"/>
        <v>270363.64965860796</v>
      </c>
      <c r="N623" s="539">
        <f t="shared" si="193"/>
        <v>194234.97895869237</v>
      </c>
      <c r="O623" s="539">
        <f t="shared" si="194"/>
        <v>4694240.2307863533</v>
      </c>
      <c r="P623" s="540"/>
      <c r="Q623" s="541"/>
      <c r="R623" s="541"/>
      <c r="S623" s="541"/>
      <c r="T623" s="541"/>
      <c r="U623" s="538">
        <f t="shared" si="195"/>
        <v>0</v>
      </c>
      <c r="V623" s="538">
        <f t="shared" si="196"/>
        <v>0</v>
      </c>
      <c r="W623" s="538">
        <f t="shared" si="196"/>
        <v>0</v>
      </c>
      <c r="X623" s="538">
        <f t="shared" si="196"/>
        <v>0</v>
      </c>
      <c r="Y623" s="538">
        <f t="shared" si="197"/>
        <v>0</v>
      </c>
      <c r="Z623" s="542">
        <f t="shared" si="198"/>
        <v>0</v>
      </c>
      <c r="AA623" s="543"/>
      <c r="AB623" s="544" t="s">
        <v>2505</v>
      </c>
      <c r="AC623" s="544">
        <v>1039.1811015372318</v>
      </c>
      <c r="AD623" s="544">
        <v>1039.1811015372318</v>
      </c>
      <c r="AE623" s="544">
        <v>1662.1360247500486</v>
      </c>
      <c r="AF623" s="545">
        <v>171</v>
      </c>
      <c r="AG623" s="545" t="s">
        <v>2263</v>
      </c>
      <c r="AH623" s="556"/>
      <c r="AN623" s="502">
        <f t="shared" si="205"/>
        <v>0</v>
      </c>
      <c r="AO623" s="502">
        <f t="shared" si="205"/>
        <v>-4229641.6021690527</v>
      </c>
      <c r="AP623" s="502">
        <f t="shared" si="205"/>
        <v>-270363.64965860796</v>
      </c>
      <c r="AQ623" s="502">
        <f t="shared" si="205"/>
        <v>-194234.97895869237</v>
      </c>
    </row>
    <row r="624" spans="1:43" s="504" customFormat="1" ht="12.75" x14ac:dyDescent="0.2">
      <c r="A624" s="535" t="s">
        <v>1017</v>
      </c>
      <c r="B624" s="536">
        <v>0</v>
      </c>
      <c r="C624" s="537" t="s">
        <v>2263</v>
      </c>
      <c r="D624" s="537">
        <v>1354.185919054328</v>
      </c>
      <c r="E624" s="537">
        <v>1354.185919054328</v>
      </c>
      <c r="F624" s="537">
        <v>2068.3688091459749</v>
      </c>
      <c r="G624" s="538">
        <v>0</v>
      </c>
      <c r="H624" s="538">
        <v>1120</v>
      </c>
      <c r="I624" s="538">
        <v>866</v>
      </c>
      <c r="J624" s="538">
        <v>631</v>
      </c>
      <c r="K624" s="539">
        <f t="shared" si="192"/>
        <v>0</v>
      </c>
      <c r="L624" s="539">
        <f t="shared" si="193"/>
        <v>1516688.2293408473</v>
      </c>
      <c r="M624" s="539">
        <f t="shared" si="193"/>
        <v>1172725.005901048</v>
      </c>
      <c r="N624" s="539">
        <f t="shared" si="193"/>
        <v>1305140.7185711102</v>
      </c>
      <c r="O624" s="539">
        <f t="shared" si="194"/>
        <v>3994553.9538130057</v>
      </c>
      <c r="P624" s="540"/>
      <c r="Q624" s="541"/>
      <c r="R624" s="541"/>
      <c r="S624" s="541"/>
      <c r="T624" s="541"/>
      <c r="U624" s="538">
        <f t="shared" si="195"/>
        <v>0</v>
      </c>
      <c r="V624" s="538">
        <f t="shared" si="196"/>
        <v>0</v>
      </c>
      <c r="W624" s="538">
        <f t="shared" si="196"/>
        <v>0</v>
      </c>
      <c r="X624" s="538">
        <f t="shared" si="196"/>
        <v>0</v>
      </c>
      <c r="Y624" s="538">
        <f t="shared" si="197"/>
        <v>0</v>
      </c>
      <c r="Z624" s="542">
        <f t="shared" si="198"/>
        <v>0</v>
      </c>
      <c r="AA624" s="543"/>
      <c r="AB624" s="544" t="s">
        <v>2505</v>
      </c>
      <c r="AC624" s="544">
        <v>1381.5755852586465</v>
      </c>
      <c r="AD624" s="544">
        <v>1381.5755852586465</v>
      </c>
      <c r="AE624" s="544">
        <v>2451.2122608196164</v>
      </c>
      <c r="AF624" s="545" t="s">
        <v>2263</v>
      </c>
      <c r="AG624" s="545" t="s">
        <v>2263</v>
      </c>
      <c r="AH624" s="556"/>
      <c r="AN624" s="502">
        <f t="shared" si="205"/>
        <v>0</v>
      </c>
      <c r="AO624" s="502">
        <f t="shared" si="205"/>
        <v>-1516688.2293408473</v>
      </c>
      <c r="AP624" s="502">
        <f t="shared" si="205"/>
        <v>-1172725.005901048</v>
      </c>
      <c r="AQ624" s="502">
        <f t="shared" si="205"/>
        <v>-1305140.7185711102</v>
      </c>
    </row>
    <row r="625" spans="1:43" s="504" customFormat="1" ht="51" x14ac:dyDescent="0.2">
      <c r="A625" s="535" t="s">
        <v>1018</v>
      </c>
      <c r="B625" s="536" t="s">
        <v>2400</v>
      </c>
      <c r="C625" s="537" t="s">
        <v>2263</v>
      </c>
      <c r="D625" s="537">
        <v>5987.1996949517425</v>
      </c>
      <c r="E625" s="537">
        <v>5987.1996949517425</v>
      </c>
      <c r="F625" s="537">
        <v>5351.4911570178838</v>
      </c>
      <c r="G625" s="538">
        <v>0</v>
      </c>
      <c r="H625" s="538">
        <v>0</v>
      </c>
      <c r="I625" s="538">
        <v>12</v>
      </c>
      <c r="J625" s="538">
        <v>923</v>
      </c>
      <c r="K625" s="539">
        <f t="shared" si="192"/>
        <v>0</v>
      </c>
      <c r="L625" s="539">
        <f t="shared" si="193"/>
        <v>0</v>
      </c>
      <c r="M625" s="539">
        <f t="shared" si="193"/>
        <v>71846.396339420913</v>
      </c>
      <c r="N625" s="539">
        <f t="shared" si="193"/>
        <v>4939426.3379275063</v>
      </c>
      <c r="O625" s="539">
        <f t="shared" si="194"/>
        <v>5011272.7342669275</v>
      </c>
      <c r="P625" s="540"/>
      <c r="Q625" s="541"/>
      <c r="R625" s="541">
        <f>SUMPRODUCT($D$625:$F$625,$H$625:$J$625)/SUM($H$625:$J$625)</f>
        <v>5359.6499831731844</v>
      </c>
      <c r="S625" s="541">
        <f t="shared" ref="S625:T625" si="206">SUMPRODUCT($D$625:$F$625,$H$625:$J$625)/SUM($H$625:$J$625)</f>
        <v>5359.6499831731844</v>
      </c>
      <c r="T625" s="541">
        <f t="shared" si="206"/>
        <v>5359.6499831731844</v>
      </c>
      <c r="U625" s="538">
        <f t="shared" si="195"/>
        <v>0</v>
      </c>
      <c r="V625" s="538">
        <f t="shared" si="196"/>
        <v>0</v>
      </c>
      <c r="W625" s="538">
        <f t="shared" si="196"/>
        <v>64315.799798078209</v>
      </c>
      <c r="X625" s="538">
        <f t="shared" si="196"/>
        <v>4946956.9344688496</v>
      </c>
      <c r="Y625" s="538">
        <f t="shared" si="197"/>
        <v>5011272.7342669275</v>
      </c>
      <c r="Z625" s="542">
        <f t="shared" si="198"/>
        <v>0</v>
      </c>
      <c r="AA625" s="543"/>
      <c r="AB625" s="544" t="s">
        <v>2263</v>
      </c>
      <c r="AC625" s="544" t="s">
        <v>2505</v>
      </c>
      <c r="AD625" s="544" t="s">
        <v>2505</v>
      </c>
      <c r="AE625" s="544" t="s">
        <v>2263</v>
      </c>
      <c r="AF625" s="545" t="s">
        <v>2263</v>
      </c>
      <c r="AG625" s="545" t="s">
        <v>2263</v>
      </c>
      <c r="AH625" s="556"/>
      <c r="AN625" s="502">
        <f t="shared" si="205"/>
        <v>0</v>
      </c>
      <c r="AO625" s="502">
        <f t="shared" si="205"/>
        <v>0</v>
      </c>
      <c r="AP625" s="502">
        <f t="shared" si="205"/>
        <v>-7530.5965413427039</v>
      </c>
      <c r="AQ625" s="502">
        <f t="shared" si="205"/>
        <v>7530.5965413432568</v>
      </c>
    </row>
    <row r="626" spans="1:43" s="504" customFormat="1" ht="12.75" x14ac:dyDescent="0.2">
      <c r="A626" s="535" t="s">
        <v>1019</v>
      </c>
      <c r="B626" s="536">
        <v>0</v>
      </c>
      <c r="C626" s="537" t="s">
        <v>2263</v>
      </c>
      <c r="D626" s="537">
        <v>3172.7280926384738</v>
      </c>
      <c r="E626" s="537">
        <v>3172.7280926384738</v>
      </c>
      <c r="F626" s="537">
        <v>3523.6049548583337</v>
      </c>
      <c r="G626" s="538">
        <v>0</v>
      </c>
      <c r="H626" s="538">
        <v>8</v>
      </c>
      <c r="I626" s="538">
        <v>62</v>
      </c>
      <c r="J626" s="538">
        <v>2558</v>
      </c>
      <c r="K626" s="539">
        <f t="shared" si="192"/>
        <v>0</v>
      </c>
      <c r="L626" s="539">
        <f t="shared" si="193"/>
        <v>25381.82474110779</v>
      </c>
      <c r="M626" s="539">
        <f t="shared" si="193"/>
        <v>196709.14174358538</v>
      </c>
      <c r="N626" s="539">
        <f t="shared" si="193"/>
        <v>9013381.4745276179</v>
      </c>
      <c r="O626" s="539">
        <f t="shared" si="194"/>
        <v>9235472.4410123117</v>
      </c>
      <c r="P626" s="540"/>
      <c r="Q626" s="541"/>
      <c r="R626" s="541"/>
      <c r="S626" s="541"/>
      <c r="T626" s="541"/>
      <c r="U626" s="538">
        <f t="shared" si="195"/>
        <v>0</v>
      </c>
      <c r="V626" s="538">
        <f t="shared" si="196"/>
        <v>0</v>
      </c>
      <c r="W626" s="538">
        <f t="shared" si="196"/>
        <v>0</v>
      </c>
      <c r="X626" s="538">
        <f t="shared" si="196"/>
        <v>0</v>
      </c>
      <c r="Y626" s="538">
        <f t="shared" si="197"/>
        <v>0</v>
      </c>
      <c r="Z626" s="542">
        <f t="shared" si="198"/>
        <v>0</v>
      </c>
      <c r="AA626" s="543"/>
      <c r="AB626" s="544" t="s">
        <v>2263</v>
      </c>
      <c r="AC626" s="544" t="s">
        <v>2505</v>
      </c>
      <c r="AD626" s="544" t="s">
        <v>2505</v>
      </c>
      <c r="AE626" s="544" t="s">
        <v>2263</v>
      </c>
      <c r="AF626" s="545" t="s">
        <v>2263</v>
      </c>
      <c r="AG626" s="545" t="s">
        <v>2263</v>
      </c>
      <c r="AH626" s="556"/>
      <c r="AN626" s="502">
        <f t="shared" si="205"/>
        <v>0</v>
      </c>
      <c r="AO626" s="502">
        <f t="shared" si="205"/>
        <v>-25381.82474110779</v>
      </c>
      <c r="AP626" s="502">
        <f t="shared" si="205"/>
        <v>-196709.14174358538</v>
      </c>
      <c r="AQ626" s="502">
        <f t="shared" si="205"/>
        <v>-9013381.4745276179</v>
      </c>
    </row>
    <row r="627" spans="1:43" s="504" customFormat="1" ht="12.75" x14ac:dyDescent="0.2">
      <c r="A627" s="535" t="s">
        <v>1020</v>
      </c>
      <c r="B627" s="536">
        <v>0</v>
      </c>
      <c r="C627" s="537" t="s">
        <v>2263</v>
      </c>
      <c r="D627" s="537">
        <v>2373.9930549159444</v>
      </c>
      <c r="E627" s="537">
        <v>2373.9930549159444</v>
      </c>
      <c r="F627" s="537">
        <v>2710.6210095438787</v>
      </c>
      <c r="G627" s="538">
        <v>0</v>
      </c>
      <c r="H627" s="538">
        <v>65</v>
      </c>
      <c r="I627" s="538">
        <v>270</v>
      </c>
      <c r="J627" s="538">
        <v>10589</v>
      </c>
      <c r="K627" s="539">
        <f t="shared" si="192"/>
        <v>0</v>
      </c>
      <c r="L627" s="539">
        <f t="shared" si="193"/>
        <v>154309.54856953639</v>
      </c>
      <c r="M627" s="539">
        <f t="shared" si="193"/>
        <v>640978.12482730497</v>
      </c>
      <c r="N627" s="539">
        <f t="shared" si="193"/>
        <v>28702765.870060131</v>
      </c>
      <c r="O627" s="539">
        <f t="shared" si="194"/>
        <v>29498053.543456972</v>
      </c>
      <c r="P627" s="540"/>
      <c r="Q627" s="541"/>
      <c r="R627" s="541"/>
      <c r="S627" s="541"/>
      <c r="T627" s="541"/>
      <c r="U627" s="538">
        <f t="shared" si="195"/>
        <v>0</v>
      </c>
      <c r="V627" s="538">
        <f t="shared" si="196"/>
        <v>0</v>
      </c>
      <c r="W627" s="538">
        <f t="shared" si="196"/>
        <v>0</v>
      </c>
      <c r="X627" s="538">
        <f t="shared" si="196"/>
        <v>0</v>
      </c>
      <c r="Y627" s="538">
        <f t="shared" si="197"/>
        <v>0</v>
      </c>
      <c r="Z627" s="542">
        <f t="shared" si="198"/>
        <v>0</v>
      </c>
      <c r="AA627" s="543"/>
      <c r="AB627" s="544" t="s">
        <v>2263</v>
      </c>
      <c r="AC627" s="544" t="s">
        <v>2505</v>
      </c>
      <c r="AD627" s="544" t="s">
        <v>2505</v>
      </c>
      <c r="AE627" s="544" t="s">
        <v>2263</v>
      </c>
      <c r="AF627" s="545" t="s">
        <v>2263</v>
      </c>
      <c r="AG627" s="545" t="s">
        <v>2263</v>
      </c>
      <c r="AH627" s="556"/>
      <c r="AN627" s="502">
        <f t="shared" si="205"/>
        <v>0</v>
      </c>
      <c r="AO627" s="502">
        <f t="shared" si="205"/>
        <v>-154309.54856953639</v>
      </c>
      <c r="AP627" s="502">
        <f t="shared" si="205"/>
        <v>-640978.12482730497</v>
      </c>
      <c r="AQ627" s="502">
        <f t="shared" si="205"/>
        <v>-28702765.870060131</v>
      </c>
    </row>
    <row r="628" spans="1:43" s="504" customFormat="1" ht="12.75" x14ac:dyDescent="0.2">
      <c r="A628" s="535" t="s">
        <v>1021</v>
      </c>
      <c r="B628" s="536">
        <v>0</v>
      </c>
      <c r="C628" s="537" t="s">
        <v>2263</v>
      </c>
      <c r="D628" s="537">
        <v>1854.6061495386402</v>
      </c>
      <c r="E628" s="537">
        <v>1854.6061495386402</v>
      </c>
      <c r="F628" s="537">
        <v>2294.0312790739526</v>
      </c>
      <c r="G628" s="538">
        <v>4</v>
      </c>
      <c r="H628" s="538">
        <v>169</v>
      </c>
      <c r="I628" s="538">
        <v>464</v>
      </c>
      <c r="J628" s="538">
        <v>19918</v>
      </c>
      <c r="K628" s="539">
        <f t="shared" si="192"/>
        <v>0</v>
      </c>
      <c r="L628" s="539">
        <f t="shared" si="193"/>
        <v>313428.4392720302</v>
      </c>
      <c r="M628" s="539">
        <f t="shared" si="193"/>
        <v>860537.25338592904</v>
      </c>
      <c r="N628" s="539">
        <f t="shared" si="193"/>
        <v>45692515.016594991</v>
      </c>
      <c r="O628" s="539">
        <f t="shared" si="194"/>
        <v>46866480.709252954</v>
      </c>
      <c r="P628" s="540"/>
      <c r="Q628" s="541"/>
      <c r="R628" s="541"/>
      <c r="S628" s="541"/>
      <c r="T628" s="541"/>
      <c r="U628" s="538">
        <f t="shared" si="195"/>
        <v>0</v>
      </c>
      <c r="V628" s="538">
        <f t="shared" si="196"/>
        <v>0</v>
      </c>
      <c r="W628" s="538">
        <f t="shared" si="196"/>
        <v>0</v>
      </c>
      <c r="X628" s="538">
        <f t="shared" si="196"/>
        <v>0</v>
      </c>
      <c r="Y628" s="538">
        <f t="shared" si="197"/>
        <v>0</v>
      </c>
      <c r="Z628" s="542">
        <f t="shared" si="198"/>
        <v>0</v>
      </c>
      <c r="AA628" s="543"/>
      <c r="AB628" s="544" t="s">
        <v>2263</v>
      </c>
      <c r="AC628" s="544" t="s">
        <v>2505</v>
      </c>
      <c r="AD628" s="544" t="s">
        <v>2505</v>
      </c>
      <c r="AE628" s="544" t="s">
        <v>2263</v>
      </c>
      <c r="AF628" s="545">
        <v>100</v>
      </c>
      <c r="AG628" s="545" t="s">
        <v>2263</v>
      </c>
      <c r="AH628" s="556"/>
      <c r="AN628" s="502">
        <f t="shared" si="205"/>
        <v>0</v>
      </c>
      <c r="AO628" s="502">
        <f t="shared" si="205"/>
        <v>-313428.4392720302</v>
      </c>
      <c r="AP628" s="502">
        <f t="shared" si="205"/>
        <v>-860537.25338592904</v>
      </c>
      <c r="AQ628" s="502">
        <f t="shared" si="205"/>
        <v>-45692515.016594991</v>
      </c>
    </row>
    <row r="629" spans="1:43" s="504" customFormat="1" ht="51" x14ac:dyDescent="0.2">
      <c r="A629" s="535" t="s">
        <v>1022</v>
      </c>
      <c r="B629" s="536" t="s">
        <v>2400</v>
      </c>
      <c r="C629" s="537" t="s">
        <v>2263</v>
      </c>
      <c r="D629" s="537">
        <v>4079.5819319183702</v>
      </c>
      <c r="E629" s="537">
        <v>4079.5819319183702</v>
      </c>
      <c r="F629" s="537">
        <v>4495.9797023752835</v>
      </c>
      <c r="G629" s="538">
        <v>0</v>
      </c>
      <c r="H629" s="538">
        <v>0</v>
      </c>
      <c r="I629" s="538">
        <v>15</v>
      </c>
      <c r="J629" s="538">
        <v>729</v>
      </c>
      <c r="K629" s="539">
        <f t="shared" si="192"/>
        <v>0</v>
      </c>
      <c r="L629" s="539">
        <f t="shared" si="193"/>
        <v>0</v>
      </c>
      <c r="M629" s="539">
        <f t="shared" si="193"/>
        <v>61193.728978775551</v>
      </c>
      <c r="N629" s="539">
        <f t="shared" si="193"/>
        <v>3277569.2030315818</v>
      </c>
      <c r="O629" s="539">
        <f t="shared" si="194"/>
        <v>3338762.9320103573</v>
      </c>
      <c r="P629" s="540"/>
      <c r="Q629" s="541"/>
      <c r="R629" s="541">
        <f>SUMPRODUCT($D$629:$F$629,$H$629:$J$629)/SUM($H$629:$J$629)</f>
        <v>4487.5845860354266</v>
      </c>
      <c r="S629" s="541">
        <f t="shared" ref="S629:T629" si="207">SUMPRODUCT($D$629:$F$629,$H$629:$J$629)/SUM($H$629:$J$629)</f>
        <v>4487.5845860354266</v>
      </c>
      <c r="T629" s="541">
        <f t="shared" si="207"/>
        <v>4487.5845860354266</v>
      </c>
      <c r="U629" s="538">
        <f t="shared" si="195"/>
        <v>0</v>
      </c>
      <c r="V629" s="538">
        <f t="shared" si="196"/>
        <v>0</v>
      </c>
      <c r="W629" s="538">
        <f t="shared" si="196"/>
        <v>67313.768790531394</v>
      </c>
      <c r="X629" s="538">
        <f t="shared" si="196"/>
        <v>3271449.1632198258</v>
      </c>
      <c r="Y629" s="538">
        <f t="shared" si="197"/>
        <v>3338762.9320103573</v>
      </c>
      <c r="Z629" s="542">
        <f t="shared" si="198"/>
        <v>0</v>
      </c>
      <c r="AA629" s="543"/>
      <c r="AB629" s="544" t="s">
        <v>2263</v>
      </c>
      <c r="AC629" s="544" t="s">
        <v>2505</v>
      </c>
      <c r="AD629" s="544" t="s">
        <v>2505</v>
      </c>
      <c r="AE629" s="544" t="s">
        <v>2263</v>
      </c>
      <c r="AF629" s="545" t="s">
        <v>2263</v>
      </c>
      <c r="AG629" s="545" t="s">
        <v>2263</v>
      </c>
      <c r="AH629" s="556"/>
      <c r="AN629" s="502">
        <f t="shared" si="205"/>
        <v>0</v>
      </c>
      <c r="AO629" s="502">
        <f t="shared" si="205"/>
        <v>0</v>
      </c>
      <c r="AP629" s="502">
        <f t="shared" si="205"/>
        <v>6120.0398117558434</v>
      </c>
      <c r="AQ629" s="502">
        <f t="shared" si="205"/>
        <v>-6120.0398117559962</v>
      </c>
    </row>
    <row r="630" spans="1:43" s="504" customFormat="1" ht="51" x14ac:dyDescent="0.2">
      <c r="A630" s="535" t="s">
        <v>1023</v>
      </c>
      <c r="B630" s="536" t="s">
        <v>2400</v>
      </c>
      <c r="C630" s="537" t="s">
        <v>2263</v>
      </c>
      <c r="D630" s="537">
        <v>3086.5134127131209</v>
      </c>
      <c r="E630" s="537">
        <v>3086.5134127131209</v>
      </c>
      <c r="F630" s="537">
        <v>2967.4714953645275</v>
      </c>
      <c r="G630" s="538">
        <v>0</v>
      </c>
      <c r="H630" s="538">
        <v>9</v>
      </c>
      <c r="I630" s="538">
        <v>78</v>
      </c>
      <c r="J630" s="538">
        <v>4162</v>
      </c>
      <c r="K630" s="539">
        <f t="shared" si="192"/>
        <v>0</v>
      </c>
      <c r="L630" s="539">
        <f t="shared" si="193"/>
        <v>27778.620714418088</v>
      </c>
      <c r="M630" s="539">
        <f t="shared" si="193"/>
        <v>240748.04619162343</v>
      </c>
      <c r="N630" s="539">
        <f t="shared" si="193"/>
        <v>12350616.363707164</v>
      </c>
      <c r="O630" s="539">
        <f t="shared" si="194"/>
        <v>12619143.030613206</v>
      </c>
      <c r="P630" s="540"/>
      <c r="Q630" s="541"/>
      <c r="R630" s="541">
        <f>SUMPRODUCT($D$630:$F$630,$H$630:$J$630)/SUM($H$630:$J$630)</f>
        <v>2969.9089269506253</v>
      </c>
      <c r="S630" s="541">
        <f t="shared" ref="S630:T630" si="208">SUMPRODUCT($D$630:$F$630,$H$630:$J$630)/SUM($H$630:$J$630)</f>
        <v>2969.9089269506253</v>
      </c>
      <c r="T630" s="541">
        <f t="shared" si="208"/>
        <v>2969.9089269506253</v>
      </c>
      <c r="U630" s="538">
        <f t="shared" si="195"/>
        <v>0</v>
      </c>
      <c r="V630" s="538">
        <f t="shared" si="196"/>
        <v>26729.180342555628</v>
      </c>
      <c r="W630" s="538">
        <f t="shared" si="196"/>
        <v>231652.89630214879</v>
      </c>
      <c r="X630" s="538">
        <f t="shared" si="196"/>
        <v>12360760.953968503</v>
      </c>
      <c r="Y630" s="538">
        <f t="shared" si="197"/>
        <v>12619143.030613206</v>
      </c>
      <c r="Z630" s="542">
        <f t="shared" si="198"/>
        <v>0</v>
      </c>
      <c r="AA630" s="543"/>
      <c r="AB630" s="544" t="s">
        <v>2263</v>
      </c>
      <c r="AC630" s="544" t="s">
        <v>2505</v>
      </c>
      <c r="AD630" s="544" t="s">
        <v>2505</v>
      </c>
      <c r="AE630" s="544" t="s">
        <v>2263</v>
      </c>
      <c r="AF630" s="545" t="s">
        <v>2263</v>
      </c>
      <c r="AG630" s="545" t="s">
        <v>2263</v>
      </c>
      <c r="AH630" s="556"/>
      <c r="AN630" s="502">
        <f t="shared" si="205"/>
        <v>0</v>
      </c>
      <c r="AO630" s="502">
        <f t="shared" si="205"/>
        <v>-1049.4403718624599</v>
      </c>
      <c r="AP630" s="502">
        <f t="shared" si="205"/>
        <v>-9095.1498894746474</v>
      </c>
      <c r="AQ630" s="502">
        <f t="shared" si="205"/>
        <v>10144.590261338279</v>
      </c>
    </row>
    <row r="631" spans="1:43" s="504" customFormat="1" ht="12.75" x14ac:dyDescent="0.2">
      <c r="A631" s="535" t="s">
        <v>1024</v>
      </c>
      <c r="B631" s="536">
        <v>0</v>
      </c>
      <c r="C631" s="537" t="s">
        <v>2263</v>
      </c>
      <c r="D631" s="537">
        <v>2210.5576655790815</v>
      </c>
      <c r="E631" s="537">
        <v>2210.5576655790815</v>
      </c>
      <c r="F631" s="537">
        <v>2322.0392754945929</v>
      </c>
      <c r="G631" s="538">
        <v>0</v>
      </c>
      <c r="H631" s="538">
        <v>42</v>
      </c>
      <c r="I631" s="538">
        <v>217</v>
      </c>
      <c r="J631" s="538">
        <v>9832</v>
      </c>
      <c r="K631" s="539">
        <f t="shared" si="192"/>
        <v>0</v>
      </c>
      <c r="L631" s="539">
        <f t="shared" si="193"/>
        <v>92843.421954321428</v>
      </c>
      <c r="M631" s="539">
        <f t="shared" si="193"/>
        <v>479691.01343066065</v>
      </c>
      <c r="N631" s="539">
        <f t="shared" si="193"/>
        <v>22830290.156662837</v>
      </c>
      <c r="O631" s="539">
        <f t="shared" si="194"/>
        <v>23402824.592047818</v>
      </c>
      <c r="P631" s="540"/>
      <c r="Q631" s="541"/>
      <c r="R631" s="541"/>
      <c r="S631" s="541"/>
      <c r="T631" s="541"/>
      <c r="U631" s="538">
        <f t="shared" si="195"/>
        <v>0</v>
      </c>
      <c r="V631" s="538">
        <f t="shared" si="196"/>
        <v>0</v>
      </c>
      <c r="W631" s="538">
        <f t="shared" si="196"/>
        <v>0</v>
      </c>
      <c r="X631" s="538">
        <f t="shared" si="196"/>
        <v>0</v>
      </c>
      <c r="Y631" s="538">
        <f t="shared" si="197"/>
        <v>0</v>
      </c>
      <c r="Z631" s="542">
        <f t="shared" si="198"/>
        <v>0</v>
      </c>
      <c r="AA631" s="543"/>
      <c r="AB631" s="544" t="s">
        <v>2263</v>
      </c>
      <c r="AC631" s="544" t="s">
        <v>2505</v>
      </c>
      <c r="AD631" s="544" t="s">
        <v>2505</v>
      </c>
      <c r="AE631" s="544" t="s">
        <v>2263</v>
      </c>
      <c r="AF631" s="545" t="s">
        <v>2263</v>
      </c>
      <c r="AG631" s="545" t="s">
        <v>2263</v>
      </c>
      <c r="AH631" s="556"/>
      <c r="AN631" s="502">
        <f t="shared" si="205"/>
        <v>0</v>
      </c>
      <c r="AO631" s="502">
        <f t="shared" si="205"/>
        <v>-92843.421954321428</v>
      </c>
      <c r="AP631" s="502">
        <f t="shared" si="205"/>
        <v>-479691.01343066065</v>
      </c>
      <c r="AQ631" s="502">
        <f t="shared" si="205"/>
        <v>-22830290.156662837</v>
      </c>
    </row>
    <row r="632" spans="1:43" s="504" customFormat="1" ht="51" x14ac:dyDescent="0.2">
      <c r="A632" s="535" t="s">
        <v>1025</v>
      </c>
      <c r="B632" s="536" t="s">
        <v>2400</v>
      </c>
      <c r="C632" s="537" t="s">
        <v>2263</v>
      </c>
      <c r="D632" s="537">
        <v>2261.176536365203</v>
      </c>
      <c r="E632" s="537">
        <v>2261.176536365203</v>
      </c>
      <c r="F632" s="537">
        <v>2204.6617567487324</v>
      </c>
      <c r="G632" s="538">
        <v>0</v>
      </c>
      <c r="H632" s="538">
        <v>150</v>
      </c>
      <c r="I632" s="538">
        <v>184</v>
      </c>
      <c r="J632" s="538">
        <v>139</v>
      </c>
      <c r="K632" s="539">
        <f t="shared" si="192"/>
        <v>0</v>
      </c>
      <c r="L632" s="539">
        <f t="shared" si="193"/>
        <v>339176.48045478045</v>
      </c>
      <c r="M632" s="539">
        <f t="shared" si="193"/>
        <v>416056.48269119737</v>
      </c>
      <c r="N632" s="539">
        <f t="shared" si="193"/>
        <v>306447.98418807378</v>
      </c>
      <c r="O632" s="539">
        <f t="shared" si="194"/>
        <v>1061680.9473340516</v>
      </c>
      <c r="P632" s="540"/>
      <c r="Q632" s="541"/>
      <c r="R632" s="541">
        <f>SUMPRODUCT($D$632:$F$632,$H$632:$J$632)/SUM($H$632:$J$632)</f>
        <v>2244.5685990149082</v>
      </c>
      <c r="S632" s="541">
        <f t="shared" ref="S632:T632" si="209">SUMPRODUCT($D$632:$F$632,$H$632:$J$632)/SUM($H$632:$J$632)</f>
        <v>2244.5685990149082</v>
      </c>
      <c r="T632" s="541">
        <f t="shared" si="209"/>
        <v>2244.5685990149082</v>
      </c>
      <c r="U632" s="538">
        <f t="shared" si="195"/>
        <v>0</v>
      </c>
      <c r="V632" s="538">
        <f t="shared" si="196"/>
        <v>336685.28985223622</v>
      </c>
      <c r="W632" s="538">
        <f t="shared" si="196"/>
        <v>413000.62221874308</v>
      </c>
      <c r="X632" s="538">
        <f t="shared" si="196"/>
        <v>311995.03526307223</v>
      </c>
      <c r="Y632" s="538">
        <f t="shared" si="197"/>
        <v>1061680.9473340516</v>
      </c>
      <c r="Z632" s="542">
        <f t="shared" si="198"/>
        <v>0</v>
      </c>
      <c r="AA632" s="543"/>
      <c r="AB632" s="544" t="s">
        <v>2505</v>
      </c>
      <c r="AC632" s="544">
        <v>2272.1704014073403</v>
      </c>
      <c r="AD632" s="544">
        <v>2272.1704014073403</v>
      </c>
      <c r="AE632" s="544">
        <v>2244.4835159312147</v>
      </c>
      <c r="AF632" s="545" t="s">
        <v>2263</v>
      </c>
      <c r="AG632" s="545" t="s">
        <v>2263</v>
      </c>
      <c r="AH632" s="556"/>
      <c r="AN632" s="502">
        <f t="shared" si="205"/>
        <v>0</v>
      </c>
      <c r="AO632" s="502">
        <f t="shared" si="205"/>
        <v>-2491.1906025442295</v>
      </c>
      <c r="AP632" s="502">
        <f t="shared" si="205"/>
        <v>-3055.860472454282</v>
      </c>
      <c r="AQ632" s="502">
        <f t="shared" si="205"/>
        <v>5547.0510749984533</v>
      </c>
    </row>
    <row r="633" spans="1:43" s="504" customFormat="1" ht="12.75" x14ac:dyDescent="0.2">
      <c r="A633" s="535" t="s">
        <v>1026</v>
      </c>
      <c r="B633" s="536">
        <v>0</v>
      </c>
      <c r="C633" s="537" t="s">
        <v>2263</v>
      </c>
      <c r="D633" s="537">
        <v>1174.646183828474</v>
      </c>
      <c r="E633" s="537">
        <v>1174.646183828474</v>
      </c>
      <c r="F633" s="537">
        <v>2761.8251955314913</v>
      </c>
      <c r="G633" s="538">
        <v>0</v>
      </c>
      <c r="H633" s="538">
        <v>882</v>
      </c>
      <c r="I633" s="538">
        <v>545</v>
      </c>
      <c r="J633" s="538">
        <v>912</v>
      </c>
      <c r="K633" s="539">
        <f t="shared" si="192"/>
        <v>0</v>
      </c>
      <c r="L633" s="539">
        <f t="shared" si="193"/>
        <v>1036037.9341367141</v>
      </c>
      <c r="M633" s="539">
        <f t="shared" si="193"/>
        <v>640182.17018651834</v>
      </c>
      <c r="N633" s="539">
        <f t="shared" si="193"/>
        <v>2518784.5783247203</v>
      </c>
      <c r="O633" s="539">
        <f t="shared" si="194"/>
        <v>4195004.6826479528</v>
      </c>
      <c r="P633" s="540"/>
      <c r="Q633" s="541"/>
      <c r="R633" s="541"/>
      <c r="S633" s="541"/>
      <c r="T633" s="541"/>
      <c r="U633" s="538">
        <f t="shared" si="195"/>
        <v>0</v>
      </c>
      <c r="V633" s="538">
        <f t="shared" si="196"/>
        <v>0</v>
      </c>
      <c r="W633" s="538">
        <f t="shared" si="196"/>
        <v>0</v>
      </c>
      <c r="X633" s="538">
        <f t="shared" si="196"/>
        <v>0</v>
      </c>
      <c r="Y633" s="538">
        <f t="shared" si="197"/>
        <v>0</v>
      </c>
      <c r="Z633" s="542">
        <f t="shared" si="198"/>
        <v>0</v>
      </c>
      <c r="AA633" s="543"/>
      <c r="AB633" s="544" t="s">
        <v>2263</v>
      </c>
      <c r="AC633" s="544" t="s">
        <v>2505</v>
      </c>
      <c r="AD633" s="544" t="s">
        <v>2505</v>
      </c>
      <c r="AE633" s="544" t="s">
        <v>2263</v>
      </c>
      <c r="AF633" s="545" t="s">
        <v>2263</v>
      </c>
      <c r="AG633" s="545" t="s">
        <v>2263</v>
      </c>
      <c r="AH633" s="556"/>
      <c r="AN633" s="502">
        <f t="shared" si="205"/>
        <v>0</v>
      </c>
      <c r="AO633" s="502">
        <f t="shared" si="205"/>
        <v>-1036037.9341367141</v>
      </c>
      <c r="AP633" s="502">
        <f t="shared" si="205"/>
        <v>-640182.17018651834</v>
      </c>
      <c r="AQ633" s="502">
        <f t="shared" si="205"/>
        <v>-2518784.5783247203</v>
      </c>
    </row>
    <row r="634" spans="1:43" s="504" customFormat="1" ht="12.75" x14ac:dyDescent="0.2">
      <c r="A634" s="535" t="s">
        <v>1027</v>
      </c>
      <c r="B634" s="536">
        <v>0</v>
      </c>
      <c r="C634" s="537" t="s">
        <v>2263</v>
      </c>
      <c r="D634" s="537">
        <v>1048.7231951559634</v>
      </c>
      <c r="E634" s="537">
        <v>1048.7231951559634</v>
      </c>
      <c r="F634" s="537">
        <v>1522.3084825803639</v>
      </c>
      <c r="G634" s="538">
        <v>218</v>
      </c>
      <c r="H634" s="538">
        <v>4114</v>
      </c>
      <c r="I634" s="538">
        <v>1121</v>
      </c>
      <c r="J634" s="538">
        <v>1558</v>
      </c>
      <c r="K634" s="539">
        <f t="shared" si="192"/>
        <v>0</v>
      </c>
      <c r="L634" s="539">
        <f t="shared" si="193"/>
        <v>4314447.2248716336</v>
      </c>
      <c r="M634" s="539">
        <f t="shared" si="193"/>
        <v>1175618.7017698348</v>
      </c>
      <c r="N634" s="539">
        <f t="shared" si="193"/>
        <v>2371756.615860207</v>
      </c>
      <c r="O634" s="539">
        <f t="shared" si="194"/>
        <v>7861822.542501675</v>
      </c>
      <c r="P634" s="540"/>
      <c r="Q634" s="541"/>
      <c r="R634" s="541"/>
      <c r="S634" s="541"/>
      <c r="T634" s="541"/>
      <c r="U634" s="538">
        <f t="shared" si="195"/>
        <v>0</v>
      </c>
      <c r="V634" s="538">
        <f t="shared" si="196"/>
        <v>0</v>
      </c>
      <c r="W634" s="538">
        <f t="shared" si="196"/>
        <v>0</v>
      </c>
      <c r="X634" s="538">
        <f t="shared" si="196"/>
        <v>0</v>
      </c>
      <c r="Y634" s="538">
        <f t="shared" si="197"/>
        <v>0</v>
      </c>
      <c r="Z634" s="542">
        <f t="shared" si="198"/>
        <v>0</v>
      </c>
      <c r="AA634" s="543"/>
      <c r="AB634" s="544" t="s">
        <v>2263</v>
      </c>
      <c r="AC634" s="544" t="s">
        <v>2505</v>
      </c>
      <c r="AD634" s="544" t="s">
        <v>2505</v>
      </c>
      <c r="AE634" s="544" t="s">
        <v>2263</v>
      </c>
      <c r="AF634" s="545">
        <v>100</v>
      </c>
      <c r="AG634" s="545" t="s">
        <v>2263</v>
      </c>
      <c r="AH634" s="556"/>
      <c r="AN634" s="502">
        <f t="shared" si="205"/>
        <v>0</v>
      </c>
      <c r="AO634" s="502">
        <f t="shared" si="205"/>
        <v>-4314447.2248716336</v>
      </c>
      <c r="AP634" s="502">
        <f t="shared" si="205"/>
        <v>-1175618.7017698348</v>
      </c>
      <c r="AQ634" s="502">
        <f t="shared" si="205"/>
        <v>-2371756.615860207</v>
      </c>
    </row>
    <row r="635" spans="1:43" s="504" customFormat="1" ht="12.75" x14ac:dyDescent="0.2">
      <c r="A635" s="535" t="s">
        <v>1028</v>
      </c>
      <c r="B635" s="536">
        <v>0</v>
      </c>
      <c r="C635" s="537" t="s">
        <v>2263</v>
      </c>
      <c r="D635" s="537">
        <v>1100.7021971537818</v>
      </c>
      <c r="E635" s="537">
        <v>1100.7021971537818</v>
      </c>
      <c r="F635" s="537">
        <v>1155.9372278533933</v>
      </c>
      <c r="G635" s="538">
        <v>14</v>
      </c>
      <c r="H635" s="538">
        <v>1171</v>
      </c>
      <c r="I635" s="538">
        <v>384</v>
      </c>
      <c r="J635" s="538">
        <v>1742</v>
      </c>
      <c r="K635" s="539">
        <f t="shared" si="192"/>
        <v>0</v>
      </c>
      <c r="L635" s="539">
        <f t="shared" si="193"/>
        <v>1288922.2728670784</v>
      </c>
      <c r="M635" s="539">
        <f t="shared" si="193"/>
        <v>422669.64370705222</v>
      </c>
      <c r="N635" s="539">
        <f t="shared" si="193"/>
        <v>2013642.6509206111</v>
      </c>
      <c r="O635" s="539">
        <f t="shared" si="194"/>
        <v>3725234.5674947416</v>
      </c>
      <c r="P635" s="540"/>
      <c r="Q635" s="541"/>
      <c r="R635" s="541"/>
      <c r="S635" s="541"/>
      <c r="T635" s="541"/>
      <c r="U635" s="538">
        <f t="shared" si="195"/>
        <v>0</v>
      </c>
      <c r="V635" s="538">
        <f t="shared" si="196"/>
        <v>0</v>
      </c>
      <c r="W635" s="538">
        <f t="shared" si="196"/>
        <v>0</v>
      </c>
      <c r="X635" s="538">
        <f t="shared" si="196"/>
        <v>0</v>
      </c>
      <c r="Y635" s="538">
        <f t="shared" si="197"/>
        <v>0</v>
      </c>
      <c r="Z635" s="542">
        <f t="shared" si="198"/>
        <v>0</v>
      </c>
      <c r="AA635" s="543"/>
      <c r="AB635" s="544" t="s">
        <v>2505</v>
      </c>
      <c r="AC635" s="544">
        <v>1003.1881504182693</v>
      </c>
      <c r="AD635" s="544">
        <v>1003.1881504182693</v>
      </c>
      <c r="AE635" s="544">
        <v>1089.9403915767946</v>
      </c>
      <c r="AF635" s="545">
        <v>171</v>
      </c>
      <c r="AG635" s="545" t="s">
        <v>2263</v>
      </c>
      <c r="AH635" s="556"/>
      <c r="AN635" s="502">
        <f t="shared" si="205"/>
        <v>0</v>
      </c>
      <c r="AO635" s="502">
        <f t="shared" si="205"/>
        <v>-1288922.2728670784</v>
      </c>
      <c r="AP635" s="502">
        <f t="shared" si="205"/>
        <v>-422669.64370705222</v>
      </c>
      <c r="AQ635" s="502">
        <f t="shared" si="205"/>
        <v>-2013642.6509206111</v>
      </c>
    </row>
    <row r="636" spans="1:43" s="504" customFormat="1" ht="12.75" x14ac:dyDescent="0.2">
      <c r="A636" s="535" t="s">
        <v>1029</v>
      </c>
      <c r="B636" s="536">
        <v>0</v>
      </c>
      <c r="C636" s="537" t="s">
        <v>2263</v>
      </c>
      <c r="D636" s="537">
        <v>1383.6305762108645</v>
      </c>
      <c r="E636" s="537">
        <v>1383.6305762108645</v>
      </c>
      <c r="F636" s="537">
        <v>3282.5272282853066</v>
      </c>
      <c r="G636" s="538">
        <v>0</v>
      </c>
      <c r="H636" s="538">
        <v>279</v>
      </c>
      <c r="I636" s="538">
        <v>351</v>
      </c>
      <c r="J636" s="538">
        <v>557</v>
      </c>
      <c r="K636" s="539">
        <f t="shared" si="192"/>
        <v>0</v>
      </c>
      <c r="L636" s="539">
        <f t="shared" si="193"/>
        <v>386032.93076283118</v>
      </c>
      <c r="M636" s="539">
        <f t="shared" si="193"/>
        <v>485654.33225001348</v>
      </c>
      <c r="N636" s="539">
        <f t="shared" si="193"/>
        <v>1828367.6661549157</v>
      </c>
      <c r="O636" s="539">
        <f t="shared" si="194"/>
        <v>2700054.9291677605</v>
      </c>
      <c r="P636" s="540"/>
      <c r="Q636" s="541"/>
      <c r="R636" s="541"/>
      <c r="S636" s="541"/>
      <c r="T636" s="541"/>
      <c r="U636" s="538">
        <f t="shared" si="195"/>
        <v>0</v>
      </c>
      <c r="V636" s="538">
        <f t="shared" si="196"/>
        <v>0</v>
      </c>
      <c r="W636" s="538">
        <f t="shared" si="196"/>
        <v>0</v>
      </c>
      <c r="X636" s="538">
        <f t="shared" si="196"/>
        <v>0</v>
      </c>
      <c r="Y636" s="538">
        <f t="shared" si="197"/>
        <v>0</v>
      </c>
      <c r="Z636" s="542">
        <f t="shared" si="198"/>
        <v>0</v>
      </c>
      <c r="AA636" s="543"/>
      <c r="AB636" s="544" t="s">
        <v>2263</v>
      </c>
      <c r="AC636" s="544" t="s">
        <v>2505</v>
      </c>
      <c r="AD636" s="544" t="s">
        <v>2505</v>
      </c>
      <c r="AE636" s="544" t="s">
        <v>2263</v>
      </c>
      <c r="AF636" s="545" t="s">
        <v>2263</v>
      </c>
      <c r="AG636" s="545" t="s">
        <v>2263</v>
      </c>
      <c r="AH636" s="556"/>
      <c r="AN636" s="502">
        <f t="shared" si="205"/>
        <v>0</v>
      </c>
      <c r="AO636" s="502">
        <f t="shared" si="205"/>
        <v>-386032.93076283118</v>
      </c>
      <c r="AP636" s="502">
        <f t="shared" si="205"/>
        <v>-485654.33225001348</v>
      </c>
      <c r="AQ636" s="502">
        <f t="shared" si="205"/>
        <v>-1828367.6661549157</v>
      </c>
    </row>
    <row r="637" spans="1:43" s="504" customFormat="1" ht="12.75" x14ac:dyDescent="0.2">
      <c r="A637" s="535" t="s">
        <v>1030</v>
      </c>
      <c r="B637" s="536">
        <v>0</v>
      </c>
      <c r="C637" s="537" t="s">
        <v>2263</v>
      </c>
      <c r="D637" s="537">
        <v>1021.4710084440084</v>
      </c>
      <c r="E637" s="537">
        <v>1021.4710084440084</v>
      </c>
      <c r="F637" s="537">
        <v>1357.5691834121251</v>
      </c>
      <c r="G637" s="538">
        <v>0</v>
      </c>
      <c r="H637" s="538">
        <v>2898</v>
      </c>
      <c r="I637" s="538">
        <v>1335</v>
      </c>
      <c r="J637" s="538">
        <v>2339</v>
      </c>
      <c r="K637" s="539">
        <f t="shared" si="192"/>
        <v>0</v>
      </c>
      <c r="L637" s="539">
        <f t="shared" si="193"/>
        <v>2960222.9824707364</v>
      </c>
      <c r="M637" s="539">
        <f t="shared" si="193"/>
        <v>1363663.7962727512</v>
      </c>
      <c r="N637" s="539">
        <f t="shared" si="193"/>
        <v>3175354.3200009605</v>
      </c>
      <c r="O637" s="539">
        <f t="shared" si="194"/>
        <v>7499241.0987444483</v>
      </c>
      <c r="P637" s="540"/>
      <c r="Q637" s="541"/>
      <c r="R637" s="541"/>
      <c r="S637" s="541"/>
      <c r="T637" s="541"/>
      <c r="U637" s="538">
        <f t="shared" si="195"/>
        <v>0</v>
      </c>
      <c r="V637" s="538">
        <f t="shared" si="196"/>
        <v>0</v>
      </c>
      <c r="W637" s="538">
        <f t="shared" si="196"/>
        <v>0</v>
      </c>
      <c r="X637" s="538">
        <f t="shared" si="196"/>
        <v>0</v>
      </c>
      <c r="Y637" s="538">
        <f t="shared" si="197"/>
        <v>0</v>
      </c>
      <c r="Z637" s="542">
        <f t="shared" si="198"/>
        <v>0</v>
      </c>
      <c r="AA637" s="543"/>
      <c r="AB637" s="544" t="s">
        <v>2263</v>
      </c>
      <c r="AC637" s="544" t="s">
        <v>2505</v>
      </c>
      <c r="AD637" s="544" t="s">
        <v>2505</v>
      </c>
      <c r="AE637" s="544" t="s">
        <v>2263</v>
      </c>
      <c r="AF637" s="545" t="s">
        <v>2263</v>
      </c>
      <c r="AG637" s="545" t="s">
        <v>2263</v>
      </c>
      <c r="AH637" s="556"/>
      <c r="AN637" s="502">
        <f t="shared" si="205"/>
        <v>0</v>
      </c>
      <c r="AO637" s="502">
        <f t="shared" si="205"/>
        <v>-2960222.9824707364</v>
      </c>
      <c r="AP637" s="502">
        <f t="shared" si="205"/>
        <v>-1363663.7962727512</v>
      </c>
      <c r="AQ637" s="502">
        <f t="shared" si="205"/>
        <v>-3175354.3200009605</v>
      </c>
    </row>
    <row r="638" spans="1:43" s="504" customFormat="1" ht="12.75" x14ac:dyDescent="0.2">
      <c r="A638" s="535" t="s">
        <v>1031</v>
      </c>
      <c r="B638" s="536">
        <v>0</v>
      </c>
      <c r="C638" s="537" t="s">
        <v>2263</v>
      </c>
      <c r="D638" s="537">
        <v>909.88533124605169</v>
      </c>
      <c r="E638" s="537">
        <v>909.88533124605169</v>
      </c>
      <c r="F638" s="537">
        <v>1055.6633026946686</v>
      </c>
      <c r="G638" s="538">
        <v>326</v>
      </c>
      <c r="H638" s="538">
        <v>20035</v>
      </c>
      <c r="I638" s="538">
        <v>3769</v>
      </c>
      <c r="J638" s="538">
        <v>12811</v>
      </c>
      <c r="K638" s="539">
        <f t="shared" si="192"/>
        <v>0</v>
      </c>
      <c r="L638" s="539">
        <f t="shared" si="193"/>
        <v>18229552.611514647</v>
      </c>
      <c r="M638" s="539">
        <f t="shared" si="193"/>
        <v>3429357.8134663687</v>
      </c>
      <c r="N638" s="539">
        <f t="shared" si="193"/>
        <v>13524102.570821399</v>
      </c>
      <c r="O638" s="539">
        <f t="shared" si="194"/>
        <v>35183012.995802417</v>
      </c>
      <c r="P638" s="540"/>
      <c r="Q638" s="541"/>
      <c r="R638" s="541"/>
      <c r="S638" s="541"/>
      <c r="T638" s="541"/>
      <c r="U638" s="538">
        <f t="shared" si="195"/>
        <v>0</v>
      </c>
      <c r="V638" s="538">
        <f t="shared" si="196"/>
        <v>0</v>
      </c>
      <c r="W638" s="538">
        <f t="shared" si="196"/>
        <v>0</v>
      </c>
      <c r="X638" s="538">
        <f t="shared" si="196"/>
        <v>0</v>
      </c>
      <c r="Y638" s="538">
        <f t="shared" si="197"/>
        <v>0</v>
      </c>
      <c r="Z638" s="542">
        <f t="shared" si="198"/>
        <v>0</v>
      </c>
      <c r="AA638" s="543"/>
      <c r="AB638" s="544" t="s">
        <v>2263</v>
      </c>
      <c r="AC638" s="544" t="s">
        <v>2505</v>
      </c>
      <c r="AD638" s="544" t="s">
        <v>2505</v>
      </c>
      <c r="AE638" s="544" t="s">
        <v>2263</v>
      </c>
      <c r="AF638" s="545">
        <v>104</v>
      </c>
      <c r="AG638" s="545" t="s">
        <v>2263</v>
      </c>
      <c r="AH638" s="556"/>
      <c r="AN638" s="502">
        <f t="shared" si="205"/>
        <v>0</v>
      </c>
      <c r="AO638" s="502">
        <f t="shared" si="205"/>
        <v>-18229552.611514647</v>
      </c>
      <c r="AP638" s="502">
        <f t="shared" si="205"/>
        <v>-3429357.8134663687</v>
      </c>
      <c r="AQ638" s="502">
        <f t="shared" si="205"/>
        <v>-13524102.570821399</v>
      </c>
    </row>
    <row r="639" spans="1:43" s="504" customFormat="1" ht="12.75" x14ac:dyDescent="0.2">
      <c r="A639" s="535" t="s">
        <v>1032</v>
      </c>
      <c r="B639" s="536">
        <v>0</v>
      </c>
      <c r="C639" s="537">
        <v>143.95138886254841</v>
      </c>
      <c r="D639" s="537">
        <v>621.99119105987131</v>
      </c>
      <c r="E639" s="537">
        <v>621.99119105987131</v>
      </c>
      <c r="F639" s="537">
        <v>755.69706902020789</v>
      </c>
      <c r="G639" s="538">
        <v>21309</v>
      </c>
      <c r="H639" s="538">
        <v>24572</v>
      </c>
      <c r="I639" s="538">
        <v>1772</v>
      </c>
      <c r="J639" s="538">
        <v>350</v>
      </c>
      <c r="K639" s="539">
        <f t="shared" si="192"/>
        <v>3067460.145272044</v>
      </c>
      <c r="L639" s="539">
        <f t="shared" si="193"/>
        <v>15283567.546723157</v>
      </c>
      <c r="M639" s="539">
        <f t="shared" si="193"/>
        <v>1102168.3905580919</v>
      </c>
      <c r="N639" s="539">
        <f t="shared" si="193"/>
        <v>264493.97415707278</v>
      </c>
      <c r="O639" s="539">
        <f t="shared" si="194"/>
        <v>19717690.056710362</v>
      </c>
      <c r="P639" s="540"/>
      <c r="Q639" s="541"/>
      <c r="R639" s="541"/>
      <c r="S639" s="541"/>
      <c r="T639" s="541"/>
      <c r="U639" s="538">
        <f t="shared" si="195"/>
        <v>0</v>
      </c>
      <c r="V639" s="538">
        <f t="shared" si="196"/>
        <v>0</v>
      </c>
      <c r="W639" s="538">
        <f t="shared" si="196"/>
        <v>0</v>
      </c>
      <c r="X639" s="538">
        <f t="shared" si="196"/>
        <v>0</v>
      </c>
      <c r="Y639" s="538">
        <f t="shared" si="197"/>
        <v>0</v>
      </c>
      <c r="Z639" s="542">
        <f t="shared" si="198"/>
        <v>0</v>
      </c>
      <c r="AA639" s="543"/>
      <c r="AB639" s="544" t="s">
        <v>2505</v>
      </c>
      <c r="AC639" s="544">
        <v>593.42224537161633</v>
      </c>
      <c r="AD639" s="544">
        <v>593.42224537161633</v>
      </c>
      <c r="AE639" s="544">
        <v>630.33809267311665</v>
      </c>
      <c r="AF639" s="545">
        <v>100</v>
      </c>
      <c r="AG639" s="545" t="s">
        <v>2263</v>
      </c>
      <c r="AH639" s="556"/>
      <c r="AN639" s="502">
        <f t="shared" si="205"/>
        <v>-3067460.145272044</v>
      </c>
      <c r="AO639" s="502">
        <f t="shared" si="205"/>
        <v>-15283567.546723157</v>
      </c>
      <c r="AP639" s="502">
        <f t="shared" si="205"/>
        <v>-1102168.3905580919</v>
      </c>
      <c r="AQ639" s="502">
        <f t="shared" si="205"/>
        <v>-264493.97415707278</v>
      </c>
    </row>
    <row r="640" spans="1:43" s="504" customFormat="1" ht="12.75" x14ac:dyDescent="0.2">
      <c r="A640" s="535" t="s">
        <v>1033</v>
      </c>
      <c r="B640" s="536">
        <v>0</v>
      </c>
      <c r="C640" s="537" t="s">
        <v>2263</v>
      </c>
      <c r="D640" s="537">
        <v>761.80663043391758</v>
      </c>
      <c r="E640" s="537">
        <v>761.80663043391758</v>
      </c>
      <c r="F640" s="537">
        <v>1010.5756329816272</v>
      </c>
      <c r="G640" s="538">
        <v>64</v>
      </c>
      <c r="H640" s="538">
        <v>488</v>
      </c>
      <c r="I640" s="538">
        <v>51</v>
      </c>
      <c r="J640" s="538">
        <v>21</v>
      </c>
      <c r="K640" s="539">
        <f t="shared" si="192"/>
        <v>0</v>
      </c>
      <c r="L640" s="539">
        <f t="shared" si="193"/>
        <v>371761.63565175177</v>
      </c>
      <c r="M640" s="539">
        <f t="shared" si="193"/>
        <v>38852.138152129795</v>
      </c>
      <c r="N640" s="539">
        <f t="shared" si="193"/>
        <v>21222.088292614171</v>
      </c>
      <c r="O640" s="539">
        <f t="shared" si="194"/>
        <v>431835.86209649569</v>
      </c>
      <c r="P640" s="540"/>
      <c r="Q640" s="541"/>
      <c r="R640" s="541"/>
      <c r="S640" s="541"/>
      <c r="T640" s="541"/>
      <c r="U640" s="538">
        <f t="shared" si="195"/>
        <v>0</v>
      </c>
      <c r="V640" s="538">
        <f t="shared" si="196"/>
        <v>0</v>
      </c>
      <c r="W640" s="538">
        <f t="shared" si="196"/>
        <v>0</v>
      </c>
      <c r="X640" s="538">
        <f t="shared" si="196"/>
        <v>0</v>
      </c>
      <c r="Y640" s="538">
        <f t="shared" si="197"/>
        <v>0</v>
      </c>
      <c r="Z640" s="542">
        <f t="shared" si="198"/>
        <v>0</v>
      </c>
      <c r="AA640" s="543"/>
      <c r="AB640" s="544" t="s">
        <v>2505</v>
      </c>
      <c r="AC640" s="544">
        <v>854.60186502973056</v>
      </c>
      <c r="AD640" s="544">
        <v>854.60186502973056</v>
      </c>
      <c r="AE640" s="544">
        <v>835.22104519644301</v>
      </c>
      <c r="AF640" s="545">
        <v>100</v>
      </c>
      <c r="AG640" s="545" t="s">
        <v>2263</v>
      </c>
      <c r="AH640" s="556"/>
      <c r="AN640" s="502">
        <f t="shared" si="205"/>
        <v>0</v>
      </c>
      <c r="AO640" s="502">
        <f t="shared" si="205"/>
        <v>-371761.63565175177</v>
      </c>
      <c r="AP640" s="502">
        <f t="shared" si="205"/>
        <v>-38852.138152129795</v>
      </c>
      <c r="AQ640" s="502">
        <f t="shared" si="205"/>
        <v>-21222.088292614171</v>
      </c>
    </row>
    <row r="641" spans="1:43" s="504" customFormat="1" ht="25.5" x14ac:dyDescent="0.2">
      <c r="A641" s="535" t="s">
        <v>1034</v>
      </c>
      <c r="B641" s="536" t="s">
        <v>2401</v>
      </c>
      <c r="C641" s="537" t="s">
        <v>2263</v>
      </c>
      <c r="D641" s="537">
        <v>1282.1017869088498</v>
      </c>
      <c r="E641" s="537">
        <v>1282.1017869088498</v>
      </c>
      <c r="F641" s="537">
        <v>1195.8726052410866</v>
      </c>
      <c r="G641" s="538">
        <v>13</v>
      </c>
      <c r="H641" s="538">
        <v>134</v>
      </c>
      <c r="I641" s="538">
        <v>95</v>
      </c>
      <c r="J641" s="538">
        <v>565</v>
      </c>
      <c r="K641" s="539">
        <f t="shared" si="192"/>
        <v>0</v>
      </c>
      <c r="L641" s="539">
        <f t="shared" si="193"/>
        <v>171801.63944578587</v>
      </c>
      <c r="M641" s="539">
        <f t="shared" si="193"/>
        <v>121799.66975634074</v>
      </c>
      <c r="N641" s="539">
        <f t="shared" si="193"/>
        <v>675668.0219612139</v>
      </c>
      <c r="O641" s="539">
        <f t="shared" si="194"/>
        <v>969269.33116334048</v>
      </c>
      <c r="P641" s="540"/>
      <c r="Q641" s="541"/>
      <c r="R641" s="541">
        <f>SUMPRODUCT($D$641:$F$641,$H$641:$J$641)/SUM($H$641:$J$641)</f>
        <v>1220.742230684308</v>
      </c>
      <c r="S641" s="541">
        <f t="shared" ref="S641:T641" si="210">SUMPRODUCT($D$641:$F$641,$H$641:$J$641)/SUM($H$641:$J$641)</f>
        <v>1220.742230684308</v>
      </c>
      <c r="T641" s="541">
        <f t="shared" si="210"/>
        <v>1220.742230684308</v>
      </c>
      <c r="U641" s="538">
        <f t="shared" si="195"/>
        <v>0</v>
      </c>
      <c r="V641" s="538">
        <f t="shared" si="196"/>
        <v>163579.45891169726</v>
      </c>
      <c r="W641" s="538">
        <f t="shared" si="196"/>
        <v>115970.51191500925</v>
      </c>
      <c r="X641" s="538">
        <f t="shared" si="196"/>
        <v>689719.36033663398</v>
      </c>
      <c r="Y641" s="538">
        <f t="shared" si="197"/>
        <v>969269.33116334048</v>
      </c>
      <c r="Z641" s="542">
        <f t="shared" si="198"/>
        <v>0</v>
      </c>
      <c r="AA641" s="543"/>
      <c r="AB641" s="544" t="s">
        <v>2505</v>
      </c>
      <c r="AC641" s="544">
        <v>1340.0452570444588</v>
      </c>
      <c r="AD641" s="544">
        <v>1340.0452570444588</v>
      </c>
      <c r="AE641" s="544">
        <v>1154.5431243544203</v>
      </c>
      <c r="AF641" s="545">
        <v>143</v>
      </c>
      <c r="AG641" s="545" t="s">
        <v>2263</v>
      </c>
      <c r="AH641" s="556"/>
      <c r="AN641" s="502">
        <f t="shared" si="205"/>
        <v>0</v>
      </c>
      <c r="AO641" s="502">
        <f t="shared" si="205"/>
        <v>-8222.1805340886058</v>
      </c>
      <c r="AP641" s="502">
        <f t="shared" si="205"/>
        <v>-5829.1578413314855</v>
      </c>
      <c r="AQ641" s="502">
        <f t="shared" si="205"/>
        <v>14051.338375420077</v>
      </c>
    </row>
    <row r="642" spans="1:43" s="504" customFormat="1" ht="12.75" x14ac:dyDescent="0.2">
      <c r="A642" s="535" t="s">
        <v>1035</v>
      </c>
      <c r="B642" s="536">
        <v>0</v>
      </c>
      <c r="C642" s="537" t="s">
        <v>2263</v>
      </c>
      <c r="D642" s="537">
        <v>1345.0195581314699</v>
      </c>
      <c r="E642" s="537">
        <v>1345.0195581314699</v>
      </c>
      <c r="F642" s="537">
        <v>1724.2557806024204</v>
      </c>
      <c r="G642" s="538">
        <v>0</v>
      </c>
      <c r="H642" s="538">
        <v>91</v>
      </c>
      <c r="I642" s="538">
        <v>80</v>
      </c>
      <c r="J642" s="538">
        <v>165</v>
      </c>
      <c r="K642" s="539">
        <f t="shared" si="192"/>
        <v>0</v>
      </c>
      <c r="L642" s="539">
        <f t="shared" si="193"/>
        <v>122396.77978996377</v>
      </c>
      <c r="M642" s="539">
        <f t="shared" si="193"/>
        <v>107601.5646505176</v>
      </c>
      <c r="N642" s="539">
        <f t="shared" si="193"/>
        <v>284502.20379939937</v>
      </c>
      <c r="O642" s="539">
        <f t="shared" si="194"/>
        <v>514500.54823988071</v>
      </c>
      <c r="P642" s="540"/>
      <c r="Q642" s="541"/>
      <c r="R642" s="541"/>
      <c r="S642" s="541"/>
      <c r="T642" s="541"/>
      <c r="U642" s="538">
        <f t="shared" si="195"/>
        <v>0</v>
      </c>
      <c r="V642" s="538">
        <f t="shared" si="196"/>
        <v>0</v>
      </c>
      <c r="W642" s="538">
        <f t="shared" si="196"/>
        <v>0</v>
      </c>
      <c r="X642" s="538">
        <f t="shared" si="196"/>
        <v>0</v>
      </c>
      <c r="Y642" s="538">
        <f t="shared" si="197"/>
        <v>0</v>
      </c>
      <c r="Z642" s="542">
        <f t="shared" si="198"/>
        <v>0</v>
      </c>
      <c r="AA642" s="543"/>
      <c r="AB642" s="544" t="s">
        <v>2505</v>
      </c>
      <c r="AC642" s="544">
        <v>1384.3442738062593</v>
      </c>
      <c r="AD642" s="544">
        <v>1384.3442738062593</v>
      </c>
      <c r="AE642" s="544">
        <v>1454.4843836791097</v>
      </c>
      <c r="AF642" s="545" t="s">
        <v>2263</v>
      </c>
      <c r="AG642" s="545" t="s">
        <v>2263</v>
      </c>
      <c r="AH642" s="556"/>
      <c r="AN642" s="502">
        <f t="shared" si="205"/>
        <v>0</v>
      </c>
      <c r="AO642" s="502">
        <f t="shared" si="205"/>
        <v>-122396.77978996377</v>
      </c>
      <c r="AP642" s="502">
        <f t="shared" si="205"/>
        <v>-107601.5646505176</v>
      </c>
      <c r="AQ642" s="502">
        <f t="shared" si="205"/>
        <v>-284502.20379939937</v>
      </c>
    </row>
    <row r="643" spans="1:43" s="504" customFormat="1" ht="12.75" x14ac:dyDescent="0.2">
      <c r="A643" s="535" t="s">
        <v>1036</v>
      </c>
      <c r="B643" s="536">
        <v>0</v>
      </c>
      <c r="C643" s="537" t="s">
        <v>2263</v>
      </c>
      <c r="D643" s="537">
        <v>998.70178028353757</v>
      </c>
      <c r="E643" s="537">
        <v>998.70178028353757</v>
      </c>
      <c r="F643" s="537">
        <v>4293.7040803072086</v>
      </c>
      <c r="G643" s="538">
        <v>0</v>
      </c>
      <c r="H643" s="538">
        <v>596</v>
      </c>
      <c r="I643" s="538">
        <v>235</v>
      </c>
      <c r="J643" s="538">
        <v>518</v>
      </c>
      <c r="K643" s="539">
        <f t="shared" si="192"/>
        <v>0</v>
      </c>
      <c r="L643" s="539">
        <f t="shared" si="193"/>
        <v>595226.26104898844</v>
      </c>
      <c r="M643" s="539">
        <f t="shared" si="193"/>
        <v>234694.91836663132</v>
      </c>
      <c r="N643" s="539">
        <f t="shared" si="193"/>
        <v>2224138.7135991342</v>
      </c>
      <c r="O643" s="539">
        <f t="shared" si="194"/>
        <v>3054059.8930147542</v>
      </c>
      <c r="P643" s="540"/>
      <c r="Q643" s="541"/>
      <c r="R643" s="541"/>
      <c r="S643" s="541"/>
      <c r="T643" s="541"/>
      <c r="U643" s="538">
        <f t="shared" si="195"/>
        <v>0</v>
      </c>
      <c r="V643" s="538">
        <f t="shared" si="196"/>
        <v>0</v>
      </c>
      <c r="W643" s="538">
        <f t="shared" si="196"/>
        <v>0</v>
      </c>
      <c r="X643" s="538">
        <f t="shared" si="196"/>
        <v>0</v>
      </c>
      <c r="Y643" s="538">
        <f t="shared" si="197"/>
        <v>0</v>
      </c>
      <c r="Z643" s="542">
        <f t="shared" si="198"/>
        <v>0</v>
      </c>
      <c r="AA643" s="543"/>
      <c r="AB643" s="544" t="s">
        <v>2263</v>
      </c>
      <c r="AC643" s="544" t="s">
        <v>2505</v>
      </c>
      <c r="AD643" s="544" t="s">
        <v>2505</v>
      </c>
      <c r="AE643" s="544" t="s">
        <v>2263</v>
      </c>
      <c r="AF643" s="545" t="s">
        <v>2263</v>
      </c>
      <c r="AG643" s="545" t="s">
        <v>2263</v>
      </c>
      <c r="AH643" s="556"/>
      <c r="AN643" s="502">
        <f t="shared" si="205"/>
        <v>0</v>
      </c>
      <c r="AO643" s="502">
        <f t="shared" si="205"/>
        <v>-595226.26104898844</v>
      </c>
      <c r="AP643" s="502">
        <f t="shared" si="205"/>
        <v>-234694.91836663132</v>
      </c>
      <c r="AQ643" s="502">
        <f t="shared" si="205"/>
        <v>-2224138.7135991342</v>
      </c>
    </row>
    <row r="644" spans="1:43" s="504" customFormat="1" ht="12.75" x14ac:dyDescent="0.2">
      <c r="A644" s="535" t="s">
        <v>1037</v>
      </c>
      <c r="B644" s="536">
        <v>0</v>
      </c>
      <c r="C644" s="537" t="s">
        <v>2263</v>
      </c>
      <c r="D644" s="537">
        <v>675.84131524466954</v>
      </c>
      <c r="E644" s="537">
        <v>675.84131524466954</v>
      </c>
      <c r="F644" s="537">
        <v>1486.4492438544028</v>
      </c>
      <c r="G644" s="538">
        <v>0</v>
      </c>
      <c r="H644" s="538">
        <v>3438</v>
      </c>
      <c r="I644" s="538">
        <v>602</v>
      </c>
      <c r="J644" s="538">
        <v>673</v>
      </c>
      <c r="K644" s="539">
        <f t="shared" si="192"/>
        <v>0</v>
      </c>
      <c r="L644" s="539">
        <f t="shared" si="193"/>
        <v>2323542.4418111737</v>
      </c>
      <c r="M644" s="539">
        <f t="shared" si="193"/>
        <v>406856.47177729104</v>
      </c>
      <c r="N644" s="539">
        <f t="shared" si="193"/>
        <v>1000380.3411140131</v>
      </c>
      <c r="O644" s="539">
        <f t="shared" si="194"/>
        <v>3730779.2547024777</v>
      </c>
      <c r="P644" s="540"/>
      <c r="Q644" s="541"/>
      <c r="R644" s="541"/>
      <c r="S644" s="541"/>
      <c r="T644" s="541"/>
      <c r="U644" s="538">
        <f t="shared" si="195"/>
        <v>0</v>
      </c>
      <c r="V644" s="538">
        <f t="shared" si="196"/>
        <v>0</v>
      </c>
      <c r="W644" s="538">
        <f t="shared" si="196"/>
        <v>0</v>
      </c>
      <c r="X644" s="538">
        <f t="shared" si="196"/>
        <v>0</v>
      </c>
      <c r="Y644" s="538">
        <f t="shared" si="197"/>
        <v>0</v>
      </c>
      <c r="Z644" s="542">
        <f t="shared" si="198"/>
        <v>0</v>
      </c>
      <c r="AA644" s="543"/>
      <c r="AB644" s="544" t="s">
        <v>2263</v>
      </c>
      <c r="AC644" s="544" t="s">
        <v>2505</v>
      </c>
      <c r="AD644" s="544" t="s">
        <v>2505</v>
      </c>
      <c r="AE644" s="544" t="s">
        <v>2263</v>
      </c>
      <c r="AF644" s="545" t="s">
        <v>2263</v>
      </c>
      <c r="AG644" s="545" t="s">
        <v>2263</v>
      </c>
      <c r="AH644" s="556"/>
      <c r="AN644" s="502">
        <f t="shared" si="205"/>
        <v>0</v>
      </c>
      <c r="AO644" s="502">
        <f t="shared" si="205"/>
        <v>-2323542.4418111737</v>
      </c>
      <c r="AP644" s="502">
        <f t="shared" si="205"/>
        <v>-406856.47177729104</v>
      </c>
      <c r="AQ644" s="502">
        <f t="shared" si="205"/>
        <v>-1000380.3411140131</v>
      </c>
    </row>
    <row r="645" spans="1:43" s="504" customFormat="1" ht="12.75" x14ac:dyDescent="0.2">
      <c r="A645" s="535" t="s">
        <v>1038</v>
      </c>
      <c r="B645" s="536">
        <v>0</v>
      </c>
      <c r="C645" s="537" t="s">
        <v>2263</v>
      </c>
      <c r="D645" s="537">
        <v>595.51747480396443</v>
      </c>
      <c r="E645" s="537">
        <v>595.51747480396443</v>
      </c>
      <c r="F645" s="537">
        <v>1213.5333178470096</v>
      </c>
      <c r="G645" s="538">
        <v>77</v>
      </c>
      <c r="H645" s="538">
        <v>8042</v>
      </c>
      <c r="I645" s="538">
        <v>708</v>
      </c>
      <c r="J645" s="538">
        <v>1148</v>
      </c>
      <c r="K645" s="539">
        <f t="shared" si="192"/>
        <v>0</v>
      </c>
      <c r="L645" s="539">
        <f t="shared" si="193"/>
        <v>4789151.5323734824</v>
      </c>
      <c r="M645" s="539">
        <f t="shared" si="193"/>
        <v>421626.37216120679</v>
      </c>
      <c r="N645" s="539">
        <f t="shared" si="193"/>
        <v>1393136.2488883671</v>
      </c>
      <c r="O645" s="539">
        <f t="shared" si="194"/>
        <v>6603914.153423056</v>
      </c>
      <c r="P645" s="540"/>
      <c r="Q645" s="541"/>
      <c r="R645" s="541"/>
      <c r="S645" s="541"/>
      <c r="T645" s="541"/>
      <c r="U645" s="538">
        <f t="shared" si="195"/>
        <v>0</v>
      </c>
      <c r="V645" s="538">
        <f t="shared" si="196"/>
        <v>0</v>
      </c>
      <c r="W645" s="538">
        <f t="shared" si="196"/>
        <v>0</v>
      </c>
      <c r="X645" s="538">
        <f t="shared" si="196"/>
        <v>0</v>
      </c>
      <c r="Y645" s="538">
        <f t="shared" si="197"/>
        <v>0</v>
      </c>
      <c r="Z645" s="542">
        <f t="shared" si="198"/>
        <v>0</v>
      </c>
      <c r="AA645" s="543"/>
      <c r="AB645" s="544" t="s">
        <v>2263</v>
      </c>
      <c r="AC645" s="544" t="s">
        <v>2505</v>
      </c>
      <c r="AD645" s="544" t="s">
        <v>2505</v>
      </c>
      <c r="AE645" s="544" t="s">
        <v>2263</v>
      </c>
      <c r="AF645" s="545">
        <v>100</v>
      </c>
      <c r="AG645" s="545" t="s">
        <v>2263</v>
      </c>
      <c r="AH645" s="556"/>
      <c r="AN645" s="502">
        <f t="shared" si="205"/>
        <v>0</v>
      </c>
      <c r="AO645" s="502">
        <f t="shared" si="205"/>
        <v>-4789151.5323734824</v>
      </c>
      <c r="AP645" s="502">
        <f t="shared" si="205"/>
        <v>-421626.37216120679</v>
      </c>
      <c r="AQ645" s="502">
        <f t="shared" si="205"/>
        <v>-1393136.2488883671</v>
      </c>
    </row>
    <row r="646" spans="1:43" s="504" customFormat="1" ht="12.75" x14ac:dyDescent="0.2">
      <c r="A646" s="535" t="s">
        <v>1039</v>
      </c>
      <c r="B646" s="536">
        <v>0</v>
      </c>
      <c r="C646" s="537" t="s">
        <v>2263</v>
      </c>
      <c r="D646" s="537">
        <v>1414.4692581396184</v>
      </c>
      <c r="E646" s="537">
        <v>1414.4692581396184</v>
      </c>
      <c r="F646" s="537">
        <v>2501.3889277661665</v>
      </c>
      <c r="G646" s="538">
        <v>172</v>
      </c>
      <c r="H646" s="538">
        <v>287</v>
      </c>
      <c r="I646" s="538">
        <v>84</v>
      </c>
      <c r="J646" s="538">
        <v>173</v>
      </c>
      <c r="K646" s="539">
        <f t="shared" si="192"/>
        <v>0</v>
      </c>
      <c r="L646" s="539">
        <f t="shared" si="193"/>
        <v>405952.67708607047</v>
      </c>
      <c r="M646" s="539">
        <f t="shared" si="193"/>
        <v>118815.41768372795</v>
      </c>
      <c r="N646" s="539">
        <f t="shared" si="193"/>
        <v>432740.28450354678</v>
      </c>
      <c r="O646" s="539">
        <f t="shared" si="194"/>
        <v>957508.37927334523</v>
      </c>
      <c r="P646" s="540"/>
      <c r="Q646" s="541"/>
      <c r="R646" s="541"/>
      <c r="S646" s="541"/>
      <c r="T646" s="541"/>
      <c r="U646" s="538">
        <f t="shared" si="195"/>
        <v>0</v>
      </c>
      <c r="V646" s="538">
        <f t="shared" si="196"/>
        <v>0</v>
      </c>
      <c r="W646" s="538">
        <f t="shared" si="196"/>
        <v>0</v>
      </c>
      <c r="X646" s="538">
        <f t="shared" si="196"/>
        <v>0</v>
      </c>
      <c r="Y646" s="538">
        <f t="shared" si="197"/>
        <v>0</v>
      </c>
      <c r="Z646" s="542">
        <f t="shared" si="198"/>
        <v>0</v>
      </c>
      <c r="AA646" s="543"/>
      <c r="AB646" s="544" t="s">
        <v>2505</v>
      </c>
      <c r="AC646" s="544">
        <v>1288.3630708223586</v>
      </c>
      <c r="AD646" s="544">
        <v>1288.3630708223586</v>
      </c>
      <c r="AE646" s="544">
        <v>2483.5136272084292</v>
      </c>
      <c r="AF646" s="545">
        <v>811</v>
      </c>
      <c r="AG646" s="545" t="s">
        <v>2263</v>
      </c>
      <c r="AH646" s="556"/>
      <c r="AN646" s="502">
        <f t="shared" si="205"/>
        <v>0</v>
      </c>
      <c r="AO646" s="502">
        <f t="shared" si="205"/>
        <v>-405952.67708607047</v>
      </c>
      <c r="AP646" s="502">
        <f t="shared" si="205"/>
        <v>-118815.41768372795</v>
      </c>
      <c r="AQ646" s="502">
        <f t="shared" si="205"/>
        <v>-432740.28450354678</v>
      </c>
    </row>
    <row r="647" spans="1:43" s="504" customFormat="1" ht="12.75" x14ac:dyDescent="0.2">
      <c r="A647" s="535" t="s">
        <v>1040</v>
      </c>
      <c r="B647" s="536">
        <v>0</v>
      </c>
      <c r="C647" s="537" t="s">
        <v>2263</v>
      </c>
      <c r="D647" s="537">
        <v>2069.1302087235035</v>
      </c>
      <c r="E647" s="537">
        <v>2069.1302087235035</v>
      </c>
      <c r="F647" s="537">
        <v>5246.9185269153259</v>
      </c>
      <c r="G647" s="538">
        <v>0</v>
      </c>
      <c r="H647" s="538">
        <v>118</v>
      </c>
      <c r="I647" s="538">
        <v>144</v>
      </c>
      <c r="J647" s="538">
        <v>341</v>
      </c>
      <c r="K647" s="539">
        <f t="shared" si="192"/>
        <v>0</v>
      </c>
      <c r="L647" s="539">
        <f t="shared" si="193"/>
        <v>244157.36462937342</v>
      </c>
      <c r="M647" s="539">
        <f t="shared" si="193"/>
        <v>297954.75005618448</v>
      </c>
      <c r="N647" s="539">
        <f t="shared" si="193"/>
        <v>1789199.2176781262</v>
      </c>
      <c r="O647" s="539">
        <f t="shared" si="194"/>
        <v>2331311.3323636842</v>
      </c>
      <c r="P647" s="540"/>
      <c r="Q647" s="541"/>
      <c r="R647" s="541"/>
      <c r="S647" s="541"/>
      <c r="T647" s="541"/>
      <c r="U647" s="538">
        <f t="shared" si="195"/>
        <v>0</v>
      </c>
      <c r="V647" s="538">
        <f t="shared" si="196"/>
        <v>0</v>
      </c>
      <c r="W647" s="538">
        <f t="shared" si="196"/>
        <v>0</v>
      </c>
      <c r="X647" s="538">
        <f t="shared" si="196"/>
        <v>0</v>
      </c>
      <c r="Y647" s="538">
        <f t="shared" si="197"/>
        <v>0</v>
      </c>
      <c r="Z647" s="542">
        <f t="shared" si="198"/>
        <v>0</v>
      </c>
      <c r="AA647" s="543"/>
      <c r="AB647" s="544" t="s">
        <v>2263</v>
      </c>
      <c r="AC647" s="544" t="s">
        <v>2505</v>
      </c>
      <c r="AD647" s="544" t="s">
        <v>2505</v>
      </c>
      <c r="AE647" s="544" t="s">
        <v>2263</v>
      </c>
      <c r="AF647" s="545" t="s">
        <v>2263</v>
      </c>
      <c r="AG647" s="545" t="s">
        <v>2263</v>
      </c>
      <c r="AH647" s="556"/>
      <c r="AN647" s="502">
        <f t="shared" si="205"/>
        <v>0</v>
      </c>
      <c r="AO647" s="502">
        <f t="shared" si="205"/>
        <v>-244157.36462937342</v>
      </c>
      <c r="AP647" s="502">
        <f t="shared" si="205"/>
        <v>-297954.75005618448</v>
      </c>
      <c r="AQ647" s="502">
        <f t="shared" si="205"/>
        <v>-1789199.2176781262</v>
      </c>
    </row>
    <row r="648" spans="1:43" s="504" customFormat="1" ht="12.75" x14ac:dyDescent="0.2">
      <c r="A648" s="535" t="s">
        <v>1041</v>
      </c>
      <c r="B648" s="536">
        <v>0</v>
      </c>
      <c r="C648" s="537" t="s">
        <v>2263</v>
      </c>
      <c r="D648" s="537">
        <v>1883.0373676595489</v>
      </c>
      <c r="E648" s="537">
        <v>1883.0373676595489</v>
      </c>
      <c r="F648" s="537">
        <v>2907.2075799245199</v>
      </c>
      <c r="G648" s="538">
        <v>0</v>
      </c>
      <c r="H648" s="538">
        <v>317</v>
      </c>
      <c r="I648" s="538">
        <v>542</v>
      </c>
      <c r="J648" s="538">
        <v>555</v>
      </c>
      <c r="K648" s="539">
        <f t="shared" ref="K648:K711" si="211">IF(ISERROR(C648*G648),0,G648*C648)</f>
        <v>0</v>
      </c>
      <c r="L648" s="539">
        <f t="shared" ref="L648:N711" si="212">IFERROR(D648*H648,"")</f>
        <v>596922.84554807702</v>
      </c>
      <c r="M648" s="539">
        <f t="shared" si="212"/>
        <v>1020606.2532714754</v>
      </c>
      <c r="N648" s="539">
        <f t="shared" si="212"/>
        <v>1613500.2068581085</v>
      </c>
      <c r="O648" s="539">
        <f t="shared" ref="O648:O711" si="213">IFERROR(SUM(K648:N648),"")</f>
        <v>3231029.3056776607</v>
      </c>
      <c r="P648" s="540"/>
      <c r="Q648" s="541"/>
      <c r="R648" s="541"/>
      <c r="S648" s="541"/>
      <c r="T648" s="541"/>
      <c r="U648" s="538">
        <f t="shared" ref="U648:U711" si="214">IF(ISERROR(G648*Q648),0,G648*Q648)</f>
        <v>0</v>
      </c>
      <c r="V648" s="538">
        <f t="shared" ref="V648:X711" si="215">IFERROR(H648*R648,"")</f>
        <v>0</v>
      </c>
      <c r="W648" s="538">
        <f t="shared" si="215"/>
        <v>0</v>
      </c>
      <c r="X648" s="538">
        <f t="shared" si="215"/>
        <v>0</v>
      </c>
      <c r="Y648" s="538">
        <f t="shared" ref="Y648:Y711" si="216">IFERROR(SUM(U648:X648),"")</f>
        <v>0</v>
      </c>
      <c r="Z648" s="542">
        <f t="shared" ref="Z648:Z711" si="217">IF(Y648=0,0,(Y648-O648))</f>
        <v>0</v>
      </c>
      <c r="AA648" s="543"/>
      <c r="AB648" s="544" t="s">
        <v>2263</v>
      </c>
      <c r="AC648" s="544" t="s">
        <v>2505</v>
      </c>
      <c r="AD648" s="544" t="s">
        <v>2505</v>
      </c>
      <c r="AE648" s="544" t="s">
        <v>2263</v>
      </c>
      <c r="AF648" s="545" t="s">
        <v>2263</v>
      </c>
      <c r="AG648" s="545" t="s">
        <v>2263</v>
      </c>
      <c r="AH648" s="556"/>
      <c r="AN648" s="502">
        <f t="shared" si="205"/>
        <v>0</v>
      </c>
      <c r="AO648" s="502">
        <f t="shared" si="205"/>
        <v>-596922.84554807702</v>
      </c>
      <c r="AP648" s="502">
        <f t="shared" si="205"/>
        <v>-1020606.2532714754</v>
      </c>
      <c r="AQ648" s="502">
        <f t="shared" si="205"/>
        <v>-1613500.2068581085</v>
      </c>
    </row>
    <row r="649" spans="1:43" s="504" customFormat="1" ht="12.75" x14ac:dyDescent="0.2">
      <c r="A649" s="535" t="s">
        <v>1042</v>
      </c>
      <c r="B649" s="536">
        <v>0</v>
      </c>
      <c r="C649" s="537" t="s">
        <v>2263</v>
      </c>
      <c r="D649" s="537">
        <v>1467.9747100231602</v>
      </c>
      <c r="E649" s="537">
        <v>1467.9747100231602</v>
      </c>
      <c r="F649" s="537">
        <v>2400.6893967707347</v>
      </c>
      <c r="G649" s="538">
        <v>176</v>
      </c>
      <c r="H649" s="538">
        <v>1327</v>
      </c>
      <c r="I649" s="538">
        <v>957</v>
      </c>
      <c r="J649" s="538">
        <v>960</v>
      </c>
      <c r="K649" s="539">
        <f t="shared" si="211"/>
        <v>0</v>
      </c>
      <c r="L649" s="539">
        <f t="shared" si="212"/>
        <v>1948002.4402007337</v>
      </c>
      <c r="M649" s="539">
        <f t="shared" si="212"/>
        <v>1404851.7974921644</v>
      </c>
      <c r="N649" s="539">
        <f t="shared" si="212"/>
        <v>2304661.8208999052</v>
      </c>
      <c r="O649" s="539">
        <f t="shared" si="213"/>
        <v>5657516.0585928038</v>
      </c>
      <c r="P649" s="540"/>
      <c r="Q649" s="541"/>
      <c r="R649" s="541"/>
      <c r="S649" s="541"/>
      <c r="T649" s="541"/>
      <c r="U649" s="538">
        <f t="shared" si="214"/>
        <v>0</v>
      </c>
      <c r="V649" s="538">
        <f t="shared" si="215"/>
        <v>0</v>
      </c>
      <c r="W649" s="538">
        <f t="shared" si="215"/>
        <v>0</v>
      </c>
      <c r="X649" s="538">
        <f t="shared" si="215"/>
        <v>0</v>
      </c>
      <c r="Y649" s="538">
        <f t="shared" si="216"/>
        <v>0</v>
      </c>
      <c r="Z649" s="542">
        <f t="shared" si="217"/>
        <v>0</v>
      </c>
      <c r="AA649" s="543"/>
      <c r="AB649" s="544" t="s">
        <v>2263</v>
      </c>
      <c r="AC649" s="544" t="s">
        <v>2505</v>
      </c>
      <c r="AD649" s="544" t="s">
        <v>2505</v>
      </c>
      <c r="AE649" s="544" t="s">
        <v>2263</v>
      </c>
      <c r="AF649" s="545">
        <v>361</v>
      </c>
      <c r="AG649" s="545" t="s">
        <v>2263</v>
      </c>
      <c r="AH649" s="556"/>
      <c r="AN649" s="502">
        <f t="shared" si="205"/>
        <v>0</v>
      </c>
      <c r="AO649" s="502">
        <f t="shared" si="205"/>
        <v>-1948002.4402007337</v>
      </c>
      <c r="AP649" s="502">
        <f t="shared" si="205"/>
        <v>-1404851.7974921644</v>
      </c>
      <c r="AQ649" s="502">
        <f t="shared" si="205"/>
        <v>-2304661.8208999052</v>
      </c>
    </row>
    <row r="650" spans="1:43" s="504" customFormat="1" ht="38.25" x14ac:dyDescent="0.2">
      <c r="A650" s="535" t="s">
        <v>1043</v>
      </c>
      <c r="B650" s="536" t="s">
        <v>2402</v>
      </c>
      <c r="C650" s="537" t="s">
        <v>2263</v>
      </c>
      <c r="D650" s="537">
        <v>10090.835446480578</v>
      </c>
      <c r="E650" s="537">
        <v>10090.835446480578</v>
      </c>
      <c r="F650" s="537">
        <v>8823.6644104562456</v>
      </c>
      <c r="G650" s="538">
        <v>0</v>
      </c>
      <c r="H650" s="538">
        <v>0</v>
      </c>
      <c r="I650" s="538">
        <v>22</v>
      </c>
      <c r="J650" s="538">
        <v>735</v>
      </c>
      <c r="K650" s="539">
        <f t="shared" si="211"/>
        <v>0</v>
      </c>
      <c r="L650" s="539">
        <f t="shared" si="212"/>
        <v>0</v>
      </c>
      <c r="M650" s="539">
        <f t="shared" si="212"/>
        <v>221998.37982257272</v>
      </c>
      <c r="N650" s="539">
        <f t="shared" si="212"/>
        <v>6485393.3416853407</v>
      </c>
      <c r="O650" s="539">
        <f t="shared" si="213"/>
        <v>6707391.7215079134</v>
      </c>
      <c r="P650" s="540"/>
      <c r="Q650" s="541"/>
      <c r="R650" s="541">
        <f>SUMPRODUCT($D$650:$F$650,$H$650:$J$650)/SUM($H$650:$J$650)</f>
        <v>8860.4910455850895</v>
      </c>
      <c r="S650" s="541">
        <f t="shared" ref="S650:T650" si="218">SUMPRODUCT($D$650:$F$650,$H$650:$J$650)/SUM($H$650:$J$650)</f>
        <v>8860.4910455850895</v>
      </c>
      <c r="T650" s="541">
        <f t="shared" si="218"/>
        <v>8860.4910455850895</v>
      </c>
      <c r="U650" s="538">
        <f t="shared" si="214"/>
        <v>0</v>
      </c>
      <c r="V650" s="538">
        <f t="shared" si="215"/>
        <v>0</v>
      </c>
      <c r="W650" s="538">
        <f t="shared" si="215"/>
        <v>194930.80300287198</v>
      </c>
      <c r="X650" s="538">
        <f t="shared" si="215"/>
        <v>6512460.9185050409</v>
      </c>
      <c r="Y650" s="538">
        <f t="shared" si="216"/>
        <v>6707391.7215079125</v>
      </c>
      <c r="Z650" s="542">
        <f t="shared" si="217"/>
        <v>-9.3132257461547852E-10</v>
      </c>
      <c r="AA650" s="543"/>
      <c r="AB650" s="544" t="s">
        <v>2263</v>
      </c>
      <c r="AC650" s="544" t="s">
        <v>2505</v>
      </c>
      <c r="AD650" s="544" t="s">
        <v>2505</v>
      </c>
      <c r="AE650" s="544" t="s">
        <v>2263</v>
      </c>
      <c r="AF650" s="545" t="s">
        <v>2263</v>
      </c>
      <c r="AG650" s="545" t="s">
        <v>2263</v>
      </c>
      <c r="AH650" s="556"/>
      <c r="AN650" s="502">
        <f t="shared" si="205"/>
        <v>0</v>
      </c>
      <c r="AO650" s="502">
        <f t="shared" si="205"/>
        <v>0</v>
      </c>
      <c r="AP650" s="502">
        <f t="shared" si="205"/>
        <v>-27067.576819700742</v>
      </c>
      <c r="AQ650" s="502">
        <f t="shared" si="205"/>
        <v>27067.576819700189</v>
      </c>
    </row>
    <row r="651" spans="1:43" s="504" customFormat="1" ht="12.75" x14ac:dyDescent="0.2">
      <c r="A651" s="535" t="s">
        <v>1044</v>
      </c>
      <c r="B651" s="536">
        <v>0</v>
      </c>
      <c r="C651" s="537" t="s">
        <v>2263</v>
      </c>
      <c r="D651" s="537">
        <v>3622.5745201179939</v>
      </c>
      <c r="E651" s="537">
        <v>3622.5745201179939</v>
      </c>
      <c r="F651" s="537">
        <v>4169.8556633568624</v>
      </c>
      <c r="G651" s="538">
        <v>0</v>
      </c>
      <c r="H651" s="538">
        <v>0</v>
      </c>
      <c r="I651" s="538">
        <v>43</v>
      </c>
      <c r="J651" s="538">
        <v>376</v>
      </c>
      <c r="K651" s="539">
        <f t="shared" si="211"/>
        <v>0</v>
      </c>
      <c r="L651" s="539">
        <f t="shared" si="212"/>
        <v>0</v>
      </c>
      <c r="M651" s="539">
        <f t="shared" si="212"/>
        <v>155770.70436507373</v>
      </c>
      <c r="N651" s="539">
        <f t="shared" si="212"/>
        <v>1567865.7294221802</v>
      </c>
      <c r="O651" s="539">
        <f t="shared" si="213"/>
        <v>1723636.4337872539</v>
      </c>
      <c r="P651" s="540"/>
      <c r="Q651" s="541"/>
      <c r="R651" s="541"/>
      <c r="S651" s="541"/>
      <c r="T651" s="541"/>
      <c r="U651" s="538">
        <f t="shared" si="214"/>
        <v>0</v>
      </c>
      <c r="V651" s="538">
        <f t="shared" si="215"/>
        <v>0</v>
      </c>
      <c r="W651" s="538">
        <f t="shared" si="215"/>
        <v>0</v>
      </c>
      <c r="X651" s="538">
        <f t="shared" si="215"/>
        <v>0</v>
      </c>
      <c r="Y651" s="538">
        <f t="shared" si="216"/>
        <v>0</v>
      </c>
      <c r="Z651" s="542">
        <f t="shared" si="217"/>
        <v>0</v>
      </c>
      <c r="AA651" s="543"/>
      <c r="AB651" s="544" t="s">
        <v>2263</v>
      </c>
      <c r="AC651" s="544" t="s">
        <v>2505</v>
      </c>
      <c r="AD651" s="544" t="s">
        <v>2505</v>
      </c>
      <c r="AE651" s="544" t="s">
        <v>2263</v>
      </c>
      <c r="AF651" s="545" t="s">
        <v>2263</v>
      </c>
      <c r="AG651" s="545" t="s">
        <v>2263</v>
      </c>
      <c r="AH651" s="556"/>
      <c r="AN651" s="502">
        <f t="shared" si="205"/>
        <v>0</v>
      </c>
      <c r="AO651" s="502">
        <f t="shared" si="205"/>
        <v>0</v>
      </c>
      <c r="AP651" s="502">
        <f t="shared" si="205"/>
        <v>-155770.70436507373</v>
      </c>
      <c r="AQ651" s="502">
        <f t="shared" si="205"/>
        <v>-1567865.7294221802</v>
      </c>
    </row>
    <row r="652" spans="1:43" s="504" customFormat="1" ht="12.75" x14ac:dyDescent="0.2">
      <c r="A652" s="535" t="s">
        <v>1045</v>
      </c>
      <c r="B652" s="536">
        <v>0</v>
      </c>
      <c r="C652" s="537" t="s">
        <v>2263</v>
      </c>
      <c r="D652" s="537">
        <v>4917.9925051652453</v>
      </c>
      <c r="E652" s="537">
        <v>4917.9925051652453</v>
      </c>
      <c r="F652" s="537">
        <v>5767.1397158660639</v>
      </c>
      <c r="G652" s="538">
        <v>0</v>
      </c>
      <c r="H652" s="538">
        <v>0</v>
      </c>
      <c r="I652" s="538">
        <v>34</v>
      </c>
      <c r="J652" s="538">
        <v>1497</v>
      </c>
      <c r="K652" s="539">
        <f t="shared" si="211"/>
        <v>0</v>
      </c>
      <c r="L652" s="539">
        <f t="shared" si="212"/>
        <v>0</v>
      </c>
      <c r="M652" s="539">
        <f t="shared" si="212"/>
        <v>167211.74517561833</v>
      </c>
      <c r="N652" s="539">
        <f t="shared" si="212"/>
        <v>8633408.1546514984</v>
      </c>
      <c r="O652" s="539">
        <f t="shared" si="213"/>
        <v>8800619.8998271171</v>
      </c>
      <c r="P652" s="540"/>
      <c r="Q652" s="541"/>
      <c r="R652" s="541"/>
      <c r="S652" s="541"/>
      <c r="T652" s="541"/>
      <c r="U652" s="538">
        <f t="shared" si="214"/>
        <v>0</v>
      </c>
      <c r="V652" s="538">
        <f t="shared" si="215"/>
        <v>0</v>
      </c>
      <c r="W652" s="538">
        <f t="shared" si="215"/>
        <v>0</v>
      </c>
      <c r="X652" s="538">
        <f t="shared" si="215"/>
        <v>0</v>
      </c>
      <c r="Y652" s="538">
        <f t="shared" si="216"/>
        <v>0</v>
      </c>
      <c r="Z652" s="542">
        <f t="shared" si="217"/>
        <v>0</v>
      </c>
      <c r="AA652" s="543"/>
      <c r="AB652" s="544" t="s">
        <v>2263</v>
      </c>
      <c r="AC652" s="544" t="s">
        <v>2505</v>
      </c>
      <c r="AD652" s="544" t="s">
        <v>2505</v>
      </c>
      <c r="AE652" s="544" t="s">
        <v>2263</v>
      </c>
      <c r="AF652" s="545" t="s">
        <v>2263</v>
      </c>
      <c r="AG652" s="545" t="s">
        <v>2263</v>
      </c>
      <c r="AH652" s="556"/>
      <c r="AN652" s="502">
        <f t="shared" si="205"/>
        <v>0</v>
      </c>
      <c r="AO652" s="502">
        <f t="shared" si="205"/>
        <v>0</v>
      </c>
      <c r="AP652" s="502">
        <f t="shared" si="205"/>
        <v>-167211.74517561833</v>
      </c>
      <c r="AQ652" s="502">
        <f t="shared" si="205"/>
        <v>-8633408.1546514984</v>
      </c>
    </row>
    <row r="653" spans="1:43" s="504" customFormat="1" ht="12.75" x14ac:dyDescent="0.2">
      <c r="A653" s="535" t="s">
        <v>1046</v>
      </c>
      <c r="B653" s="536">
        <v>0</v>
      </c>
      <c r="C653" s="537" t="s">
        <v>2263</v>
      </c>
      <c r="D653" s="537">
        <v>2744.088143216441</v>
      </c>
      <c r="E653" s="537">
        <v>2744.088143216441</v>
      </c>
      <c r="F653" s="537">
        <v>3233.3790487269621</v>
      </c>
      <c r="G653" s="538">
        <v>0</v>
      </c>
      <c r="H653" s="538">
        <v>0</v>
      </c>
      <c r="I653" s="538">
        <v>92</v>
      </c>
      <c r="J653" s="538">
        <v>1597</v>
      </c>
      <c r="K653" s="539">
        <f t="shared" si="211"/>
        <v>0</v>
      </c>
      <c r="L653" s="539">
        <f t="shared" si="212"/>
        <v>0</v>
      </c>
      <c r="M653" s="539">
        <f t="shared" si="212"/>
        <v>252456.10917591257</v>
      </c>
      <c r="N653" s="539">
        <f t="shared" si="212"/>
        <v>5163706.3408169588</v>
      </c>
      <c r="O653" s="539">
        <f t="shared" si="213"/>
        <v>5416162.4499928709</v>
      </c>
      <c r="P653" s="540"/>
      <c r="Q653" s="541"/>
      <c r="R653" s="541"/>
      <c r="S653" s="541"/>
      <c r="T653" s="541"/>
      <c r="U653" s="538">
        <f t="shared" si="214"/>
        <v>0</v>
      </c>
      <c r="V653" s="538">
        <f t="shared" si="215"/>
        <v>0</v>
      </c>
      <c r="W653" s="538">
        <f t="shared" si="215"/>
        <v>0</v>
      </c>
      <c r="X653" s="538">
        <f t="shared" si="215"/>
        <v>0</v>
      </c>
      <c r="Y653" s="538">
        <f t="shared" si="216"/>
        <v>0</v>
      </c>
      <c r="Z653" s="542">
        <f t="shared" si="217"/>
        <v>0</v>
      </c>
      <c r="AA653" s="543"/>
      <c r="AB653" s="544" t="s">
        <v>2263</v>
      </c>
      <c r="AC653" s="544" t="s">
        <v>2505</v>
      </c>
      <c r="AD653" s="544" t="s">
        <v>2505</v>
      </c>
      <c r="AE653" s="544" t="s">
        <v>2263</v>
      </c>
      <c r="AF653" s="545" t="s">
        <v>2263</v>
      </c>
      <c r="AG653" s="545" t="s">
        <v>2263</v>
      </c>
      <c r="AH653" s="556"/>
      <c r="AN653" s="502">
        <f t="shared" si="205"/>
        <v>0</v>
      </c>
      <c r="AO653" s="502">
        <f t="shared" si="205"/>
        <v>0</v>
      </c>
      <c r="AP653" s="502">
        <f t="shared" si="205"/>
        <v>-252456.10917591257</v>
      </c>
      <c r="AQ653" s="502">
        <f t="shared" si="205"/>
        <v>-5163706.3408169588</v>
      </c>
    </row>
    <row r="654" spans="1:43" s="504" customFormat="1" ht="12.75" x14ac:dyDescent="0.2">
      <c r="A654" s="535" t="s">
        <v>1047</v>
      </c>
      <c r="B654" s="536">
        <v>0</v>
      </c>
      <c r="C654" s="537" t="s">
        <v>2263</v>
      </c>
      <c r="D654" s="537">
        <v>2137.2141240047308</v>
      </c>
      <c r="E654" s="537">
        <v>2137.2141240047308</v>
      </c>
      <c r="F654" s="537">
        <v>2191.8162203152674</v>
      </c>
      <c r="G654" s="538">
        <v>0</v>
      </c>
      <c r="H654" s="538">
        <v>0</v>
      </c>
      <c r="I654" s="538">
        <v>164</v>
      </c>
      <c r="J654" s="538">
        <v>1580</v>
      </c>
      <c r="K654" s="539">
        <f t="shared" si="211"/>
        <v>0</v>
      </c>
      <c r="L654" s="539">
        <f t="shared" si="212"/>
        <v>0</v>
      </c>
      <c r="M654" s="539">
        <f t="shared" si="212"/>
        <v>350503.11633677583</v>
      </c>
      <c r="N654" s="539">
        <f t="shared" si="212"/>
        <v>3463069.6280981223</v>
      </c>
      <c r="O654" s="539">
        <f t="shared" si="213"/>
        <v>3813572.7444348983</v>
      </c>
      <c r="P654" s="540"/>
      <c r="Q654" s="541"/>
      <c r="R654" s="541"/>
      <c r="S654" s="541"/>
      <c r="T654" s="541"/>
      <c r="U654" s="538">
        <f t="shared" si="214"/>
        <v>0</v>
      </c>
      <c r="V654" s="538">
        <f t="shared" si="215"/>
        <v>0</v>
      </c>
      <c r="W654" s="538">
        <f t="shared" si="215"/>
        <v>0</v>
      </c>
      <c r="X654" s="538">
        <f t="shared" si="215"/>
        <v>0</v>
      </c>
      <c r="Y654" s="538">
        <f t="shared" si="216"/>
        <v>0</v>
      </c>
      <c r="Z654" s="542">
        <f t="shared" si="217"/>
        <v>0</v>
      </c>
      <c r="AA654" s="543"/>
      <c r="AB654" s="544" t="s">
        <v>2263</v>
      </c>
      <c r="AC654" s="544" t="s">
        <v>2505</v>
      </c>
      <c r="AD654" s="544" t="s">
        <v>2505</v>
      </c>
      <c r="AE654" s="544" t="s">
        <v>2263</v>
      </c>
      <c r="AF654" s="545" t="s">
        <v>2263</v>
      </c>
      <c r="AG654" s="545" t="s">
        <v>2263</v>
      </c>
      <c r="AH654" s="556"/>
      <c r="AN654" s="502">
        <f t="shared" si="205"/>
        <v>0</v>
      </c>
      <c r="AO654" s="502">
        <f t="shared" si="205"/>
        <v>0</v>
      </c>
      <c r="AP654" s="502">
        <f t="shared" si="205"/>
        <v>-350503.11633677583</v>
      </c>
      <c r="AQ654" s="502">
        <f t="shared" si="205"/>
        <v>-3463069.6280981223</v>
      </c>
    </row>
    <row r="655" spans="1:43" s="504" customFormat="1" ht="12.75" x14ac:dyDescent="0.2">
      <c r="A655" s="535" t="s">
        <v>1048</v>
      </c>
      <c r="B655" s="536">
        <v>0</v>
      </c>
      <c r="C655" s="537" t="s">
        <v>2263</v>
      </c>
      <c r="D655" s="537">
        <v>3292.0463281846378</v>
      </c>
      <c r="E655" s="537">
        <v>3292.0463281846378</v>
      </c>
      <c r="F655" s="537">
        <v>3897.0307295219864</v>
      </c>
      <c r="G655" s="538">
        <v>0</v>
      </c>
      <c r="H655" s="538">
        <v>0</v>
      </c>
      <c r="I655" s="538">
        <v>10</v>
      </c>
      <c r="J655" s="538">
        <v>2514</v>
      </c>
      <c r="K655" s="539">
        <f t="shared" si="211"/>
        <v>0</v>
      </c>
      <c r="L655" s="539">
        <f t="shared" si="212"/>
        <v>0</v>
      </c>
      <c r="M655" s="539">
        <f t="shared" si="212"/>
        <v>32920.46328184638</v>
      </c>
      <c r="N655" s="539">
        <f t="shared" si="212"/>
        <v>9797135.2540182732</v>
      </c>
      <c r="O655" s="539">
        <f t="shared" si="213"/>
        <v>9830055.7173001189</v>
      </c>
      <c r="P655" s="540"/>
      <c r="Q655" s="541"/>
      <c r="R655" s="541"/>
      <c r="S655" s="541"/>
      <c r="T655" s="541"/>
      <c r="U655" s="538">
        <f t="shared" si="214"/>
        <v>0</v>
      </c>
      <c r="V655" s="538">
        <f t="shared" si="215"/>
        <v>0</v>
      </c>
      <c r="W655" s="538">
        <f t="shared" si="215"/>
        <v>0</v>
      </c>
      <c r="X655" s="538">
        <f t="shared" si="215"/>
        <v>0</v>
      </c>
      <c r="Y655" s="538">
        <f t="shared" si="216"/>
        <v>0</v>
      </c>
      <c r="Z655" s="542">
        <f t="shared" si="217"/>
        <v>0</v>
      </c>
      <c r="AA655" s="543"/>
      <c r="AB655" s="544" t="s">
        <v>2263</v>
      </c>
      <c r="AC655" s="544" t="s">
        <v>2505</v>
      </c>
      <c r="AD655" s="544" t="s">
        <v>2505</v>
      </c>
      <c r="AE655" s="544" t="s">
        <v>2263</v>
      </c>
      <c r="AF655" s="545" t="s">
        <v>2263</v>
      </c>
      <c r="AG655" s="545" t="s">
        <v>2263</v>
      </c>
      <c r="AH655" s="556"/>
      <c r="AN655" s="502">
        <f t="shared" si="205"/>
        <v>0</v>
      </c>
      <c r="AO655" s="502">
        <f t="shared" si="205"/>
        <v>0</v>
      </c>
      <c r="AP655" s="502">
        <f t="shared" si="205"/>
        <v>-32920.46328184638</v>
      </c>
      <c r="AQ655" s="502">
        <f t="shared" si="205"/>
        <v>-9797135.2540182732</v>
      </c>
    </row>
    <row r="656" spans="1:43" s="504" customFormat="1" ht="12.75" x14ac:dyDescent="0.2">
      <c r="A656" s="535" t="s">
        <v>1049</v>
      </c>
      <c r="B656" s="536">
        <v>0</v>
      </c>
      <c r="C656" s="537" t="s">
        <v>2263</v>
      </c>
      <c r="D656" s="537">
        <v>2274.9817877937608</v>
      </c>
      <c r="E656" s="537">
        <v>2274.9817877937608</v>
      </c>
      <c r="F656" s="537">
        <v>2577.3466514132724</v>
      </c>
      <c r="G656" s="538">
        <v>0</v>
      </c>
      <c r="H656" s="538">
        <v>12</v>
      </c>
      <c r="I656" s="538">
        <v>76</v>
      </c>
      <c r="J656" s="538">
        <v>7230</v>
      </c>
      <c r="K656" s="539">
        <f t="shared" si="211"/>
        <v>0</v>
      </c>
      <c r="L656" s="539">
        <f t="shared" si="212"/>
        <v>27299.781453525131</v>
      </c>
      <c r="M656" s="539">
        <f t="shared" si="212"/>
        <v>172898.61587232581</v>
      </c>
      <c r="N656" s="539">
        <f t="shared" si="212"/>
        <v>18634216.289717961</v>
      </c>
      <c r="O656" s="539">
        <f t="shared" si="213"/>
        <v>18834414.687043812</v>
      </c>
      <c r="P656" s="540"/>
      <c r="Q656" s="541"/>
      <c r="R656" s="541"/>
      <c r="S656" s="541"/>
      <c r="T656" s="541"/>
      <c r="U656" s="538">
        <f t="shared" si="214"/>
        <v>0</v>
      </c>
      <c r="V656" s="538">
        <f t="shared" si="215"/>
        <v>0</v>
      </c>
      <c r="W656" s="538">
        <f t="shared" si="215"/>
        <v>0</v>
      </c>
      <c r="X656" s="538">
        <f t="shared" si="215"/>
        <v>0</v>
      </c>
      <c r="Y656" s="538">
        <f t="shared" si="216"/>
        <v>0</v>
      </c>
      <c r="Z656" s="542">
        <f t="shared" si="217"/>
        <v>0</v>
      </c>
      <c r="AA656" s="543"/>
      <c r="AB656" s="544" t="s">
        <v>2263</v>
      </c>
      <c r="AC656" s="544" t="s">
        <v>2505</v>
      </c>
      <c r="AD656" s="544" t="s">
        <v>2505</v>
      </c>
      <c r="AE656" s="544" t="s">
        <v>2263</v>
      </c>
      <c r="AF656" s="545" t="s">
        <v>2263</v>
      </c>
      <c r="AG656" s="545" t="s">
        <v>2263</v>
      </c>
      <c r="AH656" s="556"/>
      <c r="AN656" s="502">
        <f t="shared" si="205"/>
        <v>0</v>
      </c>
      <c r="AO656" s="502">
        <f t="shared" si="205"/>
        <v>-27299.781453525131</v>
      </c>
      <c r="AP656" s="502">
        <f t="shared" si="205"/>
        <v>-172898.61587232581</v>
      </c>
      <c r="AQ656" s="502">
        <f t="shared" si="205"/>
        <v>-18634216.289717961</v>
      </c>
    </row>
    <row r="657" spans="1:43" s="504" customFormat="1" ht="12.75" x14ac:dyDescent="0.2">
      <c r="A657" s="535" t="s">
        <v>1050</v>
      </c>
      <c r="B657" s="536">
        <v>0</v>
      </c>
      <c r="C657" s="537" t="s">
        <v>2263</v>
      </c>
      <c r="D657" s="537">
        <v>1264.0259412235316</v>
      </c>
      <c r="E657" s="537">
        <v>1264.0259412235316</v>
      </c>
      <c r="F657" s="537">
        <v>1877.7902517324671</v>
      </c>
      <c r="G657" s="538">
        <v>0</v>
      </c>
      <c r="H657" s="538">
        <v>93</v>
      </c>
      <c r="I657" s="538">
        <v>225</v>
      </c>
      <c r="J657" s="538">
        <v>20577</v>
      </c>
      <c r="K657" s="539">
        <f t="shared" si="211"/>
        <v>0</v>
      </c>
      <c r="L657" s="539">
        <f t="shared" si="212"/>
        <v>117554.41253378845</v>
      </c>
      <c r="M657" s="539">
        <f t="shared" si="212"/>
        <v>284405.83677529462</v>
      </c>
      <c r="N657" s="539">
        <f t="shared" si="212"/>
        <v>38639290.009898975</v>
      </c>
      <c r="O657" s="539">
        <f t="shared" si="213"/>
        <v>39041250.259208061</v>
      </c>
      <c r="P657" s="540"/>
      <c r="Q657" s="541"/>
      <c r="R657" s="541"/>
      <c r="S657" s="541"/>
      <c r="T657" s="541"/>
      <c r="U657" s="538">
        <f t="shared" si="214"/>
        <v>0</v>
      </c>
      <c r="V657" s="538">
        <f t="shared" si="215"/>
        <v>0</v>
      </c>
      <c r="W657" s="538">
        <f t="shared" si="215"/>
        <v>0</v>
      </c>
      <c r="X657" s="538">
        <f t="shared" si="215"/>
        <v>0</v>
      </c>
      <c r="Y657" s="538">
        <f t="shared" si="216"/>
        <v>0</v>
      </c>
      <c r="Z657" s="542">
        <f t="shared" si="217"/>
        <v>0</v>
      </c>
      <c r="AA657" s="543"/>
      <c r="AB657" s="544" t="s">
        <v>2263</v>
      </c>
      <c r="AC657" s="544" t="s">
        <v>2505</v>
      </c>
      <c r="AD657" s="544" t="s">
        <v>2505</v>
      </c>
      <c r="AE657" s="544" t="s">
        <v>2263</v>
      </c>
      <c r="AF657" s="545" t="s">
        <v>2263</v>
      </c>
      <c r="AG657" s="545" t="s">
        <v>2263</v>
      </c>
      <c r="AH657" s="556"/>
      <c r="AN657" s="502">
        <f t="shared" si="205"/>
        <v>0</v>
      </c>
      <c r="AO657" s="502">
        <f t="shared" si="205"/>
        <v>-117554.41253378845</v>
      </c>
      <c r="AP657" s="502">
        <f t="shared" si="205"/>
        <v>-284405.83677529462</v>
      </c>
      <c r="AQ657" s="502">
        <f t="shared" si="205"/>
        <v>-38639290.009898975</v>
      </c>
    </row>
    <row r="658" spans="1:43" s="504" customFormat="1" ht="12.75" x14ac:dyDescent="0.2">
      <c r="A658" s="535" t="s">
        <v>1051</v>
      </c>
      <c r="B658" s="536">
        <v>0</v>
      </c>
      <c r="C658" s="537" t="s">
        <v>2263</v>
      </c>
      <c r="D658" s="537">
        <v>449.58506618836674</v>
      </c>
      <c r="E658" s="537">
        <v>449.58506618836674</v>
      </c>
      <c r="F658" s="537">
        <v>972.80932229130951</v>
      </c>
      <c r="G658" s="538">
        <v>0</v>
      </c>
      <c r="H658" s="538">
        <v>909</v>
      </c>
      <c r="I658" s="538">
        <v>251</v>
      </c>
      <c r="J658" s="538">
        <v>31404</v>
      </c>
      <c r="K658" s="539">
        <f t="shared" si="211"/>
        <v>0</v>
      </c>
      <c r="L658" s="539">
        <f t="shared" si="212"/>
        <v>408672.82516522537</v>
      </c>
      <c r="M658" s="539">
        <f t="shared" si="212"/>
        <v>112845.85161328006</v>
      </c>
      <c r="N658" s="539">
        <f t="shared" si="212"/>
        <v>30550103.957236283</v>
      </c>
      <c r="O658" s="539">
        <f t="shared" si="213"/>
        <v>31071622.634014789</v>
      </c>
      <c r="P658" s="540"/>
      <c r="Q658" s="541"/>
      <c r="R658" s="541"/>
      <c r="S658" s="541"/>
      <c r="T658" s="541"/>
      <c r="U658" s="538">
        <f t="shared" si="214"/>
        <v>0</v>
      </c>
      <c r="V658" s="538">
        <f t="shared" si="215"/>
        <v>0</v>
      </c>
      <c r="W658" s="538">
        <f t="shared" si="215"/>
        <v>0</v>
      </c>
      <c r="X658" s="538">
        <f t="shared" si="215"/>
        <v>0</v>
      </c>
      <c r="Y658" s="538">
        <f t="shared" si="216"/>
        <v>0</v>
      </c>
      <c r="Z658" s="542">
        <f t="shared" si="217"/>
        <v>0</v>
      </c>
      <c r="AA658" s="543"/>
      <c r="AB658" s="544" t="s">
        <v>2263</v>
      </c>
      <c r="AC658" s="544" t="s">
        <v>2505</v>
      </c>
      <c r="AD658" s="544" t="s">
        <v>2505</v>
      </c>
      <c r="AE658" s="544" t="s">
        <v>2263</v>
      </c>
      <c r="AF658" s="545" t="s">
        <v>2263</v>
      </c>
      <c r="AG658" s="545" t="s">
        <v>2263</v>
      </c>
      <c r="AH658" s="556"/>
      <c r="AN658" s="502">
        <f t="shared" si="205"/>
        <v>0</v>
      </c>
      <c r="AO658" s="502">
        <f t="shared" si="205"/>
        <v>-408672.82516522537</v>
      </c>
      <c r="AP658" s="502">
        <f t="shared" si="205"/>
        <v>-112845.85161328006</v>
      </c>
      <c r="AQ658" s="502">
        <f t="shared" si="205"/>
        <v>-30550103.957236283</v>
      </c>
    </row>
    <row r="659" spans="1:43" s="504" customFormat="1" ht="12.75" x14ac:dyDescent="0.2">
      <c r="A659" s="535" t="s">
        <v>1052</v>
      </c>
      <c r="B659" s="536">
        <v>0</v>
      </c>
      <c r="C659" s="537" t="s">
        <v>2263</v>
      </c>
      <c r="D659" s="537">
        <v>5939.9914134079472</v>
      </c>
      <c r="E659" s="537">
        <v>5939.9914134079472</v>
      </c>
      <c r="F659" s="537">
        <v>7749.9384968146878</v>
      </c>
      <c r="G659" s="538">
        <v>0</v>
      </c>
      <c r="H659" s="538">
        <v>0</v>
      </c>
      <c r="I659" s="538">
        <v>40</v>
      </c>
      <c r="J659" s="538">
        <v>461</v>
      </c>
      <c r="K659" s="539">
        <f t="shared" si="211"/>
        <v>0</v>
      </c>
      <c r="L659" s="539">
        <f t="shared" si="212"/>
        <v>0</v>
      </c>
      <c r="M659" s="539">
        <f t="shared" si="212"/>
        <v>237599.6565363179</v>
      </c>
      <c r="N659" s="539">
        <f t="shared" si="212"/>
        <v>3572721.6470315713</v>
      </c>
      <c r="O659" s="539">
        <f t="shared" si="213"/>
        <v>3810321.3035678891</v>
      </c>
      <c r="P659" s="540"/>
      <c r="Q659" s="541"/>
      <c r="R659" s="541"/>
      <c r="S659" s="541"/>
      <c r="T659" s="541"/>
      <c r="U659" s="538">
        <f t="shared" si="214"/>
        <v>0</v>
      </c>
      <c r="V659" s="538">
        <f t="shared" si="215"/>
        <v>0</v>
      </c>
      <c r="W659" s="538">
        <f t="shared" si="215"/>
        <v>0</v>
      </c>
      <c r="X659" s="538">
        <f t="shared" si="215"/>
        <v>0</v>
      </c>
      <c r="Y659" s="538">
        <f t="shared" si="216"/>
        <v>0</v>
      </c>
      <c r="Z659" s="542">
        <f t="shared" si="217"/>
        <v>0</v>
      </c>
      <c r="AA659" s="543"/>
      <c r="AB659" s="544" t="s">
        <v>2263</v>
      </c>
      <c r="AC659" s="544" t="s">
        <v>2505</v>
      </c>
      <c r="AD659" s="544" t="s">
        <v>2505</v>
      </c>
      <c r="AE659" s="544" t="s">
        <v>2263</v>
      </c>
      <c r="AF659" s="545" t="s">
        <v>2263</v>
      </c>
      <c r="AG659" s="545" t="s">
        <v>2263</v>
      </c>
      <c r="AH659" s="556"/>
      <c r="AN659" s="502">
        <f t="shared" si="205"/>
        <v>0</v>
      </c>
      <c r="AO659" s="502">
        <f t="shared" si="205"/>
        <v>0</v>
      </c>
      <c r="AP659" s="502">
        <f t="shared" si="205"/>
        <v>-237599.6565363179</v>
      </c>
      <c r="AQ659" s="502">
        <f t="shared" si="205"/>
        <v>-3572721.6470315713</v>
      </c>
    </row>
    <row r="660" spans="1:43" s="504" customFormat="1" ht="12.75" x14ac:dyDescent="0.2">
      <c r="A660" s="535" t="s">
        <v>1053</v>
      </c>
      <c r="B660" s="536">
        <v>0</v>
      </c>
      <c r="C660" s="537" t="s">
        <v>2263</v>
      </c>
      <c r="D660" s="537">
        <v>3769.7358576595821</v>
      </c>
      <c r="E660" s="537">
        <v>3769.7358576595821</v>
      </c>
      <c r="F660" s="537">
        <v>4439.0462473339057</v>
      </c>
      <c r="G660" s="538">
        <v>0</v>
      </c>
      <c r="H660" s="538">
        <v>0</v>
      </c>
      <c r="I660" s="538">
        <v>105</v>
      </c>
      <c r="J660" s="538">
        <v>521</v>
      </c>
      <c r="K660" s="539">
        <f t="shared" si="211"/>
        <v>0</v>
      </c>
      <c r="L660" s="539">
        <f t="shared" si="212"/>
        <v>0</v>
      </c>
      <c r="M660" s="539">
        <f t="shared" si="212"/>
        <v>395822.26505425613</v>
      </c>
      <c r="N660" s="539">
        <f t="shared" si="212"/>
        <v>2312743.0948609649</v>
      </c>
      <c r="O660" s="539">
        <f t="shared" si="213"/>
        <v>2708565.3599152211</v>
      </c>
      <c r="P660" s="540"/>
      <c r="Q660" s="541"/>
      <c r="R660" s="541"/>
      <c r="S660" s="541"/>
      <c r="T660" s="541"/>
      <c r="U660" s="538">
        <f t="shared" si="214"/>
        <v>0</v>
      </c>
      <c r="V660" s="538">
        <f t="shared" si="215"/>
        <v>0</v>
      </c>
      <c r="W660" s="538">
        <f t="shared" si="215"/>
        <v>0</v>
      </c>
      <c r="X660" s="538">
        <f t="shared" si="215"/>
        <v>0</v>
      </c>
      <c r="Y660" s="538">
        <f t="shared" si="216"/>
        <v>0</v>
      </c>
      <c r="Z660" s="542">
        <f t="shared" si="217"/>
        <v>0</v>
      </c>
      <c r="AA660" s="543"/>
      <c r="AB660" s="544" t="s">
        <v>2263</v>
      </c>
      <c r="AC660" s="544" t="s">
        <v>2505</v>
      </c>
      <c r="AD660" s="544" t="s">
        <v>2505</v>
      </c>
      <c r="AE660" s="544" t="s">
        <v>2263</v>
      </c>
      <c r="AF660" s="545" t="s">
        <v>2263</v>
      </c>
      <c r="AG660" s="545" t="s">
        <v>2263</v>
      </c>
      <c r="AH660" s="556"/>
      <c r="AN660" s="502">
        <f t="shared" si="205"/>
        <v>0</v>
      </c>
      <c r="AO660" s="502">
        <f t="shared" si="205"/>
        <v>0</v>
      </c>
      <c r="AP660" s="502">
        <f t="shared" si="205"/>
        <v>-395822.26505425613</v>
      </c>
      <c r="AQ660" s="502">
        <f t="shared" si="205"/>
        <v>-2312743.0948609649</v>
      </c>
    </row>
    <row r="661" spans="1:43" s="504" customFormat="1" ht="12.75" x14ac:dyDescent="0.2">
      <c r="A661" s="535" t="s">
        <v>1054</v>
      </c>
      <c r="B661" s="536">
        <v>0</v>
      </c>
      <c r="C661" s="537" t="s">
        <v>2263</v>
      </c>
      <c r="D661" s="537">
        <v>5062.1475575584627</v>
      </c>
      <c r="E661" s="537">
        <v>5062.1475575584627</v>
      </c>
      <c r="F661" s="537">
        <v>5177.0819716736751</v>
      </c>
      <c r="G661" s="538">
        <v>0</v>
      </c>
      <c r="H661" s="538">
        <v>0</v>
      </c>
      <c r="I661" s="538">
        <v>70</v>
      </c>
      <c r="J661" s="538">
        <v>754</v>
      </c>
      <c r="K661" s="539">
        <f t="shared" si="211"/>
        <v>0</v>
      </c>
      <c r="L661" s="539">
        <f t="shared" si="212"/>
        <v>0</v>
      </c>
      <c r="M661" s="539">
        <f t="shared" si="212"/>
        <v>354350.32902909239</v>
      </c>
      <c r="N661" s="539">
        <f t="shared" si="212"/>
        <v>3903519.8066419512</v>
      </c>
      <c r="O661" s="539">
        <f t="shared" si="213"/>
        <v>4257870.1356710438</v>
      </c>
      <c r="P661" s="540"/>
      <c r="Q661" s="541"/>
      <c r="R661" s="541"/>
      <c r="S661" s="541"/>
      <c r="T661" s="541"/>
      <c r="U661" s="538">
        <f t="shared" si="214"/>
        <v>0</v>
      </c>
      <c r="V661" s="538">
        <f t="shared" si="215"/>
        <v>0</v>
      </c>
      <c r="W661" s="538">
        <f t="shared" si="215"/>
        <v>0</v>
      </c>
      <c r="X661" s="538">
        <f t="shared" si="215"/>
        <v>0</v>
      </c>
      <c r="Y661" s="538">
        <f t="shared" si="216"/>
        <v>0</v>
      </c>
      <c r="Z661" s="542">
        <f t="shared" si="217"/>
        <v>0</v>
      </c>
      <c r="AA661" s="543"/>
      <c r="AB661" s="544" t="s">
        <v>2263</v>
      </c>
      <c r="AC661" s="544" t="s">
        <v>2505</v>
      </c>
      <c r="AD661" s="544" t="s">
        <v>2505</v>
      </c>
      <c r="AE661" s="544" t="s">
        <v>2263</v>
      </c>
      <c r="AF661" s="545" t="s">
        <v>2263</v>
      </c>
      <c r="AG661" s="545" t="s">
        <v>2263</v>
      </c>
      <c r="AH661" s="556"/>
      <c r="AN661" s="502">
        <f t="shared" si="205"/>
        <v>0</v>
      </c>
      <c r="AO661" s="502">
        <f t="shared" si="205"/>
        <v>0</v>
      </c>
      <c r="AP661" s="502">
        <f t="shared" si="205"/>
        <v>-354350.32902909239</v>
      </c>
      <c r="AQ661" s="502">
        <f t="shared" si="205"/>
        <v>-3903519.8066419512</v>
      </c>
    </row>
    <row r="662" spans="1:43" s="504" customFormat="1" ht="12.75" x14ac:dyDescent="0.2">
      <c r="A662" s="535" t="s">
        <v>1055</v>
      </c>
      <c r="B662" s="536">
        <v>0</v>
      </c>
      <c r="C662" s="537" t="s">
        <v>2263</v>
      </c>
      <c r="D662" s="537">
        <v>2509.5863975436582</v>
      </c>
      <c r="E662" s="537">
        <v>2509.5863975436582</v>
      </c>
      <c r="F662" s="537">
        <v>2951.2308945390414</v>
      </c>
      <c r="G662" s="538">
        <v>0</v>
      </c>
      <c r="H662" s="538">
        <v>7</v>
      </c>
      <c r="I662" s="538">
        <v>684</v>
      </c>
      <c r="J662" s="538">
        <v>4136</v>
      </c>
      <c r="K662" s="539">
        <f t="shared" si="211"/>
        <v>0</v>
      </c>
      <c r="L662" s="539">
        <f t="shared" si="212"/>
        <v>17567.104782805607</v>
      </c>
      <c r="M662" s="539">
        <f t="shared" si="212"/>
        <v>1716557.0959198622</v>
      </c>
      <c r="N662" s="539">
        <f t="shared" si="212"/>
        <v>12206290.979813475</v>
      </c>
      <c r="O662" s="539">
        <f t="shared" si="213"/>
        <v>13940415.180516142</v>
      </c>
      <c r="P662" s="540"/>
      <c r="Q662" s="541"/>
      <c r="R662" s="541"/>
      <c r="S662" s="541"/>
      <c r="T662" s="541"/>
      <c r="U662" s="538">
        <f t="shared" si="214"/>
        <v>0</v>
      </c>
      <c r="V662" s="538">
        <f t="shared" si="215"/>
        <v>0</v>
      </c>
      <c r="W662" s="538">
        <f t="shared" si="215"/>
        <v>0</v>
      </c>
      <c r="X662" s="538">
        <f t="shared" si="215"/>
        <v>0</v>
      </c>
      <c r="Y662" s="538">
        <f t="shared" si="216"/>
        <v>0</v>
      </c>
      <c r="Z662" s="542">
        <f t="shared" si="217"/>
        <v>0</v>
      </c>
      <c r="AA662" s="543"/>
      <c r="AB662" s="544" t="s">
        <v>2263</v>
      </c>
      <c r="AC662" s="544" t="s">
        <v>2505</v>
      </c>
      <c r="AD662" s="544" t="s">
        <v>2505</v>
      </c>
      <c r="AE662" s="544" t="s">
        <v>2263</v>
      </c>
      <c r="AF662" s="545" t="s">
        <v>2263</v>
      </c>
      <c r="AG662" s="545" t="s">
        <v>2263</v>
      </c>
      <c r="AH662" s="556"/>
      <c r="AN662" s="502">
        <f t="shared" si="205"/>
        <v>0</v>
      </c>
      <c r="AO662" s="502">
        <f t="shared" si="205"/>
        <v>-17567.104782805607</v>
      </c>
      <c r="AP662" s="502">
        <f t="shared" si="205"/>
        <v>-1716557.0959198622</v>
      </c>
      <c r="AQ662" s="502">
        <f t="shared" si="205"/>
        <v>-12206290.979813475</v>
      </c>
    </row>
    <row r="663" spans="1:43" s="504" customFormat="1" ht="12.75" x14ac:dyDescent="0.2">
      <c r="A663" s="535" t="s">
        <v>1056</v>
      </c>
      <c r="B663" s="536">
        <v>0</v>
      </c>
      <c r="C663" s="537" t="s">
        <v>2263</v>
      </c>
      <c r="D663" s="537">
        <v>1516.4746420662796</v>
      </c>
      <c r="E663" s="537">
        <v>1516.4746420662796</v>
      </c>
      <c r="F663" s="537">
        <v>3134.8105161236354</v>
      </c>
      <c r="G663" s="538">
        <v>0</v>
      </c>
      <c r="H663" s="538">
        <v>38</v>
      </c>
      <c r="I663" s="538">
        <v>39</v>
      </c>
      <c r="J663" s="538">
        <v>1181</v>
      </c>
      <c r="K663" s="539">
        <f t="shared" si="211"/>
        <v>0</v>
      </c>
      <c r="L663" s="539">
        <f t="shared" si="212"/>
        <v>57626.036398518627</v>
      </c>
      <c r="M663" s="539">
        <f t="shared" si="212"/>
        <v>59142.511040584905</v>
      </c>
      <c r="N663" s="539">
        <f t="shared" si="212"/>
        <v>3702211.2195420135</v>
      </c>
      <c r="O663" s="539">
        <f t="shared" si="213"/>
        <v>3818979.766981117</v>
      </c>
      <c r="P663" s="540"/>
      <c r="Q663" s="541"/>
      <c r="R663" s="541"/>
      <c r="S663" s="541"/>
      <c r="T663" s="541"/>
      <c r="U663" s="538">
        <f t="shared" si="214"/>
        <v>0</v>
      </c>
      <c r="V663" s="538">
        <f t="shared" si="215"/>
        <v>0</v>
      </c>
      <c r="W663" s="538">
        <f t="shared" si="215"/>
        <v>0</v>
      </c>
      <c r="X663" s="538">
        <f t="shared" si="215"/>
        <v>0</v>
      </c>
      <c r="Y663" s="538">
        <f t="shared" si="216"/>
        <v>0</v>
      </c>
      <c r="Z663" s="542">
        <f t="shared" si="217"/>
        <v>0</v>
      </c>
      <c r="AA663" s="543"/>
      <c r="AB663" s="544" t="s">
        <v>2263</v>
      </c>
      <c r="AC663" s="544" t="s">
        <v>2505</v>
      </c>
      <c r="AD663" s="544" t="s">
        <v>2505</v>
      </c>
      <c r="AE663" s="544" t="s">
        <v>2263</v>
      </c>
      <c r="AF663" s="545" t="s">
        <v>2263</v>
      </c>
      <c r="AG663" s="545" t="s">
        <v>2263</v>
      </c>
      <c r="AH663" s="556"/>
      <c r="AN663" s="502">
        <f t="shared" si="205"/>
        <v>0</v>
      </c>
      <c r="AO663" s="502">
        <f t="shared" si="205"/>
        <v>-57626.036398518627</v>
      </c>
      <c r="AP663" s="502">
        <f t="shared" si="205"/>
        <v>-59142.511040584905</v>
      </c>
      <c r="AQ663" s="502">
        <f t="shared" si="205"/>
        <v>-3702211.2195420135</v>
      </c>
    </row>
    <row r="664" spans="1:43" s="504" customFormat="1" ht="12.75" x14ac:dyDescent="0.2">
      <c r="A664" s="535" t="s">
        <v>1057</v>
      </c>
      <c r="B664" s="536">
        <v>0</v>
      </c>
      <c r="C664" s="537" t="s">
        <v>2263</v>
      </c>
      <c r="D664" s="537">
        <v>412.29236352982815</v>
      </c>
      <c r="E664" s="537">
        <v>412.29236352982815</v>
      </c>
      <c r="F664" s="537">
        <v>2181.56913332059</v>
      </c>
      <c r="G664" s="538">
        <v>0</v>
      </c>
      <c r="H664" s="538">
        <v>301</v>
      </c>
      <c r="I664" s="538">
        <v>60</v>
      </c>
      <c r="J664" s="538">
        <v>1547</v>
      </c>
      <c r="K664" s="539">
        <f t="shared" si="211"/>
        <v>0</v>
      </c>
      <c r="L664" s="539">
        <f t="shared" si="212"/>
        <v>124100.00142247828</v>
      </c>
      <c r="M664" s="539">
        <f t="shared" si="212"/>
        <v>24737.541811789688</v>
      </c>
      <c r="N664" s="539">
        <f t="shared" si="212"/>
        <v>3374887.4492469528</v>
      </c>
      <c r="O664" s="539">
        <f t="shared" si="213"/>
        <v>3523724.9924812205</v>
      </c>
      <c r="P664" s="540"/>
      <c r="Q664" s="541"/>
      <c r="R664" s="541"/>
      <c r="S664" s="541"/>
      <c r="T664" s="541"/>
      <c r="U664" s="538">
        <f t="shared" si="214"/>
        <v>0</v>
      </c>
      <c r="V664" s="538">
        <f t="shared" si="215"/>
        <v>0</v>
      </c>
      <c r="W664" s="538">
        <f t="shared" si="215"/>
        <v>0</v>
      </c>
      <c r="X664" s="538">
        <f t="shared" si="215"/>
        <v>0</v>
      </c>
      <c r="Y664" s="538">
        <f t="shared" si="216"/>
        <v>0</v>
      </c>
      <c r="Z664" s="542">
        <f t="shared" si="217"/>
        <v>0</v>
      </c>
      <c r="AA664" s="543"/>
      <c r="AB664" s="544" t="s">
        <v>2263</v>
      </c>
      <c r="AC664" s="544" t="s">
        <v>2505</v>
      </c>
      <c r="AD664" s="544" t="s">
        <v>2505</v>
      </c>
      <c r="AE664" s="544" t="s">
        <v>2263</v>
      </c>
      <c r="AF664" s="545" t="s">
        <v>2263</v>
      </c>
      <c r="AG664" s="545" t="s">
        <v>2263</v>
      </c>
      <c r="AH664" s="556"/>
      <c r="AN664" s="502">
        <f t="shared" si="205"/>
        <v>0</v>
      </c>
      <c r="AO664" s="502">
        <f t="shared" si="205"/>
        <v>-124100.00142247828</v>
      </c>
      <c r="AP664" s="502">
        <f t="shared" si="205"/>
        <v>-24737.541811789688</v>
      </c>
      <c r="AQ664" s="502">
        <f t="shared" si="205"/>
        <v>-3374887.4492469528</v>
      </c>
    </row>
    <row r="665" spans="1:43" s="504" customFormat="1" ht="12.75" x14ac:dyDescent="0.2">
      <c r="A665" s="535" t="s">
        <v>1058</v>
      </c>
      <c r="B665" s="536">
        <v>0</v>
      </c>
      <c r="C665" s="537" t="s">
        <v>2263</v>
      </c>
      <c r="D665" s="537">
        <v>309.57306660599437</v>
      </c>
      <c r="E665" s="537">
        <v>309.57306660599437</v>
      </c>
      <c r="F665" s="537">
        <v>1780.0035149195753</v>
      </c>
      <c r="G665" s="538">
        <v>0</v>
      </c>
      <c r="H665" s="538">
        <v>5729</v>
      </c>
      <c r="I665" s="538">
        <v>297</v>
      </c>
      <c r="J665" s="538">
        <v>3962</v>
      </c>
      <c r="K665" s="539">
        <f t="shared" si="211"/>
        <v>0</v>
      </c>
      <c r="L665" s="539">
        <f t="shared" si="212"/>
        <v>1773544.0985857418</v>
      </c>
      <c r="M665" s="539">
        <f t="shared" si="212"/>
        <v>91943.200781980326</v>
      </c>
      <c r="N665" s="539">
        <f t="shared" si="212"/>
        <v>7052373.9261113573</v>
      </c>
      <c r="O665" s="539">
        <f t="shared" si="213"/>
        <v>8917861.2254790794</v>
      </c>
      <c r="P665" s="540"/>
      <c r="Q665" s="541"/>
      <c r="R665" s="541"/>
      <c r="S665" s="541"/>
      <c r="T665" s="541"/>
      <c r="U665" s="538">
        <f t="shared" si="214"/>
        <v>0</v>
      </c>
      <c r="V665" s="538">
        <f t="shared" si="215"/>
        <v>0</v>
      </c>
      <c r="W665" s="538">
        <f t="shared" si="215"/>
        <v>0</v>
      </c>
      <c r="X665" s="538">
        <f t="shared" si="215"/>
        <v>0</v>
      </c>
      <c r="Y665" s="538">
        <f t="shared" si="216"/>
        <v>0</v>
      </c>
      <c r="Z665" s="542">
        <f t="shared" si="217"/>
        <v>0</v>
      </c>
      <c r="AA665" s="543"/>
      <c r="AB665" s="544" t="s">
        <v>2263</v>
      </c>
      <c r="AC665" s="544" t="s">
        <v>2505</v>
      </c>
      <c r="AD665" s="544" t="s">
        <v>2505</v>
      </c>
      <c r="AE665" s="544" t="s">
        <v>2263</v>
      </c>
      <c r="AF665" s="545" t="s">
        <v>2263</v>
      </c>
      <c r="AG665" s="545" t="s">
        <v>2263</v>
      </c>
      <c r="AH665" s="556"/>
      <c r="AN665" s="502">
        <f t="shared" si="205"/>
        <v>0</v>
      </c>
      <c r="AO665" s="502">
        <f t="shared" si="205"/>
        <v>-1773544.0985857418</v>
      </c>
      <c r="AP665" s="502">
        <f t="shared" si="205"/>
        <v>-91943.200781980326</v>
      </c>
      <c r="AQ665" s="502">
        <f t="shared" si="205"/>
        <v>-7052373.9261113573</v>
      </c>
    </row>
    <row r="666" spans="1:43" s="504" customFormat="1" ht="12.75" x14ac:dyDescent="0.2">
      <c r="A666" s="535" t="s">
        <v>1059</v>
      </c>
      <c r="B666" s="536">
        <v>0</v>
      </c>
      <c r="C666" s="537" t="s">
        <v>2263</v>
      </c>
      <c r="D666" s="537">
        <v>299.81034827094493</v>
      </c>
      <c r="E666" s="537">
        <v>299.81034827094493</v>
      </c>
      <c r="F666" s="537">
        <v>1510.0442532082718</v>
      </c>
      <c r="G666" s="538">
        <v>0</v>
      </c>
      <c r="H666" s="538">
        <v>40366</v>
      </c>
      <c r="I666" s="538">
        <v>1202</v>
      </c>
      <c r="J666" s="538">
        <v>6509</v>
      </c>
      <c r="K666" s="539">
        <f t="shared" si="211"/>
        <v>0</v>
      </c>
      <c r="L666" s="539">
        <f t="shared" si="212"/>
        <v>12102144.518304963</v>
      </c>
      <c r="M666" s="539">
        <f t="shared" si="212"/>
        <v>360372.03862167581</v>
      </c>
      <c r="N666" s="539">
        <f t="shared" si="212"/>
        <v>9828878.0441326406</v>
      </c>
      <c r="O666" s="539">
        <f t="shared" si="213"/>
        <v>22291394.60105928</v>
      </c>
      <c r="P666" s="540"/>
      <c r="Q666" s="541"/>
      <c r="R666" s="541"/>
      <c r="S666" s="541"/>
      <c r="T666" s="541"/>
      <c r="U666" s="538">
        <f t="shared" si="214"/>
        <v>0</v>
      </c>
      <c r="V666" s="538">
        <f t="shared" si="215"/>
        <v>0</v>
      </c>
      <c r="W666" s="538">
        <f t="shared" si="215"/>
        <v>0</v>
      </c>
      <c r="X666" s="538">
        <f t="shared" si="215"/>
        <v>0</v>
      </c>
      <c r="Y666" s="538">
        <f t="shared" si="216"/>
        <v>0</v>
      </c>
      <c r="Z666" s="542">
        <f t="shared" si="217"/>
        <v>0</v>
      </c>
      <c r="AA666" s="543"/>
      <c r="AB666" s="544" t="s">
        <v>2263</v>
      </c>
      <c r="AC666" s="544" t="s">
        <v>2505</v>
      </c>
      <c r="AD666" s="544" t="s">
        <v>2505</v>
      </c>
      <c r="AE666" s="544" t="s">
        <v>2263</v>
      </c>
      <c r="AF666" s="545" t="s">
        <v>2263</v>
      </c>
      <c r="AG666" s="545" t="s">
        <v>2263</v>
      </c>
      <c r="AH666" s="556"/>
      <c r="AN666" s="502">
        <f t="shared" si="205"/>
        <v>0</v>
      </c>
      <c r="AO666" s="502">
        <f t="shared" si="205"/>
        <v>-12102144.518304963</v>
      </c>
      <c r="AP666" s="502">
        <f t="shared" si="205"/>
        <v>-360372.03862167581</v>
      </c>
      <c r="AQ666" s="502">
        <f t="shared" si="205"/>
        <v>-9828878.0441326406</v>
      </c>
    </row>
    <row r="667" spans="1:43" s="504" customFormat="1" ht="51" x14ac:dyDescent="0.2">
      <c r="A667" s="535" t="s">
        <v>1060</v>
      </c>
      <c r="B667" s="536" t="s">
        <v>2403</v>
      </c>
      <c r="C667" s="537" t="s">
        <v>2263</v>
      </c>
      <c r="D667" s="537">
        <v>6927.2302432285251</v>
      </c>
      <c r="E667" s="537">
        <v>6927.2302432285251</v>
      </c>
      <c r="F667" s="537">
        <v>6173.6574035637113</v>
      </c>
      <c r="G667" s="538">
        <v>0</v>
      </c>
      <c r="H667" s="538">
        <v>0</v>
      </c>
      <c r="I667" s="538">
        <v>44</v>
      </c>
      <c r="J667" s="538">
        <v>2044</v>
      </c>
      <c r="K667" s="539">
        <f t="shared" si="211"/>
        <v>0</v>
      </c>
      <c r="L667" s="539">
        <f t="shared" si="212"/>
        <v>0</v>
      </c>
      <c r="M667" s="539">
        <f t="shared" si="212"/>
        <v>304798.13070205512</v>
      </c>
      <c r="N667" s="539">
        <f t="shared" si="212"/>
        <v>12618955.732884226</v>
      </c>
      <c r="O667" s="539">
        <f t="shared" si="213"/>
        <v>12923753.863586282</v>
      </c>
      <c r="P667" s="540"/>
      <c r="Q667" s="541"/>
      <c r="R667" s="541">
        <f>SUMPRODUCT($D$667:$F$667,$H$667:$J$667)/SUM($H$667:$J$667)</f>
        <v>6189.5372909895987</v>
      </c>
      <c r="S667" s="541">
        <f t="shared" ref="S667:T667" si="219">SUMPRODUCT($D$667:$F$667,$H$667:$J$667)/SUM($H$667:$J$667)</f>
        <v>6189.5372909895987</v>
      </c>
      <c r="T667" s="541">
        <f t="shared" si="219"/>
        <v>6189.5372909895987</v>
      </c>
      <c r="U667" s="538">
        <f t="shared" si="214"/>
        <v>0</v>
      </c>
      <c r="V667" s="538">
        <f t="shared" si="215"/>
        <v>0</v>
      </c>
      <c r="W667" s="538">
        <f t="shared" si="215"/>
        <v>272339.64080354234</v>
      </c>
      <c r="X667" s="538">
        <f t="shared" si="215"/>
        <v>12651414.22278274</v>
      </c>
      <c r="Y667" s="538">
        <f t="shared" si="216"/>
        <v>12923753.863586282</v>
      </c>
      <c r="Z667" s="542">
        <f t="shared" si="217"/>
        <v>0</v>
      </c>
      <c r="AA667" s="543"/>
      <c r="AB667" s="544" t="s">
        <v>2263</v>
      </c>
      <c r="AC667" s="544" t="s">
        <v>2505</v>
      </c>
      <c r="AD667" s="544" t="s">
        <v>2505</v>
      </c>
      <c r="AE667" s="544" t="s">
        <v>2263</v>
      </c>
      <c r="AF667" s="545" t="s">
        <v>2263</v>
      </c>
      <c r="AG667" s="545" t="s">
        <v>2263</v>
      </c>
      <c r="AH667" s="556"/>
      <c r="AN667" s="502">
        <f t="shared" si="205"/>
        <v>0</v>
      </c>
      <c r="AO667" s="502">
        <f t="shared" si="205"/>
        <v>0</v>
      </c>
      <c r="AP667" s="502">
        <f t="shared" si="205"/>
        <v>-32458.48989851278</v>
      </c>
      <c r="AQ667" s="502">
        <f t="shared" si="205"/>
        <v>32458.489898514003</v>
      </c>
    </row>
    <row r="668" spans="1:43" s="504" customFormat="1" ht="12.75" x14ac:dyDescent="0.2">
      <c r="A668" s="535" t="s">
        <v>1061</v>
      </c>
      <c r="B668" s="536">
        <v>0</v>
      </c>
      <c r="C668" s="537" t="s">
        <v>2263</v>
      </c>
      <c r="D668" s="537">
        <v>3025.6206165159465</v>
      </c>
      <c r="E668" s="537">
        <v>3025.6206165159465</v>
      </c>
      <c r="F668" s="537">
        <v>3034.1519025951761</v>
      </c>
      <c r="G668" s="538">
        <v>0</v>
      </c>
      <c r="H668" s="538">
        <v>0</v>
      </c>
      <c r="I668" s="538">
        <v>73</v>
      </c>
      <c r="J668" s="538">
        <v>2160</v>
      </c>
      <c r="K668" s="539">
        <f t="shared" si="211"/>
        <v>0</v>
      </c>
      <c r="L668" s="539">
        <f t="shared" si="212"/>
        <v>0</v>
      </c>
      <c r="M668" s="539">
        <f t="shared" si="212"/>
        <v>220870.30500566409</v>
      </c>
      <c r="N668" s="539">
        <f t="shared" si="212"/>
        <v>6553768.1096055806</v>
      </c>
      <c r="O668" s="539">
        <f t="shared" si="213"/>
        <v>6774638.4146112446</v>
      </c>
      <c r="P668" s="540"/>
      <c r="Q668" s="541"/>
      <c r="R668" s="541"/>
      <c r="S668" s="541"/>
      <c r="T668" s="541"/>
      <c r="U668" s="538">
        <f t="shared" si="214"/>
        <v>0</v>
      </c>
      <c r="V668" s="538">
        <f t="shared" si="215"/>
        <v>0</v>
      </c>
      <c r="W668" s="538">
        <f t="shared" si="215"/>
        <v>0</v>
      </c>
      <c r="X668" s="538">
        <f t="shared" si="215"/>
        <v>0</v>
      </c>
      <c r="Y668" s="538">
        <f t="shared" si="216"/>
        <v>0</v>
      </c>
      <c r="Z668" s="542">
        <f t="shared" si="217"/>
        <v>0</v>
      </c>
      <c r="AA668" s="543"/>
      <c r="AB668" s="544" t="s">
        <v>2263</v>
      </c>
      <c r="AC668" s="544" t="s">
        <v>2505</v>
      </c>
      <c r="AD668" s="544" t="s">
        <v>2505</v>
      </c>
      <c r="AE668" s="544" t="s">
        <v>2263</v>
      </c>
      <c r="AF668" s="545" t="s">
        <v>2263</v>
      </c>
      <c r="AG668" s="545" t="s">
        <v>2263</v>
      </c>
      <c r="AH668" s="556"/>
      <c r="AN668" s="502">
        <f t="shared" si="205"/>
        <v>0</v>
      </c>
      <c r="AO668" s="502">
        <f t="shared" si="205"/>
        <v>0</v>
      </c>
      <c r="AP668" s="502">
        <f t="shared" si="205"/>
        <v>-220870.30500566409</v>
      </c>
      <c r="AQ668" s="502">
        <f t="shared" si="205"/>
        <v>-6553768.1096055806</v>
      </c>
    </row>
    <row r="669" spans="1:43" s="504" customFormat="1" ht="51" x14ac:dyDescent="0.2">
      <c r="A669" s="535" t="s">
        <v>1062</v>
      </c>
      <c r="B669" s="536" t="s">
        <v>2403</v>
      </c>
      <c r="C669" s="537" t="s">
        <v>2263</v>
      </c>
      <c r="D669" s="537">
        <v>8216.6691925238665</v>
      </c>
      <c r="E669" s="537">
        <v>8216.6691925238665</v>
      </c>
      <c r="F669" s="537">
        <v>5302.7351048122318</v>
      </c>
      <c r="G669" s="538">
        <v>0</v>
      </c>
      <c r="H669" s="538">
        <v>0</v>
      </c>
      <c r="I669" s="538">
        <v>22</v>
      </c>
      <c r="J669" s="538">
        <v>1746</v>
      </c>
      <c r="K669" s="539">
        <f t="shared" si="211"/>
        <v>0</v>
      </c>
      <c r="L669" s="539">
        <f t="shared" si="212"/>
        <v>0</v>
      </c>
      <c r="M669" s="539">
        <f t="shared" si="212"/>
        <v>180766.72223552506</v>
      </c>
      <c r="N669" s="539">
        <f t="shared" si="212"/>
        <v>9258575.4930021577</v>
      </c>
      <c r="O669" s="539">
        <f t="shared" si="213"/>
        <v>9439342.2152376827</v>
      </c>
      <c r="P669" s="540"/>
      <c r="Q669" s="541"/>
      <c r="R669" s="541">
        <f>SUMPRODUCT($D$669:$F$669,$H$669:$J$669)/SUM($H$669:$J$669)</f>
        <v>5338.9944656321732</v>
      </c>
      <c r="S669" s="541">
        <f t="shared" ref="S669:T669" si="220">SUMPRODUCT($D$669:$F$669,$H$669:$J$669)/SUM($H$669:$J$669)</f>
        <v>5338.9944656321732</v>
      </c>
      <c r="T669" s="541">
        <f t="shared" si="220"/>
        <v>5338.9944656321732</v>
      </c>
      <c r="U669" s="538">
        <f t="shared" si="214"/>
        <v>0</v>
      </c>
      <c r="V669" s="538">
        <f t="shared" si="215"/>
        <v>0</v>
      </c>
      <c r="W669" s="538">
        <f t="shared" si="215"/>
        <v>117457.87824390781</v>
      </c>
      <c r="X669" s="538">
        <f t="shared" si="215"/>
        <v>9321884.3369937744</v>
      </c>
      <c r="Y669" s="538">
        <f t="shared" si="216"/>
        <v>9439342.2152376827</v>
      </c>
      <c r="Z669" s="542">
        <f t="shared" si="217"/>
        <v>0</v>
      </c>
      <c r="AA669" s="543"/>
      <c r="AB669" s="544" t="s">
        <v>2263</v>
      </c>
      <c r="AC669" s="544" t="s">
        <v>2505</v>
      </c>
      <c r="AD669" s="544" t="s">
        <v>2505</v>
      </c>
      <c r="AE669" s="544" t="s">
        <v>2263</v>
      </c>
      <c r="AF669" s="545" t="s">
        <v>2263</v>
      </c>
      <c r="AG669" s="545" t="s">
        <v>2263</v>
      </c>
      <c r="AH669" s="556"/>
      <c r="AN669" s="502">
        <f t="shared" si="205"/>
        <v>0</v>
      </c>
      <c r="AO669" s="502">
        <f t="shared" si="205"/>
        <v>0</v>
      </c>
      <c r="AP669" s="502">
        <f t="shared" si="205"/>
        <v>-63308.84399161725</v>
      </c>
      <c r="AQ669" s="502">
        <f t="shared" si="205"/>
        <v>63308.843991616741</v>
      </c>
    </row>
    <row r="670" spans="1:43" s="504" customFormat="1" ht="12.75" x14ac:dyDescent="0.2">
      <c r="A670" s="535" t="s">
        <v>1063</v>
      </c>
      <c r="B670" s="536">
        <v>0</v>
      </c>
      <c r="C670" s="537" t="s">
        <v>2263</v>
      </c>
      <c r="D670" s="537">
        <v>2757.0199896949007</v>
      </c>
      <c r="E670" s="537">
        <v>2757.0199896949007</v>
      </c>
      <c r="F670" s="537">
        <v>3076.5756841200259</v>
      </c>
      <c r="G670" s="538">
        <v>0</v>
      </c>
      <c r="H670" s="538">
        <v>0</v>
      </c>
      <c r="I670" s="538">
        <v>49</v>
      </c>
      <c r="J670" s="538">
        <v>2735</v>
      </c>
      <c r="K670" s="539">
        <f t="shared" si="211"/>
        <v>0</v>
      </c>
      <c r="L670" s="539">
        <f t="shared" si="212"/>
        <v>0</v>
      </c>
      <c r="M670" s="539">
        <f t="shared" si="212"/>
        <v>135093.97949505012</v>
      </c>
      <c r="N670" s="539">
        <f t="shared" si="212"/>
        <v>8414434.4960682709</v>
      </c>
      <c r="O670" s="539">
        <f t="shared" si="213"/>
        <v>8549528.4755633213</v>
      </c>
      <c r="P670" s="540"/>
      <c r="Q670" s="541"/>
      <c r="R670" s="541"/>
      <c r="S670" s="541"/>
      <c r="T670" s="541"/>
      <c r="U670" s="538">
        <f t="shared" si="214"/>
        <v>0</v>
      </c>
      <c r="V670" s="538">
        <f t="shared" si="215"/>
        <v>0</v>
      </c>
      <c r="W670" s="538">
        <f t="shared" si="215"/>
        <v>0</v>
      </c>
      <c r="X670" s="538">
        <f t="shared" si="215"/>
        <v>0</v>
      </c>
      <c r="Y670" s="538">
        <f t="shared" si="216"/>
        <v>0</v>
      </c>
      <c r="Z670" s="542">
        <f t="shared" si="217"/>
        <v>0</v>
      </c>
      <c r="AA670" s="543"/>
      <c r="AB670" s="544" t="s">
        <v>2263</v>
      </c>
      <c r="AC670" s="544" t="s">
        <v>2505</v>
      </c>
      <c r="AD670" s="544" t="s">
        <v>2505</v>
      </c>
      <c r="AE670" s="544" t="s">
        <v>2263</v>
      </c>
      <c r="AF670" s="545" t="s">
        <v>2263</v>
      </c>
      <c r="AG670" s="545" t="s">
        <v>2263</v>
      </c>
      <c r="AH670" s="556"/>
      <c r="AN670" s="502">
        <f t="shared" si="205"/>
        <v>0</v>
      </c>
      <c r="AO670" s="502">
        <f t="shared" si="205"/>
        <v>0</v>
      </c>
      <c r="AP670" s="502">
        <f t="shared" si="205"/>
        <v>-135093.97949505012</v>
      </c>
      <c r="AQ670" s="502">
        <f t="shared" si="205"/>
        <v>-8414434.4960682709</v>
      </c>
    </row>
    <row r="671" spans="1:43" s="504" customFormat="1" ht="12.75" x14ac:dyDescent="0.2">
      <c r="A671" s="535" t="s">
        <v>1064</v>
      </c>
      <c r="B671" s="536">
        <v>0</v>
      </c>
      <c r="C671" s="537" t="s">
        <v>2263</v>
      </c>
      <c r="D671" s="537">
        <v>1736.2804632368318</v>
      </c>
      <c r="E671" s="537">
        <v>1736.2804632368318</v>
      </c>
      <c r="F671" s="537">
        <v>1977.7191604815509</v>
      </c>
      <c r="G671" s="538">
        <v>0</v>
      </c>
      <c r="H671" s="538">
        <v>3</v>
      </c>
      <c r="I671" s="538">
        <v>309</v>
      </c>
      <c r="J671" s="538">
        <v>9180</v>
      </c>
      <c r="K671" s="539">
        <f t="shared" si="211"/>
        <v>0</v>
      </c>
      <c r="L671" s="539">
        <f t="shared" si="212"/>
        <v>5208.8413897104956</v>
      </c>
      <c r="M671" s="539">
        <f t="shared" si="212"/>
        <v>536510.66314018099</v>
      </c>
      <c r="N671" s="539">
        <f t="shared" si="212"/>
        <v>18155461.893220637</v>
      </c>
      <c r="O671" s="539">
        <f t="shared" si="213"/>
        <v>18697181.397750527</v>
      </c>
      <c r="P671" s="540"/>
      <c r="Q671" s="541"/>
      <c r="R671" s="541"/>
      <c r="S671" s="541"/>
      <c r="T671" s="541"/>
      <c r="U671" s="538">
        <f t="shared" si="214"/>
        <v>0</v>
      </c>
      <c r="V671" s="538">
        <f t="shared" si="215"/>
        <v>0</v>
      </c>
      <c r="W671" s="538">
        <f t="shared" si="215"/>
        <v>0</v>
      </c>
      <c r="X671" s="538">
        <f t="shared" si="215"/>
        <v>0</v>
      </c>
      <c r="Y671" s="538">
        <f t="shared" si="216"/>
        <v>0</v>
      </c>
      <c r="Z671" s="542">
        <f t="shared" si="217"/>
        <v>0</v>
      </c>
      <c r="AA671" s="543"/>
      <c r="AB671" s="544" t="s">
        <v>2263</v>
      </c>
      <c r="AC671" s="544" t="s">
        <v>2505</v>
      </c>
      <c r="AD671" s="544" t="s">
        <v>2505</v>
      </c>
      <c r="AE671" s="544" t="s">
        <v>2263</v>
      </c>
      <c r="AF671" s="545" t="s">
        <v>2263</v>
      </c>
      <c r="AG671" s="545" t="s">
        <v>2263</v>
      </c>
      <c r="AH671" s="556"/>
      <c r="AN671" s="502">
        <f t="shared" si="205"/>
        <v>0</v>
      </c>
      <c r="AO671" s="502">
        <f t="shared" si="205"/>
        <v>-5208.8413897104956</v>
      </c>
      <c r="AP671" s="502">
        <f t="shared" si="205"/>
        <v>-536510.66314018099</v>
      </c>
      <c r="AQ671" s="502">
        <f t="shared" si="205"/>
        <v>-18155461.893220637</v>
      </c>
    </row>
    <row r="672" spans="1:43" s="504" customFormat="1" ht="51" x14ac:dyDescent="0.2">
      <c r="A672" s="535" t="s">
        <v>1065</v>
      </c>
      <c r="B672" s="536" t="s">
        <v>2403</v>
      </c>
      <c r="C672" s="537" t="s">
        <v>2263</v>
      </c>
      <c r="D672" s="537">
        <v>1423.0566247179854</v>
      </c>
      <c r="E672" s="537">
        <v>1423.0566247179854</v>
      </c>
      <c r="F672" s="537">
        <v>3045.8515680967698</v>
      </c>
      <c r="G672" s="538">
        <v>0</v>
      </c>
      <c r="H672" s="538">
        <v>0</v>
      </c>
      <c r="I672" s="538">
        <v>2</v>
      </c>
      <c r="J672" s="538">
        <v>551</v>
      </c>
      <c r="K672" s="539">
        <f t="shared" si="211"/>
        <v>0</v>
      </c>
      <c r="L672" s="539">
        <f t="shared" si="212"/>
        <v>0</v>
      </c>
      <c r="M672" s="539">
        <f t="shared" si="212"/>
        <v>2846.1132494359708</v>
      </c>
      <c r="N672" s="539">
        <f t="shared" si="212"/>
        <v>1678264.2140213202</v>
      </c>
      <c r="O672" s="539">
        <f t="shared" si="213"/>
        <v>1681110.3272707562</v>
      </c>
      <c r="P672" s="540"/>
      <c r="Q672" s="541"/>
      <c r="R672" s="541">
        <f>SUMPRODUCT($D$672:$F$672,$H$672:$J$672)/SUM($H$672:$J$672)</f>
        <v>3039.9825086270457</v>
      </c>
      <c r="S672" s="541">
        <f t="shared" ref="S672:T672" si="221">SUMPRODUCT($D$672:$F$672,$H$672:$J$672)/SUM($H$672:$J$672)</f>
        <v>3039.9825086270457</v>
      </c>
      <c r="T672" s="541">
        <f t="shared" si="221"/>
        <v>3039.9825086270457</v>
      </c>
      <c r="U672" s="538">
        <f t="shared" si="214"/>
        <v>0</v>
      </c>
      <c r="V672" s="538">
        <f t="shared" si="215"/>
        <v>0</v>
      </c>
      <c r="W672" s="538">
        <f t="shared" si="215"/>
        <v>6079.9650172540914</v>
      </c>
      <c r="X672" s="538">
        <f t="shared" si="215"/>
        <v>1675030.3622535022</v>
      </c>
      <c r="Y672" s="538">
        <f t="shared" si="216"/>
        <v>1681110.3272707562</v>
      </c>
      <c r="Z672" s="542">
        <f t="shared" si="217"/>
        <v>0</v>
      </c>
      <c r="AA672" s="540"/>
      <c r="AB672" s="544" t="s">
        <v>2263</v>
      </c>
      <c r="AC672" s="544" t="s">
        <v>2505</v>
      </c>
      <c r="AD672" s="544" t="s">
        <v>2505</v>
      </c>
      <c r="AE672" s="544" t="s">
        <v>2263</v>
      </c>
      <c r="AF672" s="545" t="s">
        <v>2263</v>
      </c>
      <c r="AG672" s="545" t="s">
        <v>2263</v>
      </c>
      <c r="AH672" s="556"/>
      <c r="AN672" s="502">
        <f t="shared" si="205"/>
        <v>0</v>
      </c>
      <c r="AO672" s="502">
        <f t="shared" si="205"/>
        <v>0</v>
      </c>
      <c r="AP672" s="502">
        <f t="shared" si="205"/>
        <v>3233.8517678181206</v>
      </c>
      <c r="AQ672" s="502">
        <f t="shared" si="205"/>
        <v>-3233.8517678179778</v>
      </c>
    </row>
    <row r="673" spans="1:43" s="504" customFormat="1" ht="12.75" x14ac:dyDescent="0.2">
      <c r="A673" s="535" t="s">
        <v>1066</v>
      </c>
      <c r="B673" s="536">
        <v>0</v>
      </c>
      <c r="C673" s="537" t="s">
        <v>2263</v>
      </c>
      <c r="D673" s="537">
        <v>1225.2487024079903</v>
      </c>
      <c r="E673" s="537">
        <v>1225.2487024079903</v>
      </c>
      <c r="F673" s="537">
        <v>1988.8480278532393</v>
      </c>
      <c r="G673" s="538">
        <v>0</v>
      </c>
      <c r="H673" s="538">
        <v>14</v>
      </c>
      <c r="I673" s="538">
        <v>35</v>
      </c>
      <c r="J673" s="538">
        <v>2870</v>
      </c>
      <c r="K673" s="539">
        <f t="shared" si="211"/>
        <v>0</v>
      </c>
      <c r="L673" s="539">
        <f t="shared" si="212"/>
        <v>17153.481833711863</v>
      </c>
      <c r="M673" s="539">
        <f t="shared" si="212"/>
        <v>42883.704584279658</v>
      </c>
      <c r="N673" s="539">
        <f t="shared" si="212"/>
        <v>5707993.8399387971</v>
      </c>
      <c r="O673" s="539">
        <f t="shared" si="213"/>
        <v>5768031.0263567884</v>
      </c>
      <c r="P673" s="540"/>
      <c r="Q673" s="541"/>
      <c r="R673" s="541"/>
      <c r="S673" s="541"/>
      <c r="T673" s="541"/>
      <c r="U673" s="538">
        <f t="shared" si="214"/>
        <v>0</v>
      </c>
      <c r="V673" s="538">
        <f t="shared" si="215"/>
        <v>0</v>
      </c>
      <c r="W673" s="538">
        <f t="shared" si="215"/>
        <v>0</v>
      </c>
      <c r="X673" s="538">
        <f t="shared" si="215"/>
        <v>0</v>
      </c>
      <c r="Y673" s="538">
        <f t="shared" si="216"/>
        <v>0</v>
      </c>
      <c r="Z673" s="542">
        <f t="shared" si="217"/>
        <v>0</v>
      </c>
      <c r="AA673" s="543"/>
      <c r="AB673" s="544" t="s">
        <v>2263</v>
      </c>
      <c r="AC673" s="544" t="s">
        <v>2505</v>
      </c>
      <c r="AD673" s="544" t="s">
        <v>2505</v>
      </c>
      <c r="AE673" s="544" t="s">
        <v>2263</v>
      </c>
      <c r="AF673" s="545" t="s">
        <v>2263</v>
      </c>
      <c r="AG673" s="545" t="s">
        <v>2263</v>
      </c>
      <c r="AH673" s="556"/>
      <c r="AN673" s="502">
        <f t="shared" si="205"/>
        <v>0</v>
      </c>
      <c r="AO673" s="502">
        <f t="shared" si="205"/>
        <v>-17153.481833711863</v>
      </c>
      <c r="AP673" s="502">
        <f t="shared" si="205"/>
        <v>-42883.704584279658</v>
      </c>
      <c r="AQ673" s="502">
        <f t="shared" si="205"/>
        <v>-5707993.8399387971</v>
      </c>
    </row>
    <row r="674" spans="1:43" s="504" customFormat="1" ht="12.75" x14ac:dyDescent="0.2">
      <c r="A674" s="535" t="s">
        <v>1067</v>
      </c>
      <c r="B674" s="536">
        <v>0</v>
      </c>
      <c r="C674" s="537" t="s">
        <v>2263</v>
      </c>
      <c r="D674" s="537">
        <v>478.81546986911445</v>
      </c>
      <c r="E674" s="537">
        <v>478.81546986911445</v>
      </c>
      <c r="F674" s="537">
        <v>896.4940942630368</v>
      </c>
      <c r="G674" s="538">
        <v>0</v>
      </c>
      <c r="H674" s="538">
        <v>539</v>
      </c>
      <c r="I674" s="538">
        <v>242</v>
      </c>
      <c r="J674" s="538">
        <v>25672</v>
      </c>
      <c r="K674" s="539">
        <f t="shared" si="211"/>
        <v>0</v>
      </c>
      <c r="L674" s="539">
        <f t="shared" si="212"/>
        <v>258081.5382594527</v>
      </c>
      <c r="M674" s="539">
        <f t="shared" si="212"/>
        <v>115873.3437083257</v>
      </c>
      <c r="N674" s="539">
        <f t="shared" si="212"/>
        <v>23014796.387920681</v>
      </c>
      <c r="O674" s="539">
        <f t="shared" si="213"/>
        <v>23388751.269888461</v>
      </c>
      <c r="P674" s="540"/>
      <c r="Q674" s="541"/>
      <c r="R674" s="541"/>
      <c r="S674" s="541"/>
      <c r="T674" s="541"/>
      <c r="U674" s="538">
        <f t="shared" si="214"/>
        <v>0</v>
      </c>
      <c r="V674" s="538">
        <f t="shared" si="215"/>
        <v>0</v>
      </c>
      <c r="W674" s="538">
        <f t="shared" si="215"/>
        <v>0</v>
      </c>
      <c r="X674" s="538">
        <f t="shared" si="215"/>
        <v>0</v>
      </c>
      <c r="Y674" s="538">
        <f t="shared" si="216"/>
        <v>0</v>
      </c>
      <c r="Z674" s="542">
        <f t="shared" si="217"/>
        <v>0</v>
      </c>
      <c r="AA674" s="543"/>
      <c r="AB674" s="544" t="s">
        <v>2263</v>
      </c>
      <c r="AC674" s="544" t="s">
        <v>2505</v>
      </c>
      <c r="AD674" s="544" t="s">
        <v>2505</v>
      </c>
      <c r="AE674" s="544" t="s">
        <v>2263</v>
      </c>
      <c r="AF674" s="545" t="s">
        <v>2263</v>
      </c>
      <c r="AG674" s="545" t="s">
        <v>2263</v>
      </c>
      <c r="AH674" s="556"/>
      <c r="AN674" s="502">
        <f t="shared" si="205"/>
        <v>0</v>
      </c>
      <c r="AO674" s="502">
        <f t="shared" si="205"/>
        <v>-258081.5382594527</v>
      </c>
      <c r="AP674" s="502">
        <f t="shared" si="205"/>
        <v>-115873.3437083257</v>
      </c>
      <c r="AQ674" s="502">
        <f t="shared" si="205"/>
        <v>-23014796.387920681</v>
      </c>
    </row>
    <row r="675" spans="1:43" s="560" customFormat="1" ht="12.75" x14ac:dyDescent="0.2">
      <c r="A675" s="548" t="s">
        <v>1068</v>
      </c>
      <c r="B675" s="549" t="s">
        <v>2404</v>
      </c>
      <c r="C675" s="550" t="s">
        <v>2263</v>
      </c>
      <c r="D675" s="550">
        <v>556.83124624367599</v>
      </c>
      <c r="E675" s="550">
        <v>556.83124624367599</v>
      </c>
      <c r="F675" s="550">
        <v>719.66733140253325</v>
      </c>
      <c r="G675" s="551">
        <v>408</v>
      </c>
      <c r="H675" s="551">
        <v>6180</v>
      </c>
      <c r="I675" s="551">
        <v>202</v>
      </c>
      <c r="J675" s="551">
        <v>18</v>
      </c>
      <c r="K675" s="552">
        <f t="shared" si="211"/>
        <v>0</v>
      </c>
      <c r="L675" s="552">
        <f t="shared" si="212"/>
        <v>3441217.1017859178</v>
      </c>
      <c r="M675" s="552">
        <f t="shared" si="212"/>
        <v>112479.91174122255</v>
      </c>
      <c r="N675" s="552">
        <f t="shared" si="212"/>
        <v>12954.011965245598</v>
      </c>
      <c r="O675" s="552">
        <f t="shared" si="213"/>
        <v>3566651.025492386</v>
      </c>
      <c r="P675" s="540"/>
      <c r="Q675" s="553"/>
      <c r="R675" s="553">
        <f>D676</f>
        <v>821.51093551603833</v>
      </c>
      <c r="S675" s="553">
        <f t="shared" ref="S675:T675" si="222">E676</f>
        <v>821.51093551603833</v>
      </c>
      <c r="T675" s="553">
        <f t="shared" si="222"/>
        <v>821.51093551603833</v>
      </c>
      <c r="U675" s="551">
        <f t="shared" si="214"/>
        <v>0</v>
      </c>
      <c r="V675" s="551">
        <f t="shared" si="215"/>
        <v>5076937.5814891169</v>
      </c>
      <c r="W675" s="551">
        <f t="shared" si="215"/>
        <v>165945.20897423974</v>
      </c>
      <c r="X675" s="551">
        <f t="shared" si="215"/>
        <v>14787.19683928869</v>
      </c>
      <c r="Y675" s="551">
        <f t="shared" si="216"/>
        <v>5257669.9873026451</v>
      </c>
      <c r="Z675" s="551">
        <f t="shared" si="217"/>
        <v>1691018.9618102591</v>
      </c>
      <c r="AA675" s="540"/>
      <c r="AB675" s="554" t="s">
        <v>2505</v>
      </c>
      <c r="AC675" s="554">
        <v>640.4899506810292</v>
      </c>
      <c r="AD675" s="554">
        <v>640.4899506810292</v>
      </c>
      <c r="AE675" s="554">
        <v>469.7541569115906</v>
      </c>
      <c r="AF675" s="555">
        <v>301</v>
      </c>
      <c r="AG675" s="555" t="s">
        <v>2263</v>
      </c>
      <c r="AH675" s="559"/>
      <c r="AN675" s="502">
        <f t="shared" si="205"/>
        <v>0</v>
      </c>
      <c r="AO675" s="502">
        <f t="shared" si="205"/>
        <v>1635720.4797031991</v>
      </c>
      <c r="AP675" s="502">
        <f t="shared" si="205"/>
        <v>53465.297233017191</v>
      </c>
      <c r="AQ675" s="502">
        <f t="shared" si="205"/>
        <v>1833.1848740430923</v>
      </c>
    </row>
    <row r="676" spans="1:43" s="560" customFormat="1" ht="25.5" x14ac:dyDescent="0.2">
      <c r="A676" s="548" t="s">
        <v>1069</v>
      </c>
      <c r="B676" s="549" t="s">
        <v>2405</v>
      </c>
      <c r="C676" s="550" t="s">
        <v>2263</v>
      </c>
      <c r="D676" s="550">
        <v>821.51093551603833</v>
      </c>
      <c r="E676" s="550">
        <v>821.51093551603833</v>
      </c>
      <c r="F676" s="550">
        <v>821.51093551603833</v>
      </c>
      <c r="G676" s="551">
        <v>10</v>
      </c>
      <c r="H676" s="551">
        <v>240</v>
      </c>
      <c r="I676" s="551">
        <v>58</v>
      </c>
      <c r="J676" s="551">
        <v>0</v>
      </c>
      <c r="K676" s="552">
        <f t="shared" si="211"/>
        <v>0</v>
      </c>
      <c r="L676" s="552">
        <f t="shared" si="212"/>
        <v>197162.6245238492</v>
      </c>
      <c r="M676" s="552">
        <f t="shared" si="212"/>
        <v>47647.634259930222</v>
      </c>
      <c r="N676" s="552">
        <f t="shared" si="212"/>
        <v>0</v>
      </c>
      <c r="O676" s="552">
        <f t="shared" si="213"/>
        <v>244810.25878377943</v>
      </c>
      <c r="P676" s="540"/>
      <c r="Q676" s="553"/>
      <c r="R676" s="553"/>
      <c r="S676" s="553"/>
      <c r="T676" s="553"/>
      <c r="U676" s="551">
        <f t="shared" si="214"/>
        <v>0</v>
      </c>
      <c r="V676" s="551">
        <f t="shared" si="215"/>
        <v>0</v>
      </c>
      <c r="W676" s="551">
        <f t="shared" si="215"/>
        <v>0</v>
      </c>
      <c r="X676" s="551">
        <f t="shared" si="215"/>
        <v>0</v>
      </c>
      <c r="Y676" s="551">
        <f t="shared" si="216"/>
        <v>0</v>
      </c>
      <c r="Z676" s="551">
        <f t="shared" si="217"/>
        <v>0</v>
      </c>
      <c r="AA676" s="540"/>
      <c r="AB676" s="554" t="s">
        <v>2505</v>
      </c>
      <c r="AC676" s="554">
        <v>886.90323141854333</v>
      </c>
      <c r="AD676" s="554">
        <v>886.90323141854333</v>
      </c>
      <c r="AE676" s="554">
        <v>304.55574023737699</v>
      </c>
      <c r="AF676" s="555">
        <v>301</v>
      </c>
      <c r="AG676" s="555" t="s">
        <v>2263</v>
      </c>
      <c r="AH676" s="559"/>
      <c r="AN676" s="502">
        <f t="shared" si="205"/>
        <v>0</v>
      </c>
      <c r="AO676" s="502">
        <f t="shared" si="205"/>
        <v>-197162.6245238492</v>
      </c>
      <c r="AP676" s="502">
        <f t="shared" si="205"/>
        <v>-47647.634259930222</v>
      </c>
      <c r="AQ676" s="502">
        <f t="shared" si="205"/>
        <v>0</v>
      </c>
    </row>
    <row r="677" spans="1:43" s="504" customFormat="1" ht="12.75" x14ac:dyDescent="0.2">
      <c r="A677" s="535" t="s">
        <v>1070</v>
      </c>
      <c r="B677" s="536">
        <v>0</v>
      </c>
      <c r="C677" s="537" t="s">
        <v>2263</v>
      </c>
      <c r="D677" s="537">
        <v>5545.9171797199115</v>
      </c>
      <c r="E677" s="537">
        <v>5545.9171797199115</v>
      </c>
      <c r="F677" s="537">
        <v>6824.0314041580095</v>
      </c>
      <c r="G677" s="538">
        <v>0</v>
      </c>
      <c r="H677" s="538">
        <v>1</v>
      </c>
      <c r="I677" s="538">
        <v>123</v>
      </c>
      <c r="J677" s="538">
        <v>669</v>
      </c>
      <c r="K677" s="539">
        <f t="shared" si="211"/>
        <v>0</v>
      </c>
      <c r="L677" s="539">
        <f t="shared" si="212"/>
        <v>5545.9171797199115</v>
      </c>
      <c r="M677" s="539">
        <f t="shared" si="212"/>
        <v>682147.81310554908</v>
      </c>
      <c r="N677" s="539">
        <f t="shared" si="212"/>
        <v>4565277.0093817087</v>
      </c>
      <c r="O677" s="539">
        <f t="shared" si="213"/>
        <v>5252970.7396669779</v>
      </c>
      <c r="P677" s="540"/>
      <c r="Q677" s="541"/>
      <c r="R677" s="541"/>
      <c r="S677" s="541"/>
      <c r="T677" s="541"/>
      <c r="U677" s="538">
        <f t="shared" si="214"/>
        <v>0</v>
      </c>
      <c r="V677" s="538">
        <f t="shared" si="215"/>
        <v>0</v>
      </c>
      <c r="W677" s="538">
        <f t="shared" si="215"/>
        <v>0</v>
      </c>
      <c r="X677" s="538">
        <f t="shared" si="215"/>
        <v>0</v>
      </c>
      <c r="Y677" s="538">
        <f t="shared" si="216"/>
        <v>0</v>
      </c>
      <c r="Z677" s="542">
        <f t="shared" si="217"/>
        <v>0</v>
      </c>
      <c r="AA677" s="543"/>
      <c r="AB677" s="544" t="s">
        <v>2263</v>
      </c>
      <c r="AC677" s="544" t="s">
        <v>2505</v>
      </c>
      <c r="AD677" s="544" t="s">
        <v>2505</v>
      </c>
      <c r="AE677" s="544" t="s">
        <v>2263</v>
      </c>
      <c r="AF677" s="545" t="s">
        <v>2263</v>
      </c>
      <c r="AG677" s="545" t="s">
        <v>2263</v>
      </c>
      <c r="AH677" s="556"/>
      <c r="AN677" s="502">
        <f t="shared" si="205"/>
        <v>0</v>
      </c>
      <c r="AO677" s="502">
        <f t="shared" si="205"/>
        <v>-5545.9171797199115</v>
      </c>
      <c r="AP677" s="502">
        <f t="shared" si="205"/>
        <v>-682147.81310554908</v>
      </c>
      <c r="AQ677" s="502">
        <f t="shared" si="205"/>
        <v>-4565277.0093817087</v>
      </c>
    </row>
    <row r="678" spans="1:43" s="504" customFormat="1" ht="12.75" x14ac:dyDescent="0.2">
      <c r="A678" s="535" t="s">
        <v>1071</v>
      </c>
      <c r="B678" s="536">
        <v>0</v>
      </c>
      <c r="C678" s="537" t="s">
        <v>2263</v>
      </c>
      <c r="D678" s="537">
        <v>2765.1985484652137</v>
      </c>
      <c r="E678" s="537">
        <v>2765.1985484652137</v>
      </c>
      <c r="F678" s="537">
        <v>3287.5339560389457</v>
      </c>
      <c r="G678" s="538">
        <v>0</v>
      </c>
      <c r="H678" s="538">
        <v>3</v>
      </c>
      <c r="I678" s="538">
        <v>111</v>
      </c>
      <c r="J678" s="538">
        <v>150</v>
      </c>
      <c r="K678" s="539">
        <f t="shared" si="211"/>
        <v>0</v>
      </c>
      <c r="L678" s="539">
        <f t="shared" si="212"/>
        <v>8295.5956453956405</v>
      </c>
      <c r="M678" s="539">
        <f t="shared" si="212"/>
        <v>306937.03887963871</v>
      </c>
      <c r="N678" s="539">
        <f t="shared" si="212"/>
        <v>493130.09340584185</v>
      </c>
      <c r="O678" s="539">
        <f t="shared" si="213"/>
        <v>808362.72793087619</v>
      </c>
      <c r="P678" s="540"/>
      <c r="Q678" s="541"/>
      <c r="R678" s="541"/>
      <c r="S678" s="541"/>
      <c r="T678" s="541"/>
      <c r="U678" s="538">
        <f t="shared" si="214"/>
        <v>0</v>
      </c>
      <c r="V678" s="538">
        <f t="shared" si="215"/>
        <v>0</v>
      </c>
      <c r="W678" s="538">
        <f t="shared" si="215"/>
        <v>0</v>
      </c>
      <c r="X678" s="538">
        <f t="shared" si="215"/>
        <v>0</v>
      </c>
      <c r="Y678" s="538">
        <f t="shared" si="216"/>
        <v>0</v>
      </c>
      <c r="Z678" s="542">
        <f t="shared" si="217"/>
        <v>0</v>
      </c>
      <c r="AA678" s="543"/>
      <c r="AB678" s="544" t="s">
        <v>2263</v>
      </c>
      <c r="AC678" s="544" t="s">
        <v>2505</v>
      </c>
      <c r="AD678" s="544" t="s">
        <v>2505</v>
      </c>
      <c r="AE678" s="544" t="s">
        <v>2263</v>
      </c>
      <c r="AF678" s="545" t="s">
        <v>2263</v>
      </c>
      <c r="AG678" s="545" t="s">
        <v>2263</v>
      </c>
      <c r="AH678" s="556"/>
      <c r="AN678" s="502">
        <f t="shared" si="205"/>
        <v>0</v>
      </c>
      <c r="AO678" s="502">
        <f t="shared" si="205"/>
        <v>-8295.5956453956405</v>
      </c>
      <c r="AP678" s="502">
        <f t="shared" si="205"/>
        <v>-306937.03887963871</v>
      </c>
      <c r="AQ678" s="502">
        <f t="shared" si="205"/>
        <v>-493130.09340584185</v>
      </c>
    </row>
    <row r="679" spans="1:43" s="504" customFormat="1" ht="12.75" x14ac:dyDescent="0.2">
      <c r="A679" s="535" t="s">
        <v>1072</v>
      </c>
      <c r="B679" s="536">
        <v>0</v>
      </c>
      <c r="C679" s="537" t="s">
        <v>2263</v>
      </c>
      <c r="D679" s="537">
        <v>1129.9904241612714</v>
      </c>
      <c r="E679" s="537">
        <v>1129.9904241612714</v>
      </c>
      <c r="F679" s="537">
        <v>4202.4724720669819</v>
      </c>
      <c r="G679" s="538">
        <v>0</v>
      </c>
      <c r="H679" s="538">
        <v>42</v>
      </c>
      <c r="I679" s="538">
        <v>19</v>
      </c>
      <c r="J679" s="538">
        <v>648</v>
      </c>
      <c r="K679" s="539">
        <f t="shared" si="211"/>
        <v>0</v>
      </c>
      <c r="L679" s="539">
        <f t="shared" si="212"/>
        <v>47459.597814773399</v>
      </c>
      <c r="M679" s="539">
        <f t="shared" si="212"/>
        <v>21469.818059064157</v>
      </c>
      <c r="N679" s="539">
        <f t="shared" si="212"/>
        <v>2723202.1618994041</v>
      </c>
      <c r="O679" s="539">
        <f t="shared" si="213"/>
        <v>2792131.5777732418</v>
      </c>
      <c r="P679" s="540"/>
      <c r="Q679" s="541"/>
      <c r="R679" s="541"/>
      <c r="S679" s="541"/>
      <c r="T679" s="541"/>
      <c r="U679" s="538">
        <f t="shared" si="214"/>
        <v>0</v>
      </c>
      <c r="V679" s="538">
        <f t="shared" si="215"/>
        <v>0</v>
      </c>
      <c r="W679" s="538">
        <f t="shared" si="215"/>
        <v>0</v>
      </c>
      <c r="X679" s="538">
        <f t="shared" si="215"/>
        <v>0</v>
      </c>
      <c r="Y679" s="538">
        <f t="shared" si="216"/>
        <v>0</v>
      </c>
      <c r="Z679" s="542">
        <f t="shared" si="217"/>
        <v>0</v>
      </c>
      <c r="AA679" s="543"/>
      <c r="AB679" s="544" t="s">
        <v>2263</v>
      </c>
      <c r="AC679" s="544" t="s">
        <v>2505</v>
      </c>
      <c r="AD679" s="544" t="s">
        <v>2505</v>
      </c>
      <c r="AE679" s="544" t="s">
        <v>2263</v>
      </c>
      <c r="AF679" s="545" t="s">
        <v>2263</v>
      </c>
      <c r="AG679" s="545" t="s">
        <v>2263</v>
      </c>
      <c r="AH679" s="556"/>
      <c r="AN679" s="502">
        <f t="shared" si="205"/>
        <v>0</v>
      </c>
      <c r="AO679" s="502">
        <f t="shared" si="205"/>
        <v>-47459.597814773399</v>
      </c>
      <c r="AP679" s="502">
        <f t="shared" si="205"/>
        <v>-21469.818059064157</v>
      </c>
      <c r="AQ679" s="502">
        <f t="shared" si="205"/>
        <v>-2723202.1618994041</v>
      </c>
    </row>
    <row r="680" spans="1:43" s="504" customFormat="1" ht="12.75" x14ac:dyDescent="0.2">
      <c r="A680" s="535" t="s">
        <v>1073</v>
      </c>
      <c r="B680" s="536">
        <v>0</v>
      </c>
      <c r="C680" s="537" t="s">
        <v>2263</v>
      </c>
      <c r="D680" s="537">
        <v>403.34610485635545</v>
      </c>
      <c r="E680" s="537">
        <v>403.34610485635545</v>
      </c>
      <c r="F680" s="537">
        <v>2562.6221496988419</v>
      </c>
      <c r="G680" s="538">
        <v>0</v>
      </c>
      <c r="H680" s="538">
        <v>595</v>
      </c>
      <c r="I680" s="538">
        <v>128</v>
      </c>
      <c r="J680" s="538">
        <v>1843</v>
      </c>
      <c r="K680" s="539">
        <f t="shared" si="211"/>
        <v>0</v>
      </c>
      <c r="L680" s="539">
        <f t="shared" si="212"/>
        <v>239990.93238953149</v>
      </c>
      <c r="M680" s="539">
        <f t="shared" si="212"/>
        <v>51628.301421613498</v>
      </c>
      <c r="N680" s="539">
        <f t="shared" si="212"/>
        <v>4722912.6218949659</v>
      </c>
      <c r="O680" s="539">
        <f t="shared" si="213"/>
        <v>5014531.8557061106</v>
      </c>
      <c r="P680" s="540"/>
      <c r="Q680" s="541"/>
      <c r="R680" s="541"/>
      <c r="S680" s="541"/>
      <c r="T680" s="541"/>
      <c r="U680" s="538">
        <f t="shared" si="214"/>
        <v>0</v>
      </c>
      <c r="V680" s="538">
        <f t="shared" si="215"/>
        <v>0</v>
      </c>
      <c r="W680" s="538">
        <f t="shared" si="215"/>
        <v>0</v>
      </c>
      <c r="X680" s="538">
        <f t="shared" si="215"/>
        <v>0</v>
      </c>
      <c r="Y680" s="538">
        <f t="shared" si="216"/>
        <v>0</v>
      </c>
      <c r="Z680" s="542">
        <f t="shared" si="217"/>
        <v>0</v>
      </c>
      <c r="AA680" s="543"/>
      <c r="AB680" s="544" t="s">
        <v>2263</v>
      </c>
      <c r="AC680" s="544" t="s">
        <v>2505</v>
      </c>
      <c r="AD680" s="544" t="s">
        <v>2505</v>
      </c>
      <c r="AE680" s="544" t="s">
        <v>2263</v>
      </c>
      <c r="AF680" s="545" t="s">
        <v>2263</v>
      </c>
      <c r="AG680" s="545" t="s">
        <v>2263</v>
      </c>
      <c r="AH680" s="556"/>
      <c r="AN680" s="502">
        <f t="shared" si="205"/>
        <v>0</v>
      </c>
      <c r="AO680" s="502">
        <f t="shared" si="205"/>
        <v>-239990.93238953149</v>
      </c>
      <c r="AP680" s="502">
        <f t="shared" si="205"/>
        <v>-51628.301421613498</v>
      </c>
      <c r="AQ680" s="502">
        <f t="shared" si="205"/>
        <v>-4722912.6218949659</v>
      </c>
    </row>
    <row r="681" spans="1:43" s="504" customFormat="1" ht="12.75" x14ac:dyDescent="0.2">
      <c r="A681" s="535" t="s">
        <v>1074</v>
      </c>
      <c r="B681" s="536">
        <v>0</v>
      </c>
      <c r="C681" s="537" t="s">
        <v>2263</v>
      </c>
      <c r="D681" s="537">
        <v>333.4226040643195</v>
      </c>
      <c r="E681" s="537">
        <v>333.4226040643195</v>
      </c>
      <c r="F681" s="537">
        <v>1880.5900122054657</v>
      </c>
      <c r="G681" s="538">
        <v>0</v>
      </c>
      <c r="H681" s="538">
        <v>2059</v>
      </c>
      <c r="I681" s="538">
        <v>215</v>
      </c>
      <c r="J681" s="538">
        <v>1459</v>
      </c>
      <c r="K681" s="539">
        <f t="shared" si="211"/>
        <v>0</v>
      </c>
      <c r="L681" s="539">
        <f t="shared" si="212"/>
        <v>686517.14176843385</v>
      </c>
      <c r="M681" s="539">
        <f t="shared" si="212"/>
        <v>71685.859873828696</v>
      </c>
      <c r="N681" s="539">
        <f t="shared" si="212"/>
        <v>2743780.8278077743</v>
      </c>
      <c r="O681" s="539">
        <f t="shared" si="213"/>
        <v>3501983.8294500369</v>
      </c>
      <c r="P681" s="540"/>
      <c r="Q681" s="541"/>
      <c r="R681" s="541"/>
      <c r="S681" s="541"/>
      <c r="T681" s="541"/>
      <c r="U681" s="538">
        <f t="shared" si="214"/>
        <v>0</v>
      </c>
      <c r="V681" s="538">
        <f t="shared" si="215"/>
        <v>0</v>
      </c>
      <c r="W681" s="538">
        <f t="shared" si="215"/>
        <v>0</v>
      </c>
      <c r="X681" s="538">
        <f t="shared" si="215"/>
        <v>0</v>
      </c>
      <c r="Y681" s="538">
        <f t="shared" si="216"/>
        <v>0</v>
      </c>
      <c r="Z681" s="542">
        <f t="shared" si="217"/>
        <v>0</v>
      </c>
      <c r="AA681" s="543"/>
      <c r="AB681" s="544" t="s">
        <v>2263</v>
      </c>
      <c r="AC681" s="544" t="s">
        <v>2505</v>
      </c>
      <c r="AD681" s="544" t="s">
        <v>2505</v>
      </c>
      <c r="AE681" s="544" t="s">
        <v>2263</v>
      </c>
      <c r="AF681" s="545" t="s">
        <v>2263</v>
      </c>
      <c r="AG681" s="545" t="s">
        <v>2263</v>
      </c>
      <c r="AH681" s="556"/>
      <c r="AN681" s="502">
        <f t="shared" si="205"/>
        <v>0</v>
      </c>
      <c r="AO681" s="502">
        <f t="shared" si="205"/>
        <v>-686517.14176843385</v>
      </c>
      <c r="AP681" s="502">
        <f t="shared" si="205"/>
        <v>-71685.859873828696</v>
      </c>
      <c r="AQ681" s="502">
        <f t="shared" ref="AQ681:AQ744" si="223">X681-N681</f>
        <v>-2743780.8278077743</v>
      </c>
    </row>
    <row r="682" spans="1:43" s="504" customFormat="1" ht="12.75" x14ac:dyDescent="0.2">
      <c r="A682" s="535" t="s">
        <v>1075</v>
      </c>
      <c r="B682" s="536">
        <v>0</v>
      </c>
      <c r="C682" s="537">
        <v>141.87653226098161</v>
      </c>
      <c r="D682" s="537">
        <v>807.56238731352028</v>
      </c>
      <c r="E682" s="537">
        <v>807.56238731352028</v>
      </c>
      <c r="F682" s="537">
        <v>713.79776408664884</v>
      </c>
      <c r="G682" s="538">
        <v>20293</v>
      </c>
      <c r="H682" s="538">
        <v>7160</v>
      </c>
      <c r="I682" s="538">
        <v>2206</v>
      </c>
      <c r="J682" s="538">
        <v>1460</v>
      </c>
      <c r="K682" s="539">
        <f t="shared" si="211"/>
        <v>2879100.4691720996</v>
      </c>
      <c r="L682" s="539">
        <f t="shared" si="212"/>
        <v>5782146.693164805</v>
      </c>
      <c r="M682" s="539">
        <f t="shared" si="212"/>
        <v>1781482.6264136257</v>
      </c>
      <c r="N682" s="539">
        <f t="shared" si="212"/>
        <v>1042144.7355665073</v>
      </c>
      <c r="O682" s="539">
        <f t="shared" si="213"/>
        <v>11484874.524317037</v>
      </c>
      <c r="P682" s="540"/>
      <c r="Q682" s="541"/>
      <c r="R682" s="541"/>
      <c r="S682" s="541"/>
      <c r="T682" s="541"/>
      <c r="U682" s="538">
        <f t="shared" si="214"/>
        <v>0</v>
      </c>
      <c r="V682" s="538">
        <f t="shared" si="215"/>
        <v>0</v>
      </c>
      <c r="W682" s="538">
        <f t="shared" si="215"/>
        <v>0</v>
      </c>
      <c r="X682" s="538">
        <f t="shared" si="215"/>
        <v>0</v>
      </c>
      <c r="Y682" s="538">
        <f t="shared" si="216"/>
        <v>0</v>
      </c>
      <c r="Z682" s="542">
        <f t="shared" si="217"/>
        <v>0</v>
      </c>
      <c r="AA682" s="543"/>
      <c r="AB682" s="544">
        <v>369.81755267374768</v>
      </c>
      <c r="AC682" s="544">
        <v>392.27577760335663</v>
      </c>
      <c r="AD682" s="544">
        <v>392.27577760335663</v>
      </c>
      <c r="AE682" s="544">
        <v>690.32634453805463</v>
      </c>
      <c r="AF682" s="545">
        <v>104</v>
      </c>
      <c r="AG682" s="545" t="s">
        <v>2263</v>
      </c>
      <c r="AH682" s="556"/>
      <c r="AN682" s="502">
        <f t="shared" ref="AN682:AQ745" si="224">U682-K682</f>
        <v>-2879100.4691720996</v>
      </c>
      <c r="AO682" s="502">
        <f t="shared" si="224"/>
        <v>-5782146.693164805</v>
      </c>
      <c r="AP682" s="502">
        <f t="shared" si="224"/>
        <v>-1781482.6264136257</v>
      </c>
      <c r="AQ682" s="502">
        <f t="shared" si="223"/>
        <v>-1042144.7355665073</v>
      </c>
    </row>
    <row r="683" spans="1:43" s="504" customFormat="1" ht="12.75" x14ac:dyDescent="0.2">
      <c r="A683" s="535" t="s">
        <v>1076</v>
      </c>
      <c r="B683" s="536">
        <v>0</v>
      </c>
      <c r="C683" s="537">
        <v>281.32578070038574</v>
      </c>
      <c r="D683" s="537">
        <v>426.68321540473022</v>
      </c>
      <c r="E683" s="537">
        <v>426.68321540473022</v>
      </c>
      <c r="F683" s="537">
        <v>768.78791036082828</v>
      </c>
      <c r="G683" s="538">
        <v>4290</v>
      </c>
      <c r="H683" s="538">
        <v>146773</v>
      </c>
      <c r="I683" s="538">
        <v>2639</v>
      </c>
      <c r="J683" s="538">
        <v>132</v>
      </c>
      <c r="K683" s="539">
        <f t="shared" si="211"/>
        <v>1206887.5992046548</v>
      </c>
      <c r="L683" s="539">
        <f t="shared" si="212"/>
        <v>62625575.574598469</v>
      </c>
      <c r="M683" s="539">
        <f t="shared" si="212"/>
        <v>1126017.005453083</v>
      </c>
      <c r="N683" s="539">
        <f t="shared" si="212"/>
        <v>101480.00416762933</v>
      </c>
      <c r="O683" s="539">
        <f t="shared" si="213"/>
        <v>65059960.183423832</v>
      </c>
      <c r="P683" s="540"/>
      <c r="Q683" s="541"/>
      <c r="R683" s="541"/>
      <c r="S683" s="541"/>
      <c r="T683" s="541"/>
      <c r="U683" s="538">
        <f t="shared" si="214"/>
        <v>0</v>
      </c>
      <c r="V683" s="538">
        <f t="shared" si="215"/>
        <v>0</v>
      </c>
      <c r="W683" s="538">
        <f t="shared" si="215"/>
        <v>0</v>
      </c>
      <c r="X683" s="538">
        <f t="shared" si="215"/>
        <v>0</v>
      </c>
      <c r="Y683" s="538">
        <f t="shared" si="216"/>
        <v>0</v>
      </c>
      <c r="Z683" s="542">
        <f t="shared" si="217"/>
        <v>0</v>
      </c>
      <c r="AA683" s="543"/>
      <c r="AB683" s="544">
        <v>418.31607717988675</v>
      </c>
      <c r="AC683" s="544">
        <v>433</v>
      </c>
      <c r="AD683" s="544">
        <v>433</v>
      </c>
      <c r="AE683" s="544">
        <v>670.94552470476685</v>
      </c>
      <c r="AF683" s="545">
        <v>100</v>
      </c>
      <c r="AG683" s="545" t="s">
        <v>2263</v>
      </c>
      <c r="AH683" s="556"/>
      <c r="AN683" s="502">
        <f t="shared" si="224"/>
        <v>-1206887.5992046548</v>
      </c>
      <c r="AO683" s="502">
        <f t="shared" si="224"/>
        <v>-62625575.574598469</v>
      </c>
      <c r="AP683" s="502">
        <f t="shared" si="224"/>
        <v>-1126017.005453083</v>
      </c>
      <c r="AQ683" s="502">
        <f t="shared" si="223"/>
        <v>-101480.00416762933</v>
      </c>
    </row>
    <row r="684" spans="1:43" s="504" customFormat="1" ht="12.75" x14ac:dyDescent="0.2">
      <c r="A684" s="535" t="s">
        <v>1077</v>
      </c>
      <c r="B684" s="536">
        <v>0</v>
      </c>
      <c r="C684" s="537">
        <v>395.83267622536465</v>
      </c>
      <c r="D684" s="537">
        <v>487.22847763502898</v>
      </c>
      <c r="E684" s="537">
        <v>487.22847763502898</v>
      </c>
      <c r="F684" s="537">
        <v>802.55766547559301</v>
      </c>
      <c r="G684" s="538">
        <v>1779</v>
      </c>
      <c r="H684" s="538">
        <v>140089</v>
      </c>
      <c r="I684" s="538">
        <v>2089</v>
      </c>
      <c r="J684" s="538">
        <v>174</v>
      </c>
      <c r="K684" s="539">
        <f t="shared" si="211"/>
        <v>704186.33100492368</v>
      </c>
      <c r="L684" s="539">
        <f t="shared" si="212"/>
        <v>68255350.203413576</v>
      </c>
      <c r="M684" s="539">
        <f t="shared" si="212"/>
        <v>1017820.2897795755</v>
      </c>
      <c r="N684" s="539">
        <f t="shared" si="212"/>
        <v>139645.03379275318</v>
      </c>
      <c r="O684" s="539">
        <f t="shared" si="213"/>
        <v>70117001.857990816</v>
      </c>
      <c r="P684" s="540"/>
      <c r="Q684" s="541"/>
      <c r="R684" s="541"/>
      <c r="S684" s="541"/>
      <c r="T684" s="541"/>
      <c r="U684" s="538">
        <f t="shared" si="214"/>
        <v>0</v>
      </c>
      <c r="V684" s="538">
        <f t="shared" si="215"/>
        <v>0</v>
      </c>
      <c r="W684" s="538">
        <f t="shared" si="215"/>
        <v>0</v>
      </c>
      <c r="X684" s="538">
        <f t="shared" si="215"/>
        <v>0</v>
      </c>
      <c r="Y684" s="538">
        <f t="shared" si="216"/>
        <v>0</v>
      </c>
      <c r="Z684" s="542">
        <f t="shared" si="217"/>
        <v>0</v>
      </c>
      <c r="AA684" s="543"/>
      <c r="AB684" s="544">
        <v>448.72625314422834</v>
      </c>
      <c r="AC684" s="544">
        <v>465</v>
      </c>
      <c r="AD684" s="544">
        <v>465</v>
      </c>
      <c r="AE684" s="544">
        <v>766.3552094104906</v>
      </c>
      <c r="AF684" s="545">
        <v>301</v>
      </c>
      <c r="AG684" s="545" t="s">
        <v>2263</v>
      </c>
      <c r="AH684" s="556"/>
      <c r="AN684" s="502">
        <f t="shared" si="224"/>
        <v>-704186.33100492368</v>
      </c>
      <c r="AO684" s="502">
        <f t="shared" si="224"/>
        <v>-68255350.203413576</v>
      </c>
      <c r="AP684" s="502">
        <f t="shared" si="224"/>
        <v>-1017820.2897795755</v>
      </c>
      <c r="AQ684" s="502">
        <f t="shared" si="223"/>
        <v>-139645.03379275318</v>
      </c>
    </row>
    <row r="685" spans="1:43" s="504" customFormat="1" ht="25.5" x14ac:dyDescent="0.2">
      <c r="A685" s="535" t="s">
        <v>1078</v>
      </c>
      <c r="B685" s="536" t="s">
        <v>2406</v>
      </c>
      <c r="C685" s="537">
        <v>250.01588140570135</v>
      </c>
      <c r="D685" s="537">
        <v>497.29582528151059</v>
      </c>
      <c r="E685" s="537">
        <v>497.29582528151059</v>
      </c>
      <c r="F685" s="537">
        <v>687.01415574839996</v>
      </c>
      <c r="G685" s="538">
        <v>1286</v>
      </c>
      <c r="H685" s="538">
        <v>101195</v>
      </c>
      <c r="I685" s="538">
        <v>2000</v>
      </c>
      <c r="J685" s="538">
        <v>97</v>
      </c>
      <c r="K685" s="539">
        <f t="shared" si="211"/>
        <v>321520.42348773195</v>
      </c>
      <c r="L685" s="539">
        <f t="shared" si="212"/>
        <v>50323851.03936246</v>
      </c>
      <c r="M685" s="539">
        <f t="shared" si="212"/>
        <v>994591.65056302119</v>
      </c>
      <c r="N685" s="539">
        <f t="shared" si="212"/>
        <v>66640.373107594802</v>
      </c>
      <c r="O685" s="539">
        <f t="shared" si="213"/>
        <v>51706603.486520812</v>
      </c>
      <c r="P685" s="540"/>
      <c r="Q685" s="541"/>
      <c r="R685" s="541">
        <f>$D$698</f>
        <v>534.58540018169845</v>
      </c>
      <c r="S685" s="541">
        <f t="shared" ref="S685:T685" si="225">$D$698</f>
        <v>534.58540018169845</v>
      </c>
      <c r="T685" s="541">
        <f t="shared" si="225"/>
        <v>534.58540018169845</v>
      </c>
      <c r="U685" s="538">
        <f t="shared" si="214"/>
        <v>0</v>
      </c>
      <c r="V685" s="538">
        <f t="shared" si="215"/>
        <v>54097369.571386971</v>
      </c>
      <c r="W685" s="538">
        <f t="shared" si="215"/>
        <v>1069170.800363397</v>
      </c>
      <c r="X685" s="538">
        <f t="shared" si="215"/>
        <v>51854.783817624746</v>
      </c>
      <c r="Y685" s="538">
        <f t="shared" si="216"/>
        <v>55218395.155567996</v>
      </c>
      <c r="Z685" s="542">
        <f t="shared" si="217"/>
        <v>3511791.6690471843</v>
      </c>
      <c r="AA685" s="543"/>
      <c r="AB685" s="544" t="s">
        <v>2505</v>
      </c>
      <c r="AC685" s="544">
        <v>469</v>
      </c>
      <c r="AD685" s="544">
        <v>469</v>
      </c>
      <c r="AE685" s="544">
        <v>802.29596948253027</v>
      </c>
      <c r="AF685" s="545">
        <v>301</v>
      </c>
      <c r="AG685" s="545" t="s">
        <v>2263</v>
      </c>
      <c r="AH685" s="556"/>
      <c r="AN685" s="502">
        <f t="shared" si="224"/>
        <v>-321520.42348773195</v>
      </c>
      <c r="AO685" s="502">
        <f t="shared" si="224"/>
        <v>3773518.5320245102</v>
      </c>
      <c r="AP685" s="502">
        <f t="shared" si="224"/>
        <v>74579.149800375802</v>
      </c>
      <c r="AQ685" s="502">
        <f t="shared" si="223"/>
        <v>-14785.589289970056</v>
      </c>
    </row>
    <row r="686" spans="1:43" s="504" customFormat="1" ht="12.75" x14ac:dyDescent="0.2">
      <c r="A686" s="535" t="s">
        <v>5</v>
      </c>
      <c r="B686" s="536">
        <v>0</v>
      </c>
      <c r="C686" s="537">
        <v>148.64179510222763</v>
      </c>
      <c r="D686" s="537">
        <v>360.69825547842504</v>
      </c>
      <c r="E686" s="537">
        <v>360.69825547842504</v>
      </c>
      <c r="F686" s="537">
        <v>705.00762911519371</v>
      </c>
      <c r="G686" s="538">
        <v>32647</v>
      </c>
      <c r="H686" s="538">
        <v>114922</v>
      </c>
      <c r="I686" s="538">
        <v>967</v>
      </c>
      <c r="J686" s="538">
        <v>673</v>
      </c>
      <c r="K686" s="539">
        <f t="shared" si="211"/>
        <v>4852708.6847024253</v>
      </c>
      <c r="L686" s="539">
        <f t="shared" si="212"/>
        <v>41452164.916091561</v>
      </c>
      <c r="M686" s="539">
        <f t="shared" si="212"/>
        <v>348795.21304763702</v>
      </c>
      <c r="N686" s="539">
        <f t="shared" si="212"/>
        <v>474470.13439452538</v>
      </c>
      <c r="O686" s="539">
        <f t="shared" si="213"/>
        <v>47128138.948236153</v>
      </c>
      <c r="P686" s="540"/>
      <c r="Q686" s="541"/>
      <c r="R686" s="541"/>
      <c r="S686" s="541"/>
      <c r="T686" s="541"/>
      <c r="U686" s="538">
        <f t="shared" si="214"/>
        <v>0</v>
      </c>
      <c r="V686" s="538">
        <f t="shared" si="215"/>
        <v>0</v>
      </c>
      <c r="W686" s="538">
        <f t="shared" si="215"/>
        <v>0</v>
      </c>
      <c r="X686" s="538">
        <f t="shared" si="215"/>
        <v>0</v>
      </c>
      <c r="Y686" s="538">
        <f t="shared" si="216"/>
        <v>0</v>
      </c>
      <c r="Z686" s="542">
        <f t="shared" si="217"/>
        <v>0</v>
      </c>
      <c r="AA686" s="543"/>
      <c r="AB686" s="544">
        <v>325.21409405278411</v>
      </c>
      <c r="AC686" s="544">
        <v>337</v>
      </c>
      <c r="AD686" s="544">
        <v>337</v>
      </c>
      <c r="AE686" s="544">
        <v>568.50404844310367</v>
      </c>
      <c r="AF686" s="545">
        <v>104</v>
      </c>
      <c r="AG686" s="545" t="s">
        <v>2263</v>
      </c>
      <c r="AH686" s="556"/>
      <c r="AN686" s="502">
        <f t="shared" si="224"/>
        <v>-4852708.6847024253</v>
      </c>
      <c r="AO686" s="502">
        <f t="shared" si="224"/>
        <v>-41452164.916091561</v>
      </c>
      <c r="AP686" s="502">
        <f t="shared" si="224"/>
        <v>-348795.21304763702</v>
      </c>
      <c r="AQ686" s="502">
        <f t="shared" si="223"/>
        <v>-474470.13439452538</v>
      </c>
    </row>
    <row r="687" spans="1:43" s="504" customFormat="1" ht="12.75" x14ac:dyDescent="0.2">
      <c r="A687" s="535" t="s">
        <v>7</v>
      </c>
      <c r="B687" s="536">
        <v>0</v>
      </c>
      <c r="C687" s="537">
        <v>183.24295671787465</v>
      </c>
      <c r="D687" s="537">
        <v>405.7847405896751</v>
      </c>
      <c r="E687" s="537">
        <v>405.7847405896751</v>
      </c>
      <c r="F687" s="537">
        <v>869.02087016968517</v>
      </c>
      <c r="G687" s="538">
        <v>3726</v>
      </c>
      <c r="H687" s="538">
        <v>58396</v>
      </c>
      <c r="I687" s="538">
        <v>576</v>
      </c>
      <c r="J687" s="538">
        <v>445</v>
      </c>
      <c r="K687" s="539">
        <f t="shared" si="211"/>
        <v>682763.25673080096</v>
      </c>
      <c r="L687" s="539">
        <f t="shared" si="212"/>
        <v>23696205.711474668</v>
      </c>
      <c r="M687" s="539">
        <f t="shared" si="212"/>
        <v>233732.01057965285</v>
      </c>
      <c r="N687" s="539">
        <f t="shared" si="212"/>
        <v>386714.28722550988</v>
      </c>
      <c r="O687" s="539">
        <f t="shared" si="213"/>
        <v>24999415.266010635</v>
      </c>
      <c r="P687" s="540"/>
      <c r="Q687" s="541"/>
      <c r="R687" s="541"/>
      <c r="S687" s="541"/>
      <c r="T687" s="541"/>
      <c r="U687" s="538">
        <f t="shared" si="214"/>
        <v>0</v>
      </c>
      <c r="V687" s="538">
        <f t="shared" si="215"/>
        <v>0</v>
      </c>
      <c r="W687" s="538">
        <f t="shared" si="215"/>
        <v>0</v>
      </c>
      <c r="X687" s="538">
        <f t="shared" si="215"/>
        <v>0</v>
      </c>
      <c r="Y687" s="538">
        <f t="shared" si="216"/>
        <v>0</v>
      </c>
      <c r="Z687" s="542">
        <f t="shared" si="217"/>
        <v>0</v>
      </c>
      <c r="AA687" s="543"/>
      <c r="AB687" s="544">
        <v>370.52789798606716</v>
      </c>
      <c r="AC687" s="544">
        <v>384</v>
      </c>
      <c r="AD687" s="544">
        <v>384</v>
      </c>
      <c r="AE687" s="544">
        <v>597.11383010176644</v>
      </c>
      <c r="AF687" s="545">
        <v>301</v>
      </c>
      <c r="AG687" s="545" t="s">
        <v>2263</v>
      </c>
      <c r="AH687" s="556"/>
      <c r="AN687" s="502">
        <f t="shared" si="224"/>
        <v>-682763.25673080096</v>
      </c>
      <c r="AO687" s="502">
        <f t="shared" si="224"/>
        <v>-23696205.711474668</v>
      </c>
      <c r="AP687" s="502">
        <f t="shared" si="224"/>
        <v>-233732.01057965285</v>
      </c>
      <c r="AQ687" s="502">
        <f t="shared" si="223"/>
        <v>-386714.28722550988</v>
      </c>
    </row>
    <row r="688" spans="1:43" s="504" customFormat="1" ht="25.5" x14ac:dyDescent="0.2">
      <c r="A688" s="535" t="s">
        <v>1079</v>
      </c>
      <c r="B688" s="536" t="s">
        <v>2407</v>
      </c>
      <c r="C688" s="537" t="s">
        <v>2263</v>
      </c>
      <c r="D688" s="537">
        <v>434.87198325824841</v>
      </c>
      <c r="E688" s="537">
        <v>434.87198325824841</v>
      </c>
      <c r="F688" s="537">
        <v>817.10893417179977</v>
      </c>
      <c r="G688" s="538">
        <v>254</v>
      </c>
      <c r="H688" s="538">
        <v>20863</v>
      </c>
      <c r="I688" s="538">
        <v>482</v>
      </c>
      <c r="J688" s="538">
        <v>236</v>
      </c>
      <c r="K688" s="539">
        <f t="shared" si="211"/>
        <v>0</v>
      </c>
      <c r="L688" s="539">
        <f t="shared" si="212"/>
        <v>9072734.1867168359</v>
      </c>
      <c r="M688" s="539">
        <f t="shared" si="212"/>
        <v>209608.29593047572</v>
      </c>
      <c r="N688" s="539">
        <f t="shared" si="212"/>
        <v>192837.70846454473</v>
      </c>
      <c r="O688" s="539">
        <f t="shared" si="213"/>
        <v>9475180.1911118552</v>
      </c>
      <c r="P688" s="540"/>
      <c r="Q688" s="541"/>
      <c r="R688" s="541">
        <f>$C$698</f>
        <v>250.59102967420341</v>
      </c>
      <c r="S688" s="541">
        <f t="shared" ref="S688:T688" si="226">$C$698</f>
        <v>250.59102967420341</v>
      </c>
      <c r="T688" s="541">
        <f t="shared" si="226"/>
        <v>250.59102967420341</v>
      </c>
      <c r="U688" s="538">
        <f t="shared" si="214"/>
        <v>0</v>
      </c>
      <c r="V688" s="538">
        <f t="shared" si="215"/>
        <v>5228080.6520929057</v>
      </c>
      <c r="W688" s="538">
        <f t="shared" si="215"/>
        <v>120784.87630296605</v>
      </c>
      <c r="X688" s="538">
        <f t="shared" si="215"/>
        <v>59139.483003112007</v>
      </c>
      <c r="Y688" s="538">
        <f t="shared" si="216"/>
        <v>5408005.0113989832</v>
      </c>
      <c r="Z688" s="542">
        <f t="shared" si="217"/>
        <v>-4067175.179712872</v>
      </c>
      <c r="AA688" s="543"/>
      <c r="AB688" s="544" t="s">
        <v>2505</v>
      </c>
      <c r="AC688" s="544">
        <v>423</v>
      </c>
      <c r="AD688" s="544">
        <v>423</v>
      </c>
      <c r="AE688" s="544">
        <v>670.02262852222941</v>
      </c>
      <c r="AF688" s="545">
        <v>100</v>
      </c>
      <c r="AG688" s="545" t="s">
        <v>2263</v>
      </c>
      <c r="AH688" s="556"/>
      <c r="AN688" s="502">
        <f t="shared" si="224"/>
        <v>0</v>
      </c>
      <c r="AO688" s="502">
        <f t="shared" si="224"/>
        <v>-3844653.5346239302</v>
      </c>
      <c r="AP688" s="502">
        <f t="shared" si="224"/>
        <v>-88823.419627509677</v>
      </c>
      <c r="AQ688" s="502">
        <f t="shared" si="223"/>
        <v>-133698.22546143271</v>
      </c>
    </row>
    <row r="689" spans="1:43" s="504" customFormat="1" ht="12.75" x14ac:dyDescent="0.2">
      <c r="A689" s="535" t="s">
        <v>1080</v>
      </c>
      <c r="B689" s="536">
        <v>0</v>
      </c>
      <c r="C689" s="537">
        <v>148.30372376974773</v>
      </c>
      <c r="D689" s="537">
        <v>652.88314710073257</v>
      </c>
      <c r="E689" s="537">
        <v>652.88314710073257</v>
      </c>
      <c r="F689" s="537">
        <v>593.25602027922821</v>
      </c>
      <c r="G689" s="538">
        <v>81587</v>
      </c>
      <c r="H689" s="538">
        <v>1494</v>
      </c>
      <c r="I689" s="538">
        <v>175</v>
      </c>
      <c r="J689" s="538">
        <v>518</v>
      </c>
      <c r="K689" s="539">
        <f t="shared" si="211"/>
        <v>12099655.911202408</v>
      </c>
      <c r="L689" s="539">
        <f t="shared" si="212"/>
        <v>975407.42176849442</v>
      </c>
      <c r="M689" s="539">
        <f t="shared" si="212"/>
        <v>114254.5507426282</v>
      </c>
      <c r="N689" s="539">
        <f t="shared" si="212"/>
        <v>307306.61850464024</v>
      </c>
      <c r="O689" s="539">
        <f t="shared" si="213"/>
        <v>13496624.50221817</v>
      </c>
      <c r="P689" s="540"/>
      <c r="Q689" s="541"/>
      <c r="R689" s="541"/>
      <c r="S689" s="541"/>
      <c r="T689" s="541"/>
      <c r="U689" s="538">
        <f t="shared" si="214"/>
        <v>0</v>
      </c>
      <c r="V689" s="538">
        <f t="shared" si="215"/>
        <v>0</v>
      </c>
      <c r="W689" s="538">
        <f t="shared" si="215"/>
        <v>0</v>
      </c>
      <c r="X689" s="538">
        <f t="shared" si="215"/>
        <v>0</v>
      </c>
      <c r="Y689" s="538">
        <f t="shared" si="216"/>
        <v>0</v>
      </c>
      <c r="Z689" s="542">
        <f t="shared" si="217"/>
        <v>0</v>
      </c>
      <c r="AA689" s="543"/>
      <c r="AB689" s="544">
        <v>155.22902591260558</v>
      </c>
      <c r="AC689" s="544">
        <v>164.6557509405138</v>
      </c>
      <c r="AD689" s="544">
        <v>164.6557509405138</v>
      </c>
      <c r="AE689" s="544">
        <v>552.81481333996624</v>
      </c>
      <c r="AF689" s="545">
        <v>100</v>
      </c>
      <c r="AG689" s="545" t="s">
        <v>2263</v>
      </c>
      <c r="AH689" s="556"/>
      <c r="AN689" s="502">
        <f t="shared" si="224"/>
        <v>-12099655.911202408</v>
      </c>
      <c r="AO689" s="502">
        <f t="shared" si="224"/>
        <v>-975407.42176849442</v>
      </c>
      <c r="AP689" s="502">
        <f t="shared" si="224"/>
        <v>-114254.5507426282</v>
      </c>
      <c r="AQ689" s="502">
        <f t="shared" si="223"/>
        <v>-307306.61850464024</v>
      </c>
    </row>
    <row r="690" spans="1:43" s="504" customFormat="1" ht="12.75" x14ac:dyDescent="0.2">
      <c r="A690" s="535" t="s">
        <v>1081</v>
      </c>
      <c r="B690" s="536">
        <v>0</v>
      </c>
      <c r="C690" s="537">
        <v>153.15190856799603</v>
      </c>
      <c r="D690" s="537">
        <v>664.83421420902062</v>
      </c>
      <c r="E690" s="537">
        <v>664.83421420902062</v>
      </c>
      <c r="F690" s="537">
        <v>746.88608617972295</v>
      </c>
      <c r="G690" s="538">
        <v>642</v>
      </c>
      <c r="H690" s="538">
        <v>4762</v>
      </c>
      <c r="I690" s="538">
        <v>355</v>
      </c>
      <c r="J690" s="538">
        <v>289</v>
      </c>
      <c r="K690" s="539">
        <f t="shared" si="211"/>
        <v>98323.525300653448</v>
      </c>
      <c r="L690" s="539">
        <f t="shared" si="212"/>
        <v>3165940.5280633559</v>
      </c>
      <c r="M690" s="539">
        <f t="shared" si="212"/>
        <v>236016.14604420232</v>
      </c>
      <c r="N690" s="539">
        <f t="shared" si="212"/>
        <v>215850.07890593994</v>
      </c>
      <c r="O690" s="539">
        <f t="shared" si="213"/>
        <v>3716130.2783141518</v>
      </c>
      <c r="P690" s="540"/>
      <c r="Q690" s="541"/>
      <c r="R690" s="541"/>
      <c r="S690" s="541"/>
      <c r="T690" s="541"/>
      <c r="U690" s="538">
        <f t="shared" si="214"/>
        <v>0</v>
      </c>
      <c r="V690" s="538">
        <f t="shared" si="215"/>
        <v>0</v>
      </c>
      <c r="W690" s="538">
        <f t="shared" si="215"/>
        <v>0</v>
      </c>
      <c r="X690" s="538">
        <f t="shared" si="215"/>
        <v>0</v>
      </c>
      <c r="Y690" s="538">
        <f t="shared" si="216"/>
        <v>0</v>
      </c>
      <c r="Z690" s="542">
        <f t="shared" si="217"/>
        <v>0</v>
      </c>
      <c r="AA690" s="543"/>
      <c r="AB690" s="544" t="s">
        <v>2505</v>
      </c>
      <c r="AC690" s="544">
        <v>704.16978727611718</v>
      </c>
      <c r="AD690" s="544">
        <v>704.16978727611718</v>
      </c>
      <c r="AE690" s="544">
        <v>795.53650934733037</v>
      </c>
      <c r="AF690" s="545">
        <v>100</v>
      </c>
      <c r="AG690" s="545" t="s">
        <v>2263</v>
      </c>
      <c r="AH690" s="556"/>
      <c r="AN690" s="502">
        <f t="shared" si="224"/>
        <v>-98323.525300653448</v>
      </c>
      <c r="AO690" s="502">
        <f t="shared" si="224"/>
        <v>-3165940.5280633559</v>
      </c>
      <c r="AP690" s="502">
        <f t="shared" si="224"/>
        <v>-236016.14604420232</v>
      </c>
      <c r="AQ690" s="502">
        <f t="shared" si="223"/>
        <v>-215850.07890593994</v>
      </c>
    </row>
    <row r="691" spans="1:43" s="504" customFormat="1" ht="12.75" x14ac:dyDescent="0.2">
      <c r="A691" s="535" t="s">
        <v>1082</v>
      </c>
      <c r="B691" s="536">
        <v>0</v>
      </c>
      <c r="C691" s="537" t="s">
        <v>2263</v>
      </c>
      <c r="D691" s="537">
        <v>1104.346784984747</v>
      </c>
      <c r="E691" s="537">
        <v>1104.346784984747</v>
      </c>
      <c r="F691" s="537">
        <v>1552.820049033546</v>
      </c>
      <c r="G691" s="538">
        <v>3</v>
      </c>
      <c r="H691" s="538">
        <v>278</v>
      </c>
      <c r="I691" s="538">
        <v>71</v>
      </c>
      <c r="J691" s="538">
        <v>126</v>
      </c>
      <c r="K691" s="539">
        <f t="shared" si="211"/>
        <v>0</v>
      </c>
      <c r="L691" s="539">
        <f t="shared" si="212"/>
        <v>307008.40622575965</v>
      </c>
      <c r="M691" s="539">
        <f t="shared" si="212"/>
        <v>78408.62173391704</v>
      </c>
      <c r="N691" s="539">
        <f t="shared" si="212"/>
        <v>195655.32617822679</v>
      </c>
      <c r="O691" s="539">
        <f t="shared" si="213"/>
        <v>581072.35413790355</v>
      </c>
      <c r="P691" s="540"/>
      <c r="Q691" s="541"/>
      <c r="R691" s="541"/>
      <c r="S691" s="541"/>
      <c r="T691" s="541"/>
      <c r="U691" s="538">
        <f t="shared" si="214"/>
        <v>0</v>
      </c>
      <c r="V691" s="538">
        <f t="shared" si="215"/>
        <v>0</v>
      </c>
      <c r="W691" s="538">
        <f t="shared" si="215"/>
        <v>0</v>
      </c>
      <c r="X691" s="538">
        <f t="shared" si="215"/>
        <v>0</v>
      </c>
      <c r="Y691" s="538">
        <f t="shared" si="216"/>
        <v>0</v>
      </c>
      <c r="Z691" s="542">
        <f t="shared" si="217"/>
        <v>0</v>
      </c>
      <c r="AA691" s="543"/>
      <c r="AB691" s="544" t="s">
        <v>2505</v>
      </c>
      <c r="AC691" s="544">
        <v>853.67896884719312</v>
      </c>
      <c r="AD691" s="544">
        <v>853.67896884719312</v>
      </c>
      <c r="AE691" s="544">
        <v>1263.4448738938459</v>
      </c>
      <c r="AF691" s="545">
        <v>171</v>
      </c>
      <c r="AG691" s="545" t="s">
        <v>2263</v>
      </c>
      <c r="AH691" s="556"/>
      <c r="AN691" s="502">
        <f t="shared" si="224"/>
        <v>0</v>
      </c>
      <c r="AO691" s="502">
        <f t="shared" si="224"/>
        <v>-307008.40622575965</v>
      </c>
      <c r="AP691" s="502">
        <f t="shared" si="224"/>
        <v>-78408.62173391704</v>
      </c>
      <c r="AQ691" s="502">
        <f t="shared" si="223"/>
        <v>-195655.32617822679</v>
      </c>
    </row>
    <row r="692" spans="1:43" s="504" customFormat="1" ht="12.75" x14ac:dyDescent="0.2">
      <c r="A692" s="535" t="s">
        <v>1083</v>
      </c>
      <c r="B692" s="536">
        <v>0</v>
      </c>
      <c r="C692" s="537">
        <v>173.39383713409512</v>
      </c>
      <c r="D692" s="537">
        <v>347.37302217590462</v>
      </c>
      <c r="E692" s="537">
        <v>347.37302217590462</v>
      </c>
      <c r="F692" s="537">
        <v>584.2607469586045</v>
      </c>
      <c r="G692" s="538">
        <v>7953</v>
      </c>
      <c r="H692" s="538">
        <v>8458</v>
      </c>
      <c r="I692" s="538">
        <v>360</v>
      </c>
      <c r="J692" s="538">
        <v>1015</v>
      </c>
      <c r="K692" s="539">
        <f t="shared" si="211"/>
        <v>1379001.1867274586</v>
      </c>
      <c r="L692" s="539">
        <f t="shared" si="212"/>
        <v>2938081.0215638014</v>
      </c>
      <c r="M692" s="539">
        <f t="shared" si="212"/>
        <v>125054.28798332566</v>
      </c>
      <c r="N692" s="539">
        <f t="shared" si="212"/>
        <v>593024.6581629836</v>
      </c>
      <c r="O692" s="539">
        <f t="shared" si="213"/>
        <v>5035161.1544375699</v>
      </c>
      <c r="P692" s="540"/>
      <c r="Q692" s="541"/>
      <c r="R692" s="541"/>
      <c r="S692" s="541"/>
      <c r="T692" s="541"/>
      <c r="U692" s="538">
        <f t="shared" si="214"/>
        <v>0</v>
      </c>
      <c r="V692" s="538">
        <f t="shared" si="215"/>
        <v>0</v>
      </c>
      <c r="W692" s="538">
        <f t="shared" si="215"/>
        <v>0</v>
      </c>
      <c r="X692" s="538">
        <f t="shared" si="215"/>
        <v>0</v>
      </c>
      <c r="Y692" s="538">
        <f t="shared" si="216"/>
        <v>0</v>
      </c>
      <c r="Z692" s="542">
        <f t="shared" si="217"/>
        <v>0</v>
      </c>
      <c r="AA692" s="543"/>
      <c r="AB692" s="544">
        <v>224.68884275634414</v>
      </c>
      <c r="AC692" s="544">
        <v>238.33371313448757</v>
      </c>
      <c r="AD692" s="544">
        <v>238.33371313448757</v>
      </c>
      <c r="AE692" s="544">
        <v>494.67235384010326</v>
      </c>
      <c r="AF692" s="545">
        <v>301</v>
      </c>
      <c r="AG692" s="545" t="s">
        <v>2263</v>
      </c>
      <c r="AH692" s="556"/>
      <c r="AN692" s="502">
        <f t="shared" si="224"/>
        <v>-1379001.1867274586</v>
      </c>
      <c r="AO692" s="502">
        <f t="shared" si="224"/>
        <v>-2938081.0215638014</v>
      </c>
      <c r="AP692" s="502">
        <f t="shared" si="224"/>
        <v>-125054.28798332566</v>
      </c>
      <c r="AQ692" s="502">
        <f t="shared" si="223"/>
        <v>-593024.6581629836</v>
      </c>
    </row>
    <row r="693" spans="1:43" s="504" customFormat="1" ht="12.75" x14ac:dyDescent="0.2">
      <c r="A693" s="535" t="s">
        <v>1084</v>
      </c>
      <c r="B693" s="536">
        <v>0</v>
      </c>
      <c r="C693" s="537">
        <v>279.09016017864798</v>
      </c>
      <c r="D693" s="537">
        <v>341.95989660775945</v>
      </c>
      <c r="E693" s="537">
        <v>341.95989660775945</v>
      </c>
      <c r="F693" s="537">
        <v>1042.0426531686323</v>
      </c>
      <c r="G693" s="538">
        <v>6499</v>
      </c>
      <c r="H693" s="538">
        <v>146626</v>
      </c>
      <c r="I693" s="538">
        <v>1603</v>
      </c>
      <c r="J693" s="538">
        <v>3957</v>
      </c>
      <c r="K693" s="539">
        <f t="shared" si="211"/>
        <v>1813806.9510010332</v>
      </c>
      <c r="L693" s="539">
        <f t="shared" si="212"/>
        <v>50140211.80000934</v>
      </c>
      <c r="M693" s="539">
        <f t="shared" si="212"/>
        <v>548161.71426223835</v>
      </c>
      <c r="N693" s="539">
        <f t="shared" si="212"/>
        <v>4123362.7785882782</v>
      </c>
      <c r="O693" s="539">
        <f t="shared" si="213"/>
        <v>56625543.243860893</v>
      </c>
      <c r="P693" s="540"/>
      <c r="Q693" s="541"/>
      <c r="R693" s="541"/>
      <c r="S693" s="541"/>
      <c r="T693" s="541"/>
      <c r="U693" s="538">
        <f t="shared" si="214"/>
        <v>0</v>
      </c>
      <c r="V693" s="538">
        <f t="shared" si="215"/>
        <v>0</v>
      </c>
      <c r="W693" s="538">
        <f t="shared" si="215"/>
        <v>0</v>
      </c>
      <c r="X693" s="538">
        <f t="shared" si="215"/>
        <v>0</v>
      </c>
      <c r="Y693" s="538">
        <f t="shared" si="216"/>
        <v>0</v>
      </c>
      <c r="Z693" s="542">
        <f t="shared" si="217"/>
        <v>0</v>
      </c>
      <c r="AA693" s="543"/>
      <c r="AB693" s="544">
        <v>338.24087243648455</v>
      </c>
      <c r="AC693" s="544">
        <v>350</v>
      </c>
      <c r="AD693" s="544">
        <v>350</v>
      </c>
      <c r="AE693" s="544">
        <v>753.08328495060505</v>
      </c>
      <c r="AF693" s="545">
        <v>301</v>
      </c>
      <c r="AG693" s="545" t="s">
        <v>2263</v>
      </c>
      <c r="AH693" s="556"/>
      <c r="AN693" s="502">
        <f t="shared" si="224"/>
        <v>-1813806.9510010332</v>
      </c>
      <c r="AO693" s="502">
        <f t="shared" si="224"/>
        <v>-50140211.80000934</v>
      </c>
      <c r="AP693" s="502">
        <f t="shared" si="224"/>
        <v>-548161.71426223835</v>
      </c>
      <c r="AQ693" s="502">
        <f t="shared" si="223"/>
        <v>-4123362.7785882782</v>
      </c>
    </row>
    <row r="694" spans="1:43" s="504" customFormat="1" ht="12.75" x14ac:dyDescent="0.2">
      <c r="A694" s="535" t="s">
        <v>1085</v>
      </c>
      <c r="B694" s="536">
        <v>0</v>
      </c>
      <c r="C694" s="537">
        <v>269.67861043898546</v>
      </c>
      <c r="D694" s="537">
        <v>368.22619194279434</v>
      </c>
      <c r="E694" s="537">
        <v>368.22619194279434</v>
      </c>
      <c r="F694" s="537">
        <v>1025.4142637700882</v>
      </c>
      <c r="G694" s="538">
        <v>7578</v>
      </c>
      <c r="H694" s="538">
        <v>310553</v>
      </c>
      <c r="I694" s="538">
        <v>2455</v>
      </c>
      <c r="J694" s="538">
        <v>3148</v>
      </c>
      <c r="K694" s="539">
        <f t="shared" si="211"/>
        <v>2043624.5099066319</v>
      </c>
      <c r="L694" s="539">
        <f t="shared" si="212"/>
        <v>114353748.58641061</v>
      </c>
      <c r="M694" s="539">
        <f t="shared" si="212"/>
        <v>903995.30121956009</v>
      </c>
      <c r="N694" s="539">
        <f t="shared" si="212"/>
        <v>3228004.1023482373</v>
      </c>
      <c r="O694" s="539">
        <f t="shared" si="213"/>
        <v>120529372.49988504</v>
      </c>
      <c r="P694" s="540"/>
      <c r="Q694" s="541"/>
      <c r="R694" s="541"/>
      <c r="S694" s="541"/>
      <c r="T694" s="541"/>
      <c r="U694" s="538">
        <f t="shared" si="214"/>
        <v>0</v>
      </c>
      <c r="V694" s="538">
        <f t="shared" si="215"/>
        <v>0</v>
      </c>
      <c r="W694" s="538">
        <f t="shared" si="215"/>
        <v>0</v>
      </c>
      <c r="X694" s="538">
        <f t="shared" si="215"/>
        <v>0</v>
      </c>
      <c r="Y694" s="538">
        <f t="shared" si="216"/>
        <v>0</v>
      </c>
      <c r="Z694" s="542">
        <f t="shared" si="217"/>
        <v>0</v>
      </c>
      <c r="AA694" s="543"/>
      <c r="AB694" s="544">
        <v>355.12953836804246</v>
      </c>
      <c r="AC694" s="544">
        <v>368</v>
      </c>
      <c r="AD694" s="544">
        <v>368</v>
      </c>
      <c r="AE694" s="544">
        <v>763.2351429585176</v>
      </c>
      <c r="AF694" s="545">
        <v>301</v>
      </c>
      <c r="AG694" s="545" t="s">
        <v>2263</v>
      </c>
      <c r="AH694" s="556"/>
      <c r="AN694" s="502">
        <f t="shared" si="224"/>
        <v>-2043624.5099066319</v>
      </c>
      <c r="AO694" s="502">
        <f t="shared" si="224"/>
        <v>-114353748.58641061</v>
      </c>
      <c r="AP694" s="502">
        <f t="shared" si="224"/>
        <v>-903995.30121956009</v>
      </c>
      <c r="AQ694" s="502">
        <f t="shared" si="223"/>
        <v>-3228004.1023482373</v>
      </c>
    </row>
    <row r="695" spans="1:43" s="504" customFormat="1" ht="12.75" x14ac:dyDescent="0.2">
      <c r="A695" s="535" t="s">
        <v>1086</v>
      </c>
      <c r="B695" s="536">
        <v>0</v>
      </c>
      <c r="C695" s="537" t="s">
        <v>2263</v>
      </c>
      <c r="D695" s="537">
        <v>763.6012702396747</v>
      </c>
      <c r="E695" s="537">
        <v>763.6012702396747</v>
      </c>
      <c r="F695" s="537">
        <v>762.19281040355543</v>
      </c>
      <c r="G695" s="538">
        <v>435</v>
      </c>
      <c r="H695" s="538">
        <v>8329</v>
      </c>
      <c r="I695" s="538">
        <v>1504</v>
      </c>
      <c r="J695" s="538">
        <v>710</v>
      </c>
      <c r="K695" s="539">
        <f t="shared" si="211"/>
        <v>0</v>
      </c>
      <c r="L695" s="539">
        <f t="shared" si="212"/>
        <v>6360034.979826251</v>
      </c>
      <c r="M695" s="539">
        <f t="shared" si="212"/>
        <v>1148456.3104404707</v>
      </c>
      <c r="N695" s="539">
        <f t="shared" si="212"/>
        <v>541156.89538652438</v>
      </c>
      <c r="O695" s="539">
        <f t="shared" si="213"/>
        <v>8049648.185653246</v>
      </c>
      <c r="P695" s="540"/>
      <c r="Q695" s="541"/>
      <c r="R695" s="541"/>
      <c r="S695" s="541"/>
      <c r="T695" s="541"/>
      <c r="U695" s="538">
        <f t="shared" si="214"/>
        <v>0</v>
      </c>
      <c r="V695" s="538">
        <f t="shared" si="215"/>
        <v>0</v>
      </c>
      <c r="W695" s="538">
        <f t="shared" si="215"/>
        <v>0</v>
      </c>
      <c r="X695" s="538">
        <f t="shared" si="215"/>
        <v>0</v>
      </c>
      <c r="Y695" s="538">
        <f t="shared" si="216"/>
        <v>0</v>
      </c>
      <c r="Z695" s="542">
        <f t="shared" si="217"/>
        <v>0</v>
      </c>
      <c r="AA695" s="543"/>
      <c r="AB695" s="544" t="s">
        <v>2505</v>
      </c>
      <c r="AC695" s="544">
        <v>847.21869556943057</v>
      </c>
      <c r="AD695" s="544">
        <v>847.21869556943057</v>
      </c>
      <c r="AE695" s="544">
        <v>875.82847722809333</v>
      </c>
      <c r="AF695" s="545">
        <v>301</v>
      </c>
      <c r="AG695" s="545" t="s">
        <v>2263</v>
      </c>
      <c r="AH695" s="556"/>
      <c r="AN695" s="502">
        <f t="shared" si="224"/>
        <v>0</v>
      </c>
      <c r="AO695" s="502">
        <f t="shared" si="224"/>
        <v>-6360034.979826251</v>
      </c>
      <c r="AP695" s="502">
        <f t="shared" si="224"/>
        <v>-1148456.3104404707</v>
      </c>
      <c r="AQ695" s="502">
        <f t="shared" si="223"/>
        <v>-541156.89538652438</v>
      </c>
    </row>
    <row r="696" spans="1:43" s="504" customFormat="1" ht="12.75" x14ac:dyDescent="0.2">
      <c r="A696" s="535" t="s">
        <v>1087</v>
      </c>
      <c r="B696" s="536">
        <v>0</v>
      </c>
      <c r="C696" s="537" t="s">
        <v>2263</v>
      </c>
      <c r="D696" s="537">
        <v>939.61649892689945</v>
      </c>
      <c r="E696" s="537">
        <v>939.61649892689945</v>
      </c>
      <c r="F696" s="537">
        <v>521.6708090233617</v>
      </c>
      <c r="G696" s="538">
        <v>492</v>
      </c>
      <c r="H696" s="538">
        <v>698</v>
      </c>
      <c r="I696" s="538">
        <v>477</v>
      </c>
      <c r="J696" s="538">
        <v>683</v>
      </c>
      <c r="K696" s="539">
        <f t="shared" si="211"/>
        <v>0</v>
      </c>
      <c r="L696" s="539">
        <f t="shared" si="212"/>
        <v>655852.31625097583</v>
      </c>
      <c r="M696" s="539">
        <f t="shared" si="212"/>
        <v>448197.06998813106</v>
      </c>
      <c r="N696" s="539">
        <f t="shared" si="212"/>
        <v>356301.16256295604</v>
      </c>
      <c r="O696" s="539">
        <f t="shared" si="213"/>
        <v>1460350.5488020629</v>
      </c>
      <c r="P696" s="540"/>
      <c r="Q696" s="541"/>
      <c r="R696" s="541"/>
      <c r="S696" s="541"/>
      <c r="T696" s="541"/>
      <c r="U696" s="538">
        <f t="shared" si="214"/>
        <v>0</v>
      </c>
      <c r="V696" s="538">
        <f t="shared" si="215"/>
        <v>0</v>
      </c>
      <c r="W696" s="538">
        <f t="shared" si="215"/>
        <v>0</v>
      </c>
      <c r="X696" s="538">
        <f t="shared" si="215"/>
        <v>0</v>
      </c>
      <c r="Y696" s="538">
        <f t="shared" si="216"/>
        <v>0</v>
      </c>
      <c r="Z696" s="542">
        <f t="shared" si="217"/>
        <v>0</v>
      </c>
      <c r="AA696" s="543"/>
      <c r="AB696" s="544" t="s">
        <v>2505</v>
      </c>
      <c r="AC696" s="544">
        <v>966.27230311676885</v>
      </c>
      <c r="AD696" s="544">
        <v>966.27230311676885</v>
      </c>
      <c r="AE696" s="544">
        <v>826.91497955360535</v>
      </c>
      <c r="AF696" s="545">
        <v>420</v>
      </c>
      <c r="AG696" s="545" t="s">
        <v>2263</v>
      </c>
      <c r="AH696" s="556"/>
      <c r="AN696" s="502">
        <f t="shared" si="224"/>
        <v>0</v>
      </c>
      <c r="AO696" s="502">
        <f t="shared" si="224"/>
        <v>-655852.31625097583</v>
      </c>
      <c r="AP696" s="502">
        <f t="shared" si="224"/>
        <v>-448197.06998813106</v>
      </c>
      <c r="AQ696" s="502">
        <f t="shared" si="223"/>
        <v>-356301.16256295604</v>
      </c>
    </row>
    <row r="697" spans="1:43" s="504" customFormat="1" ht="102" x14ac:dyDescent="0.2">
      <c r="A697" s="535" t="s">
        <v>1088</v>
      </c>
      <c r="B697" s="536" t="s">
        <v>2408</v>
      </c>
      <c r="C697" s="537">
        <v>185.85355871328443</v>
      </c>
      <c r="D697" s="537">
        <v>506.32728051086104</v>
      </c>
      <c r="E697" s="537">
        <v>506.32728051086104</v>
      </c>
      <c r="F697" s="537">
        <v>1129.7257329276636</v>
      </c>
      <c r="G697" s="538">
        <v>138</v>
      </c>
      <c r="H697" s="538">
        <v>5757</v>
      </c>
      <c r="I697" s="538">
        <v>193</v>
      </c>
      <c r="J697" s="538">
        <v>47</v>
      </c>
      <c r="K697" s="539">
        <f t="shared" si="211"/>
        <v>25647.79110243325</v>
      </c>
      <c r="L697" s="539">
        <f t="shared" si="212"/>
        <v>2914926.153901027</v>
      </c>
      <c r="M697" s="539">
        <f t="shared" si="212"/>
        <v>97721.165138596189</v>
      </c>
      <c r="N697" s="539">
        <f t="shared" si="212"/>
        <v>53097.109447600189</v>
      </c>
      <c r="O697" s="539">
        <f t="shared" si="213"/>
        <v>3091392.2195896567</v>
      </c>
      <c r="P697" s="540"/>
      <c r="Q697" s="541"/>
      <c r="R697" s="541">
        <f>SUMPRODUCT($D$697:$F$697,$H$697:$J$697)/SUM($H$697:$J$697)</f>
        <v>511.21301125349737</v>
      </c>
      <c r="S697" s="541">
        <f t="shared" ref="S697:T697" si="227">SUMPRODUCT($D$697:$F$697,$H$697:$J$697)/SUM($H$697:$J$697)</f>
        <v>511.21301125349737</v>
      </c>
      <c r="T697" s="541">
        <f t="shared" si="227"/>
        <v>511.21301125349737</v>
      </c>
      <c r="U697" s="538">
        <f t="shared" si="214"/>
        <v>0</v>
      </c>
      <c r="V697" s="538">
        <f t="shared" si="215"/>
        <v>2943053.3057863843</v>
      </c>
      <c r="W697" s="538">
        <f t="shared" si="215"/>
        <v>98664.111171924989</v>
      </c>
      <c r="X697" s="538">
        <f t="shared" si="215"/>
        <v>24027.011528914376</v>
      </c>
      <c r="Y697" s="538">
        <f t="shared" si="216"/>
        <v>3065744.4284872236</v>
      </c>
      <c r="Z697" s="542">
        <f t="shared" si="217"/>
        <v>-25647.791102433112</v>
      </c>
      <c r="AA697" s="543"/>
      <c r="AB697" s="544" t="s">
        <v>2505</v>
      </c>
      <c r="AC697" s="544">
        <v>503</v>
      </c>
      <c r="AD697" s="544">
        <v>503</v>
      </c>
      <c r="AE697" s="544">
        <v>681.0973827126794</v>
      </c>
      <c r="AF697" s="545">
        <v>301</v>
      </c>
      <c r="AG697" s="545" t="s">
        <v>2263</v>
      </c>
      <c r="AH697" s="556"/>
      <c r="AN697" s="502">
        <f t="shared" si="224"/>
        <v>-25647.79110243325</v>
      </c>
      <c r="AO697" s="502">
        <f t="shared" si="224"/>
        <v>28127.15188535722</v>
      </c>
      <c r="AP697" s="502">
        <f t="shared" si="224"/>
        <v>942.9460333288007</v>
      </c>
      <c r="AQ697" s="502">
        <f t="shared" si="223"/>
        <v>-29070.097918685813</v>
      </c>
    </row>
    <row r="698" spans="1:43" s="504" customFormat="1" ht="12.75" x14ac:dyDescent="0.2">
      <c r="A698" s="535" t="s">
        <v>1089</v>
      </c>
      <c r="B698" s="536">
        <v>0</v>
      </c>
      <c r="C698" s="537">
        <v>250.59102967420341</v>
      </c>
      <c r="D698" s="537">
        <v>534.58540018169845</v>
      </c>
      <c r="E698" s="537">
        <v>534.58540018169845</v>
      </c>
      <c r="F698" s="537">
        <v>1065.5949833476393</v>
      </c>
      <c r="G698" s="538">
        <v>595</v>
      </c>
      <c r="H698" s="538">
        <v>42924</v>
      </c>
      <c r="I698" s="538">
        <v>952</v>
      </c>
      <c r="J698" s="538">
        <v>89</v>
      </c>
      <c r="K698" s="539">
        <f t="shared" si="211"/>
        <v>149101.66265615102</v>
      </c>
      <c r="L698" s="539">
        <f t="shared" si="212"/>
        <v>22946543.717399225</v>
      </c>
      <c r="M698" s="539">
        <f t="shared" si="212"/>
        <v>508925.3009729769</v>
      </c>
      <c r="N698" s="539">
        <f t="shared" si="212"/>
        <v>94837.953517939895</v>
      </c>
      <c r="O698" s="539">
        <f t="shared" si="213"/>
        <v>23699408.634546291</v>
      </c>
      <c r="P698" s="540"/>
      <c r="Q698" s="541"/>
      <c r="R698" s="541"/>
      <c r="S698" s="541"/>
      <c r="T698" s="541"/>
      <c r="U698" s="538">
        <f t="shared" si="214"/>
        <v>0</v>
      </c>
      <c r="V698" s="538">
        <f t="shared" si="215"/>
        <v>0</v>
      </c>
      <c r="W698" s="538">
        <f t="shared" si="215"/>
        <v>0</v>
      </c>
      <c r="X698" s="538">
        <f t="shared" si="215"/>
        <v>0</v>
      </c>
      <c r="Y698" s="538">
        <f t="shared" si="216"/>
        <v>0</v>
      </c>
      <c r="Z698" s="542">
        <f t="shared" si="217"/>
        <v>0</v>
      </c>
      <c r="AA698" s="543"/>
      <c r="AB698" s="544" t="s">
        <v>2505</v>
      </c>
      <c r="AC698" s="544">
        <v>498</v>
      </c>
      <c r="AD698" s="544">
        <v>498</v>
      </c>
      <c r="AE698" s="544">
        <v>641.41284686356676</v>
      </c>
      <c r="AF698" s="545">
        <v>301</v>
      </c>
      <c r="AG698" s="545" t="s">
        <v>2263</v>
      </c>
      <c r="AH698" s="556"/>
      <c r="AN698" s="502">
        <f t="shared" si="224"/>
        <v>-149101.66265615102</v>
      </c>
      <c r="AO698" s="502">
        <f t="shared" si="224"/>
        <v>-22946543.717399225</v>
      </c>
      <c r="AP698" s="502">
        <f t="shared" si="224"/>
        <v>-508925.3009729769</v>
      </c>
      <c r="AQ698" s="502">
        <f t="shared" si="223"/>
        <v>-94837.953517939895</v>
      </c>
    </row>
    <row r="699" spans="1:43" s="504" customFormat="1" ht="102" x14ac:dyDescent="0.2">
      <c r="A699" s="535" t="s">
        <v>1090</v>
      </c>
      <c r="B699" s="536" t="s">
        <v>2408</v>
      </c>
      <c r="C699" s="537" t="s">
        <v>2263</v>
      </c>
      <c r="D699" s="537">
        <v>1430.844193970124</v>
      </c>
      <c r="E699" s="537">
        <v>1430.844193970124</v>
      </c>
      <c r="F699" s="537">
        <v>1372.328160439321</v>
      </c>
      <c r="G699" s="538">
        <v>2</v>
      </c>
      <c r="H699" s="538">
        <v>2645</v>
      </c>
      <c r="I699" s="538">
        <v>1178</v>
      </c>
      <c r="J699" s="538">
        <v>34</v>
      </c>
      <c r="K699" s="539">
        <f t="shared" si="211"/>
        <v>0</v>
      </c>
      <c r="L699" s="539">
        <f t="shared" si="212"/>
        <v>3784582.893050978</v>
      </c>
      <c r="M699" s="539">
        <f t="shared" si="212"/>
        <v>1685534.4604968061</v>
      </c>
      <c r="N699" s="539">
        <f t="shared" si="212"/>
        <v>46659.157454936911</v>
      </c>
      <c r="O699" s="539">
        <f t="shared" si="213"/>
        <v>5516776.5110027203</v>
      </c>
      <c r="P699" s="540"/>
      <c r="Q699" s="541"/>
      <c r="R699" s="541">
        <f>SUMPRODUCT($D$699:$F$699,$H$699:$J$699)/SUM($H$699:$J$699)</f>
        <v>1430.3283668661447</v>
      </c>
      <c r="S699" s="541">
        <f t="shared" ref="S699:T699" si="228">SUMPRODUCT($D$699:$F$699,$H$699:$J$699)/SUM($H$699:$J$699)</f>
        <v>1430.3283668661447</v>
      </c>
      <c r="T699" s="541">
        <f t="shared" si="228"/>
        <v>1430.3283668661447</v>
      </c>
      <c r="U699" s="538">
        <f t="shared" si="214"/>
        <v>0</v>
      </c>
      <c r="V699" s="538">
        <f t="shared" si="215"/>
        <v>3783218.530360953</v>
      </c>
      <c r="W699" s="538">
        <f t="shared" si="215"/>
        <v>1684926.8161683185</v>
      </c>
      <c r="X699" s="538">
        <f t="shared" si="215"/>
        <v>48631.164473448924</v>
      </c>
      <c r="Y699" s="538">
        <f t="shared" si="216"/>
        <v>5516776.5110027203</v>
      </c>
      <c r="Z699" s="542">
        <f t="shared" si="217"/>
        <v>0</v>
      </c>
      <c r="AA699" s="543"/>
      <c r="AB699" s="544" t="s">
        <v>2505</v>
      </c>
      <c r="AC699" s="544">
        <v>1401.8793012744718</v>
      </c>
      <c r="AD699" s="544">
        <v>1401.8793012744718</v>
      </c>
      <c r="AE699" s="544">
        <v>1392.6503394490967</v>
      </c>
      <c r="AF699" s="545">
        <v>251</v>
      </c>
      <c r="AG699" s="545" t="s">
        <v>2263</v>
      </c>
      <c r="AH699" s="556"/>
      <c r="AN699" s="502">
        <f t="shared" si="224"/>
        <v>0</v>
      </c>
      <c r="AO699" s="502">
        <f t="shared" si="224"/>
        <v>-1364.3626900250092</v>
      </c>
      <c r="AP699" s="502">
        <f t="shared" si="224"/>
        <v>-607.64432848757133</v>
      </c>
      <c r="AQ699" s="502">
        <f t="shared" si="223"/>
        <v>1972.007018512013</v>
      </c>
    </row>
    <row r="700" spans="1:43" s="504" customFormat="1" ht="102" x14ac:dyDescent="0.2">
      <c r="A700" s="535" t="s">
        <v>1091</v>
      </c>
      <c r="B700" s="536" t="s">
        <v>2408</v>
      </c>
      <c r="C700" s="537" t="s">
        <v>2263</v>
      </c>
      <c r="D700" s="537">
        <v>587.93803946473156</v>
      </c>
      <c r="E700" s="537">
        <v>587.93803946473156</v>
      </c>
      <c r="F700" s="537">
        <v>913.57856353622924</v>
      </c>
      <c r="G700" s="538">
        <v>91</v>
      </c>
      <c r="H700" s="538">
        <v>9853</v>
      </c>
      <c r="I700" s="538">
        <v>335</v>
      </c>
      <c r="J700" s="538">
        <v>26</v>
      </c>
      <c r="K700" s="539">
        <f t="shared" si="211"/>
        <v>0</v>
      </c>
      <c r="L700" s="539">
        <f t="shared" si="212"/>
        <v>5792953.5028459998</v>
      </c>
      <c r="M700" s="539">
        <f t="shared" si="212"/>
        <v>196959.24322068508</v>
      </c>
      <c r="N700" s="539">
        <f t="shared" si="212"/>
        <v>23753.04265194196</v>
      </c>
      <c r="O700" s="539">
        <f t="shared" si="213"/>
        <v>6013665.7887186268</v>
      </c>
      <c r="P700" s="540"/>
      <c r="Q700" s="541"/>
      <c r="R700" s="541">
        <f>SUMPRODUCT($D$700:$F$700,$H$700:$J$700)/SUM($H$700:$J$700)</f>
        <v>588.76696580366422</v>
      </c>
      <c r="S700" s="541">
        <f t="shared" ref="S700:T700" si="229">SUMPRODUCT($D$700:$F$700,$H$700:$J$700)/SUM($H$700:$J$700)</f>
        <v>588.76696580366422</v>
      </c>
      <c r="T700" s="541">
        <f t="shared" si="229"/>
        <v>588.76696580366422</v>
      </c>
      <c r="U700" s="538">
        <f t="shared" si="214"/>
        <v>0</v>
      </c>
      <c r="V700" s="538">
        <f t="shared" si="215"/>
        <v>5801120.914063504</v>
      </c>
      <c r="W700" s="538">
        <f t="shared" si="215"/>
        <v>197236.9335442275</v>
      </c>
      <c r="X700" s="538">
        <f t="shared" si="215"/>
        <v>15307.94111089527</v>
      </c>
      <c r="Y700" s="538">
        <f t="shared" si="216"/>
        <v>6013665.7887186268</v>
      </c>
      <c r="Z700" s="542">
        <f t="shared" si="217"/>
        <v>0</v>
      </c>
      <c r="AA700" s="543"/>
      <c r="AB700" s="544" t="s">
        <v>2505</v>
      </c>
      <c r="AC700" s="544">
        <v>524</v>
      </c>
      <c r="AD700" s="544">
        <v>524</v>
      </c>
      <c r="AE700" s="544">
        <v>600.80541483191655</v>
      </c>
      <c r="AF700" s="545">
        <v>301</v>
      </c>
      <c r="AG700" s="545" t="s">
        <v>2263</v>
      </c>
      <c r="AH700" s="556"/>
      <c r="AN700" s="502">
        <f t="shared" si="224"/>
        <v>0</v>
      </c>
      <c r="AO700" s="502">
        <f t="shared" si="224"/>
        <v>8167.411217504181</v>
      </c>
      <c r="AP700" s="502">
        <f t="shared" si="224"/>
        <v>277.69032354242518</v>
      </c>
      <c r="AQ700" s="502">
        <f t="shared" si="223"/>
        <v>-8445.1015410466898</v>
      </c>
    </row>
    <row r="701" spans="1:43" s="504" customFormat="1" ht="12.75" x14ac:dyDescent="0.2">
      <c r="A701" s="535" t="s">
        <v>1092</v>
      </c>
      <c r="B701" s="536">
        <v>0</v>
      </c>
      <c r="C701" s="537" t="s">
        <v>2263</v>
      </c>
      <c r="D701" s="537">
        <v>13591.935366644782</v>
      </c>
      <c r="E701" s="537">
        <v>13591.935366644782</v>
      </c>
      <c r="F701" s="537">
        <v>10844.605716211609</v>
      </c>
      <c r="G701" s="538">
        <v>0</v>
      </c>
      <c r="H701" s="538">
        <v>0</v>
      </c>
      <c r="I701" s="538">
        <v>153</v>
      </c>
      <c r="J701" s="538">
        <v>1209</v>
      </c>
      <c r="K701" s="539">
        <f t="shared" si="211"/>
        <v>0</v>
      </c>
      <c r="L701" s="539">
        <f t="shared" si="212"/>
        <v>0</v>
      </c>
      <c r="M701" s="539">
        <f t="shared" si="212"/>
        <v>2079566.1110966518</v>
      </c>
      <c r="N701" s="539">
        <f t="shared" si="212"/>
        <v>13111128.310899835</v>
      </c>
      <c r="O701" s="539">
        <f t="shared" si="213"/>
        <v>15190694.421996487</v>
      </c>
      <c r="P701" s="540"/>
      <c r="Q701" s="541"/>
      <c r="R701" s="541"/>
      <c r="S701" s="541"/>
      <c r="T701" s="541"/>
      <c r="U701" s="538">
        <f t="shared" si="214"/>
        <v>0</v>
      </c>
      <c r="V701" s="538">
        <f t="shared" si="215"/>
        <v>0</v>
      </c>
      <c r="W701" s="538">
        <f t="shared" si="215"/>
        <v>0</v>
      </c>
      <c r="X701" s="538">
        <f t="shared" si="215"/>
        <v>0</v>
      </c>
      <c r="Y701" s="538">
        <f t="shared" si="216"/>
        <v>0</v>
      </c>
      <c r="Z701" s="542">
        <f t="shared" si="217"/>
        <v>0</v>
      </c>
      <c r="AA701" s="543"/>
      <c r="AB701" s="544" t="s">
        <v>2263</v>
      </c>
      <c r="AC701" s="544" t="s">
        <v>2505</v>
      </c>
      <c r="AD701" s="544" t="s">
        <v>2505</v>
      </c>
      <c r="AE701" s="544" t="s">
        <v>2263</v>
      </c>
      <c r="AF701" s="545" t="s">
        <v>2263</v>
      </c>
      <c r="AG701" s="545" t="s">
        <v>2263</v>
      </c>
      <c r="AH701" s="556"/>
      <c r="AN701" s="502">
        <f t="shared" si="224"/>
        <v>0</v>
      </c>
      <c r="AO701" s="502">
        <f t="shared" si="224"/>
        <v>0</v>
      </c>
      <c r="AP701" s="502">
        <f t="shared" si="224"/>
        <v>-2079566.1110966518</v>
      </c>
      <c r="AQ701" s="502">
        <f t="shared" si="223"/>
        <v>-13111128.310899835</v>
      </c>
    </row>
    <row r="702" spans="1:43" s="504" customFormat="1" ht="12.75" x14ac:dyDescent="0.2">
      <c r="A702" s="535" t="s">
        <v>1093</v>
      </c>
      <c r="B702" s="536">
        <v>0</v>
      </c>
      <c r="C702" s="537" t="s">
        <v>2263</v>
      </c>
      <c r="D702" s="537">
        <v>9244.8396245933964</v>
      </c>
      <c r="E702" s="537">
        <v>9244.8396245933964</v>
      </c>
      <c r="F702" s="537">
        <v>7716.1745840090962</v>
      </c>
      <c r="G702" s="538">
        <v>0</v>
      </c>
      <c r="H702" s="538">
        <v>1</v>
      </c>
      <c r="I702" s="538">
        <v>237</v>
      </c>
      <c r="J702" s="538">
        <v>1075</v>
      </c>
      <c r="K702" s="539">
        <f t="shared" si="211"/>
        <v>0</v>
      </c>
      <c r="L702" s="539">
        <f t="shared" si="212"/>
        <v>9244.8396245933964</v>
      </c>
      <c r="M702" s="539">
        <f t="shared" si="212"/>
        <v>2191026.9910286348</v>
      </c>
      <c r="N702" s="539">
        <f t="shared" si="212"/>
        <v>8294887.6778097786</v>
      </c>
      <c r="O702" s="539">
        <f t="shared" si="213"/>
        <v>10495159.508463006</v>
      </c>
      <c r="P702" s="540"/>
      <c r="Q702" s="541"/>
      <c r="R702" s="541"/>
      <c r="S702" s="541"/>
      <c r="T702" s="541"/>
      <c r="U702" s="538">
        <f t="shared" si="214"/>
        <v>0</v>
      </c>
      <c r="V702" s="538">
        <f t="shared" si="215"/>
        <v>0</v>
      </c>
      <c r="W702" s="538">
        <f t="shared" si="215"/>
        <v>0</v>
      </c>
      <c r="X702" s="538">
        <f t="shared" si="215"/>
        <v>0</v>
      </c>
      <c r="Y702" s="538">
        <f t="shared" si="216"/>
        <v>0</v>
      </c>
      <c r="Z702" s="542">
        <f t="shared" si="217"/>
        <v>0</v>
      </c>
      <c r="AA702" s="543"/>
      <c r="AB702" s="544" t="s">
        <v>2263</v>
      </c>
      <c r="AC702" s="544" t="s">
        <v>2505</v>
      </c>
      <c r="AD702" s="544" t="s">
        <v>2505</v>
      </c>
      <c r="AE702" s="544" t="s">
        <v>2263</v>
      </c>
      <c r="AF702" s="545" t="s">
        <v>2263</v>
      </c>
      <c r="AG702" s="545" t="s">
        <v>2263</v>
      </c>
      <c r="AH702" s="556"/>
      <c r="AN702" s="502">
        <f t="shared" si="224"/>
        <v>0</v>
      </c>
      <c r="AO702" s="502">
        <f t="shared" si="224"/>
        <v>-9244.8396245933964</v>
      </c>
      <c r="AP702" s="502">
        <f t="shared" si="224"/>
        <v>-2191026.9910286348</v>
      </c>
      <c r="AQ702" s="502">
        <f t="shared" si="223"/>
        <v>-8294887.6778097786</v>
      </c>
    </row>
    <row r="703" spans="1:43" s="504" customFormat="1" ht="12.75" x14ac:dyDescent="0.2">
      <c r="A703" s="535" t="s">
        <v>1094</v>
      </c>
      <c r="B703" s="536">
        <v>0</v>
      </c>
      <c r="C703" s="537" t="s">
        <v>2263</v>
      </c>
      <c r="D703" s="537">
        <v>5918.5685590377343</v>
      </c>
      <c r="E703" s="537">
        <v>5918.5685590377343</v>
      </c>
      <c r="F703" s="537">
        <v>6096.7548843566028</v>
      </c>
      <c r="G703" s="538">
        <v>0</v>
      </c>
      <c r="H703" s="538">
        <v>9</v>
      </c>
      <c r="I703" s="538">
        <v>918</v>
      </c>
      <c r="J703" s="538">
        <v>1893</v>
      </c>
      <c r="K703" s="539">
        <f t="shared" si="211"/>
        <v>0</v>
      </c>
      <c r="L703" s="539">
        <f t="shared" si="212"/>
        <v>53267.117031339607</v>
      </c>
      <c r="M703" s="539">
        <f t="shared" si="212"/>
        <v>5433245.9371966403</v>
      </c>
      <c r="N703" s="539">
        <f t="shared" si="212"/>
        <v>11541156.996087048</v>
      </c>
      <c r="O703" s="539">
        <f t="shared" si="213"/>
        <v>17027670.05031503</v>
      </c>
      <c r="P703" s="540"/>
      <c r="Q703" s="541"/>
      <c r="R703" s="541"/>
      <c r="S703" s="541"/>
      <c r="T703" s="541"/>
      <c r="U703" s="538">
        <f t="shared" si="214"/>
        <v>0</v>
      </c>
      <c r="V703" s="538">
        <f t="shared" si="215"/>
        <v>0</v>
      </c>
      <c r="W703" s="538">
        <f t="shared" si="215"/>
        <v>0</v>
      </c>
      <c r="X703" s="538">
        <f t="shared" si="215"/>
        <v>0</v>
      </c>
      <c r="Y703" s="538">
        <f t="shared" si="216"/>
        <v>0</v>
      </c>
      <c r="Z703" s="542">
        <f t="shared" si="217"/>
        <v>0</v>
      </c>
      <c r="AA703" s="540"/>
      <c r="AB703" s="544" t="s">
        <v>2263</v>
      </c>
      <c r="AC703" s="544" t="s">
        <v>2505</v>
      </c>
      <c r="AD703" s="544" t="s">
        <v>2505</v>
      </c>
      <c r="AE703" s="544" t="s">
        <v>2263</v>
      </c>
      <c r="AF703" s="545" t="s">
        <v>2263</v>
      </c>
      <c r="AG703" s="545" t="s">
        <v>2263</v>
      </c>
      <c r="AH703" s="556"/>
      <c r="AN703" s="502">
        <f t="shared" si="224"/>
        <v>0</v>
      </c>
      <c r="AO703" s="502">
        <f t="shared" si="224"/>
        <v>-53267.117031339607</v>
      </c>
      <c r="AP703" s="502">
        <f t="shared" si="224"/>
        <v>-5433245.9371966403</v>
      </c>
      <c r="AQ703" s="502">
        <f t="shared" si="223"/>
        <v>-11541156.996087048</v>
      </c>
    </row>
    <row r="704" spans="1:43" s="504" customFormat="1" ht="12.75" x14ac:dyDescent="0.2">
      <c r="A704" s="535" t="s">
        <v>1095</v>
      </c>
      <c r="B704" s="536">
        <v>0</v>
      </c>
      <c r="C704" s="537" t="s">
        <v>2263</v>
      </c>
      <c r="D704" s="537">
        <v>4343.5811242230175</v>
      </c>
      <c r="E704" s="537">
        <v>4343.5811242230175</v>
      </c>
      <c r="F704" s="537">
        <v>4816.7479336206134</v>
      </c>
      <c r="G704" s="538">
        <v>18</v>
      </c>
      <c r="H704" s="538">
        <v>35</v>
      </c>
      <c r="I704" s="538">
        <v>1114</v>
      </c>
      <c r="J704" s="538">
        <v>1537</v>
      </c>
      <c r="K704" s="539">
        <f t="shared" si="211"/>
        <v>0</v>
      </c>
      <c r="L704" s="539">
        <f t="shared" si="212"/>
        <v>152025.33934780562</v>
      </c>
      <c r="M704" s="539">
        <f t="shared" si="212"/>
        <v>4838749.3723844411</v>
      </c>
      <c r="N704" s="539">
        <f t="shared" si="212"/>
        <v>7403341.5739748832</v>
      </c>
      <c r="O704" s="539">
        <f t="shared" si="213"/>
        <v>12394116.285707131</v>
      </c>
      <c r="P704" s="540"/>
      <c r="Q704" s="541"/>
      <c r="R704" s="541"/>
      <c r="S704" s="541"/>
      <c r="T704" s="541"/>
      <c r="U704" s="538">
        <f t="shared" si="214"/>
        <v>0</v>
      </c>
      <c r="V704" s="538">
        <f t="shared" si="215"/>
        <v>0</v>
      </c>
      <c r="W704" s="538">
        <f t="shared" si="215"/>
        <v>0</v>
      </c>
      <c r="X704" s="538">
        <f t="shared" si="215"/>
        <v>0</v>
      </c>
      <c r="Y704" s="538">
        <f t="shared" si="216"/>
        <v>0</v>
      </c>
      <c r="Z704" s="542">
        <f t="shared" si="217"/>
        <v>0</v>
      </c>
      <c r="AA704" s="543"/>
      <c r="AB704" s="544" t="s">
        <v>2263</v>
      </c>
      <c r="AC704" s="544" t="s">
        <v>2505</v>
      </c>
      <c r="AD704" s="544" t="s">
        <v>2505</v>
      </c>
      <c r="AE704" s="544" t="s">
        <v>2263</v>
      </c>
      <c r="AF704" s="545">
        <v>501</v>
      </c>
      <c r="AG704" s="545" t="s">
        <v>2263</v>
      </c>
      <c r="AH704" s="556"/>
      <c r="AN704" s="502">
        <f t="shared" si="224"/>
        <v>0</v>
      </c>
      <c r="AO704" s="502">
        <f t="shared" si="224"/>
        <v>-152025.33934780562</v>
      </c>
      <c r="AP704" s="502">
        <f t="shared" si="224"/>
        <v>-4838749.3723844411</v>
      </c>
      <c r="AQ704" s="502">
        <f t="shared" si="223"/>
        <v>-7403341.5739748832</v>
      </c>
    </row>
    <row r="705" spans="1:43" s="504" customFormat="1" ht="12.75" x14ac:dyDescent="0.2">
      <c r="A705" s="535" t="s">
        <v>1096</v>
      </c>
      <c r="B705" s="536">
        <v>0</v>
      </c>
      <c r="C705" s="537" t="s">
        <v>2263</v>
      </c>
      <c r="D705" s="537">
        <v>9934.9097035130872</v>
      </c>
      <c r="E705" s="537">
        <v>9934.9097035130872</v>
      </c>
      <c r="F705" s="537">
        <v>10180.664732630103</v>
      </c>
      <c r="G705" s="538">
        <v>0</v>
      </c>
      <c r="H705" s="538">
        <v>1</v>
      </c>
      <c r="I705" s="538">
        <v>200</v>
      </c>
      <c r="J705" s="538">
        <v>656</v>
      </c>
      <c r="K705" s="539">
        <f t="shared" si="211"/>
        <v>0</v>
      </c>
      <c r="L705" s="539">
        <f t="shared" si="212"/>
        <v>9934.9097035130872</v>
      </c>
      <c r="M705" s="539">
        <f t="shared" si="212"/>
        <v>1986981.9407026174</v>
      </c>
      <c r="N705" s="539">
        <f t="shared" si="212"/>
        <v>6678516.0646053478</v>
      </c>
      <c r="O705" s="539">
        <f t="shared" si="213"/>
        <v>8675432.9150114786</v>
      </c>
      <c r="P705" s="540"/>
      <c r="Q705" s="541"/>
      <c r="R705" s="541"/>
      <c r="S705" s="541"/>
      <c r="T705" s="541"/>
      <c r="U705" s="538">
        <f t="shared" si="214"/>
        <v>0</v>
      </c>
      <c r="V705" s="538">
        <f t="shared" si="215"/>
        <v>0</v>
      </c>
      <c r="W705" s="538">
        <f t="shared" si="215"/>
        <v>0</v>
      </c>
      <c r="X705" s="538">
        <f t="shared" si="215"/>
        <v>0</v>
      </c>
      <c r="Y705" s="538">
        <f t="shared" si="216"/>
        <v>0</v>
      </c>
      <c r="Z705" s="542">
        <f t="shared" si="217"/>
        <v>0</v>
      </c>
      <c r="AA705" s="543"/>
      <c r="AB705" s="544" t="s">
        <v>2263</v>
      </c>
      <c r="AC705" s="544" t="s">
        <v>2505</v>
      </c>
      <c r="AD705" s="544" t="s">
        <v>2505</v>
      </c>
      <c r="AE705" s="544" t="s">
        <v>2263</v>
      </c>
      <c r="AF705" s="545" t="s">
        <v>2263</v>
      </c>
      <c r="AG705" s="545" t="s">
        <v>2263</v>
      </c>
      <c r="AH705" s="556"/>
      <c r="AN705" s="502">
        <f t="shared" si="224"/>
        <v>0</v>
      </c>
      <c r="AO705" s="502">
        <f t="shared" si="224"/>
        <v>-9934.9097035130872</v>
      </c>
      <c r="AP705" s="502">
        <f t="shared" si="224"/>
        <v>-1986981.9407026174</v>
      </c>
      <c r="AQ705" s="502">
        <f t="shared" si="223"/>
        <v>-6678516.0646053478</v>
      </c>
    </row>
    <row r="706" spans="1:43" s="504" customFormat="1" ht="12.75" x14ac:dyDescent="0.2">
      <c r="A706" s="535" t="s">
        <v>1097</v>
      </c>
      <c r="B706" s="536">
        <v>0</v>
      </c>
      <c r="C706" s="537" t="s">
        <v>2263</v>
      </c>
      <c r="D706" s="537">
        <v>5316.3463612817368</v>
      </c>
      <c r="E706" s="537">
        <v>5316.3463612817368</v>
      </c>
      <c r="F706" s="537">
        <v>6756.9833478161399</v>
      </c>
      <c r="G706" s="538">
        <v>0</v>
      </c>
      <c r="H706" s="538">
        <v>19</v>
      </c>
      <c r="I706" s="538">
        <v>659</v>
      </c>
      <c r="J706" s="538">
        <v>668</v>
      </c>
      <c r="K706" s="539">
        <f t="shared" si="211"/>
        <v>0</v>
      </c>
      <c r="L706" s="539">
        <f t="shared" si="212"/>
        <v>101010.580864353</v>
      </c>
      <c r="M706" s="539">
        <f t="shared" si="212"/>
        <v>3503472.2520846645</v>
      </c>
      <c r="N706" s="539">
        <f t="shared" si="212"/>
        <v>4513664.8763411818</v>
      </c>
      <c r="O706" s="539">
        <f t="shared" si="213"/>
        <v>8118147.709290199</v>
      </c>
      <c r="P706" s="540"/>
      <c r="Q706" s="541"/>
      <c r="R706" s="541"/>
      <c r="S706" s="541"/>
      <c r="T706" s="541"/>
      <c r="U706" s="538">
        <f t="shared" si="214"/>
        <v>0</v>
      </c>
      <c r="V706" s="538">
        <f t="shared" si="215"/>
        <v>0</v>
      </c>
      <c r="W706" s="538">
        <f t="shared" si="215"/>
        <v>0</v>
      </c>
      <c r="X706" s="538">
        <f t="shared" si="215"/>
        <v>0</v>
      </c>
      <c r="Y706" s="538">
        <f t="shared" si="216"/>
        <v>0</v>
      </c>
      <c r="Z706" s="542">
        <f t="shared" si="217"/>
        <v>0</v>
      </c>
      <c r="AA706" s="543"/>
      <c r="AB706" s="544" t="s">
        <v>2263</v>
      </c>
      <c r="AC706" s="544" t="s">
        <v>2505</v>
      </c>
      <c r="AD706" s="544" t="s">
        <v>2505</v>
      </c>
      <c r="AE706" s="544" t="s">
        <v>2263</v>
      </c>
      <c r="AF706" s="545" t="s">
        <v>2263</v>
      </c>
      <c r="AG706" s="545" t="s">
        <v>2263</v>
      </c>
      <c r="AH706" s="556"/>
      <c r="AN706" s="502">
        <f t="shared" si="224"/>
        <v>0</v>
      </c>
      <c r="AO706" s="502">
        <f t="shared" si="224"/>
        <v>-101010.580864353</v>
      </c>
      <c r="AP706" s="502">
        <f t="shared" si="224"/>
        <v>-3503472.2520846645</v>
      </c>
      <c r="AQ706" s="502">
        <f t="shared" si="223"/>
        <v>-4513664.8763411818</v>
      </c>
    </row>
    <row r="707" spans="1:43" s="504" customFormat="1" ht="12.75" x14ac:dyDescent="0.2">
      <c r="A707" s="535" t="s">
        <v>1098</v>
      </c>
      <c r="B707" s="536">
        <v>0</v>
      </c>
      <c r="C707" s="537" t="s">
        <v>2263</v>
      </c>
      <c r="D707" s="537">
        <v>3890.5042035848574</v>
      </c>
      <c r="E707" s="537">
        <v>3890.5042035848574</v>
      </c>
      <c r="F707" s="537">
        <v>5004.9790865313989</v>
      </c>
      <c r="G707" s="538">
        <v>0</v>
      </c>
      <c r="H707" s="538">
        <v>68</v>
      </c>
      <c r="I707" s="538">
        <v>1943</v>
      </c>
      <c r="J707" s="538">
        <v>764</v>
      </c>
      <c r="K707" s="539">
        <f t="shared" si="211"/>
        <v>0</v>
      </c>
      <c r="L707" s="539">
        <f t="shared" si="212"/>
        <v>264554.28584377031</v>
      </c>
      <c r="M707" s="539">
        <f t="shared" si="212"/>
        <v>7559249.6675653774</v>
      </c>
      <c r="N707" s="539">
        <f t="shared" si="212"/>
        <v>3823804.0221099886</v>
      </c>
      <c r="O707" s="539">
        <f t="shared" si="213"/>
        <v>11647607.975519136</v>
      </c>
      <c r="P707" s="540"/>
      <c r="Q707" s="541"/>
      <c r="R707" s="541"/>
      <c r="S707" s="541"/>
      <c r="T707" s="541"/>
      <c r="U707" s="538">
        <f t="shared" si="214"/>
        <v>0</v>
      </c>
      <c r="V707" s="538">
        <f t="shared" si="215"/>
        <v>0</v>
      </c>
      <c r="W707" s="538">
        <f t="shared" si="215"/>
        <v>0</v>
      </c>
      <c r="X707" s="538">
        <f t="shared" si="215"/>
        <v>0</v>
      </c>
      <c r="Y707" s="538">
        <f t="shared" si="216"/>
        <v>0</v>
      </c>
      <c r="Z707" s="542">
        <f t="shared" si="217"/>
        <v>0</v>
      </c>
      <c r="AA707" s="543"/>
      <c r="AB707" s="544" t="s">
        <v>2263</v>
      </c>
      <c r="AC707" s="544" t="s">
        <v>2505</v>
      </c>
      <c r="AD707" s="544" t="s">
        <v>2505</v>
      </c>
      <c r="AE707" s="544" t="s">
        <v>2263</v>
      </c>
      <c r="AF707" s="545" t="s">
        <v>2263</v>
      </c>
      <c r="AG707" s="545" t="s">
        <v>2263</v>
      </c>
      <c r="AH707" s="556"/>
      <c r="AN707" s="502">
        <f t="shared" si="224"/>
        <v>0</v>
      </c>
      <c r="AO707" s="502">
        <f t="shared" si="224"/>
        <v>-264554.28584377031</v>
      </c>
      <c r="AP707" s="502">
        <f t="shared" si="224"/>
        <v>-7559249.6675653774</v>
      </c>
      <c r="AQ707" s="502">
        <f t="shared" si="223"/>
        <v>-3823804.0221099886</v>
      </c>
    </row>
    <row r="708" spans="1:43" s="504" customFormat="1" ht="12.75" x14ac:dyDescent="0.2">
      <c r="A708" s="535" t="s">
        <v>1099</v>
      </c>
      <c r="B708" s="536">
        <v>0</v>
      </c>
      <c r="C708" s="537" t="s">
        <v>2263</v>
      </c>
      <c r="D708" s="537">
        <v>3136.6711795314823</v>
      </c>
      <c r="E708" s="537">
        <v>3136.6711795314823</v>
      </c>
      <c r="F708" s="537">
        <v>4023.2792837280404</v>
      </c>
      <c r="G708" s="538">
        <v>556</v>
      </c>
      <c r="H708" s="538">
        <v>227</v>
      </c>
      <c r="I708" s="538">
        <v>3308</v>
      </c>
      <c r="J708" s="538">
        <v>868</v>
      </c>
      <c r="K708" s="539">
        <f t="shared" si="211"/>
        <v>0</v>
      </c>
      <c r="L708" s="539">
        <f t="shared" si="212"/>
        <v>712024.35775364644</v>
      </c>
      <c r="M708" s="539">
        <f t="shared" si="212"/>
        <v>10376108.261890143</v>
      </c>
      <c r="N708" s="539">
        <f t="shared" si="212"/>
        <v>3492206.4182759388</v>
      </c>
      <c r="O708" s="539">
        <f t="shared" si="213"/>
        <v>14580339.037919728</v>
      </c>
      <c r="P708" s="540"/>
      <c r="Q708" s="541"/>
      <c r="R708" s="541"/>
      <c r="S708" s="541"/>
      <c r="T708" s="541"/>
      <c r="U708" s="538">
        <f t="shared" si="214"/>
        <v>0</v>
      </c>
      <c r="V708" s="538">
        <f t="shared" si="215"/>
        <v>0</v>
      </c>
      <c r="W708" s="538">
        <f t="shared" si="215"/>
        <v>0</v>
      </c>
      <c r="X708" s="538">
        <f t="shared" si="215"/>
        <v>0</v>
      </c>
      <c r="Y708" s="538">
        <f t="shared" si="216"/>
        <v>0</v>
      </c>
      <c r="Z708" s="542">
        <f t="shared" si="217"/>
        <v>0</v>
      </c>
      <c r="AA708" s="540"/>
      <c r="AB708" s="544" t="s">
        <v>2263</v>
      </c>
      <c r="AC708" s="544" t="s">
        <v>2505</v>
      </c>
      <c r="AD708" s="544" t="s">
        <v>2505</v>
      </c>
      <c r="AE708" s="544" t="s">
        <v>2263</v>
      </c>
      <c r="AF708" s="545">
        <v>104</v>
      </c>
      <c r="AG708" s="545" t="s">
        <v>2263</v>
      </c>
      <c r="AH708" s="556"/>
      <c r="AN708" s="502">
        <f t="shared" si="224"/>
        <v>0</v>
      </c>
      <c r="AO708" s="502">
        <f t="shared" si="224"/>
        <v>-712024.35775364644</v>
      </c>
      <c r="AP708" s="502">
        <f t="shared" si="224"/>
        <v>-10376108.261890143</v>
      </c>
      <c r="AQ708" s="502">
        <f t="shared" si="223"/>
        <v>-3492206.4182759388</v>
      </c>
    </row>
    <row r="709" spans="1:43" s="504" customFormat="1" ht="12.75" x14ac:dyDescent="0.2">
      <c r="A709" s="535" t="s">
        <v>1100</v>
      </c>
      <c r="B709" s="536">
        <v>0</v>
      </c>
      <c r="C709" s="537" t="s">
        <v>2263</v>
      </c>
      <c r="D709" s="537">
        <v>10210.553296710117</v>
      </c>
      <c r="E709" s="537">
        <v>10210.553296710117</v>
      </c>
      <c r="F709" s="537">
        <v>8795.5604248443742</v>
      </c>
      <c r="G709" s="538">
        <v>0</v>
      </c>
      <c r="H709" s="538">
        <v>5</v>
      </c>
      <c r="I709" s="538">
        <v>99</v>
      </c>
      <c r="J709" s="538">
        <v>161</v>
      </c>
      <c r="K709" s="539">
        <f t="shared" si="211"/>
        <v>0</v>
      </c>
      <c r="L709" s="539">
        <f t="shared" si="212"/>
        <v>51052.766483550586</v>
      </c>
      <c r="M709" s="539">
        <f t="shared" si="212"/>
        <v>1010844.7763743016</v>
      </c>
      <c r="N709" s="539">
        <f t="shared" si="212"/>
        <v>1416085.2283999443</v>
      </c>
      <c r="O709" s="539">
        <f t="shared" si="213"/>
        <v>2477982.7712577963</v>
      </c>
      <c r="P709" s="540"/>
      <c r="Q709" s="541"/>
      <c r="R709" s="541"/>
      <c r="S709" s="541"/>
      <c r="T709" s="541"/>
      <c r="U709" s="538">
        <f t="shared" si="214"/>
        <v>0</v>
      </c>
      <c r="V709" s="538">
        <f t="shared" si="215"/>
        <v>0</v>
      </c>
      <c r="W709" s="538">
        <f t="shared" si="215"/>
        <v>0</v>
      </c>
      <c r="X709" s="538">
        <f t="shared" si="215"/>
        <v>0</v>
      </c>
      <c r="Y709" s="538">
        <f t="shared" si="216"/>
        <v>0</v>
      </c>
      <c r="Z709" s="542">
        <f t="shared" si="217"/>
        <v>0</v>
      </c>
      <c r="AA709" s="543"/>
      <c r="AB709" s="544" t="s">
        <v>2263</v>
      </c>
      <c r="AC709" s="544" t="s">
        <v>2505</v>
      </c>
      <c r="AD709" s="544" t="s">
        <v>2505</v>
      </c>
      <c r="AE709" s="544" t="s">
        <v>2263</v>
      </c>
      <c r="AF709" s="545" t="s">
        <v>2263</v>
      </c>
      <c r="AG709" s="545" t="s">
        <v>2263</v>
      </c>
      <c r="AH709" s="556"/>
      <c r="AN709" s="502">
        <f t="shared" si="224"/>
        <v>0</v>
      </c>
      <c r="AO709" s="502">
        <f t="shared" si="224"/>
        <v>-51052.766483550586</v>
      </c>
      <c r="AP709" s="502">
        <f t="shared" si="224"/>
        <v>-1010844.7763743016</v>
      </c>
      <c r="AQ709" s="502">
        <f t="shared" si="223"/>
        <v>-1416085.2283999443</v>
      </c>
    </row>
    <row r="710" spans="1:43" s="504" customFormat="1" ht="12.75" x14ac:dyDescent="0.2">
      <c r="A710" s="535" t="s">
        <v>1101</v>
      </c>
      <c r="B710" s="536">
        <v>0</v>
      </c>
      <c r="C710" s="537" t="s">
        <v>2263</v>
      </c>
      <c r="D710" s="537">
        <v>4071.396753283113</v>
      </c>
      <c r="E710" s="537">
        <v>4071.396753283113</v>
      </c>
      <c r="F710" s="537">
        <v>4646.2108391680313</v>
      </c>
      <c r="G710" s="538">
        <v>11</v>
      </c>
      <c r="H710" s="538">
        <v>33</v>
      </c>
      <c r="I710" s="538">
        <v>199</v>
      </c>
      <c r="J710" s="538">
        <v>257</v>
      </c>
      <c r="K710" s="539">
        <f t="shared" si="211"/>
        <v>0</v>
      </c>
      <c r="L710" s="539">
        <f t="shared" si="212"/>
        <v>134356.09285834272</v>
      </c>
      <c r="M710" s="539">
        <f t="shared" si="212"/>
        <v>810207.95390333945</v>
      </c>
      <c r="N710" s="539">
        <f t="shared" si="212"/>
        <v>1194076.1856661839</v>
      </c>
      <c r="O710" s="539">
        <f t="shared" si="213"/>
        <v>2138640.2324278662</v>
      </c>
      <c r="P710" s="540"/>
      <c r="Q710" s="541"/>
      <c r="R710" s="541"/>
      <c r="S710" s="541"/>
      <c r="T710" s="541"/>
      <c r="U710" s="538">
        <f t="shared" si="214"/>
        <v>0</v>
      </c>
      <c r="V710" s="538">
        <f t="shared" si="215"/>
        <v>0</v>
      </c>
      <c r="W710" s="538">
        <f t="shared" si="215"/>
        <v>0</v>
      </c>
      <c r="X710" s="538">
        <f t="shared" si="215"/>
        <v>0</v>
      </c>
      <c r="Y710" s="538">
        <f t="shared" si="216"/>
        <v>0</v>
      </c>
      <c r="Z710" s="542">
        <f t="shared" si="217"/>
        <v>0</v>
      </c>
      <c r="AA710" s="543"/>
      <c r="AB710" s="544" t="s">
        <v>2263</v>
      </c>
      <c r="AC710" s="544" t="s">
        <v>2505</v>
      </c>
      <c r="AD710" s="544" t="s">
        <v>2505</v>
      </c>
      <c r="AE710" s="544" t="s">
        <v>2263</v>
      </c>
      <c r="AF710" s="545">
        <v>501</v>
      </c>
      <c r="AG710" s="545" t="s">
        <v>2263</v>
      </c>
      <c r="AH710" s="556"/>
      <c r="AN710" s="502">
        <f t="shared" si="224"/>
        <v>0</v>
      </c>
      <c r="AO710" s="502">
        <f t="shared" si="224"/>
        <v>-134356.09285834272</v>
      </c>
      <c r="AP710" s="502">
        <f t="shared" si="224"/>
        <v>-810207.95390333945</v>
      </c>
      <c r="AQ710" s="502">
        <f t="shared" si="223"/>
        <v>-1194076.1856661839</v>
      </c>
    </row>
    <row r="711" spans="1:43" s="504" customFormat="1" ht="63.75" x14ac:dyDescent="0.2">
      <c r="A711" s="535" t="s">
        <v>1102</v>
      </c>
      <c r="B711" s="536" t="s">
        <v>2409</v>
      </c>
      <c r="C711" s="537" t="s">
        <v>2263</v>
      </c>
      <c r="D711" s="537">
        <v>20119.620291147497</v>
      </c>
      <c r="E711" s="537">
        <v>20119.620291147497</v>
      </c>
      <c r="F711" s="537">
        <v>12823.407579023396</v>
      </c>
      <c r="G711" s="538">
        <v>0</v>
      </c>
      <c r="H711" s="538">
        <v>0</v>
      </c>
      <c r="I711" s="538">
        <v>23</v>
      </c>
      <c r="J711" s="538">
        <v>147</v>
      </c>
      <c r="K711" s="539">
        <f t="shared" si="211"/>
        <v>0</v>
      </c>
      <c r="L711" s="539">
        <f t="shared" si="212"/>
        <v>0</v>
      </c>
      <c r="M711" s="539">
        <f t="shared" si="212"/>
        <v>462751.26669639244</v>
      </c>
      <c r="N711" s="539">
        <f t="shared" si="212"/>
        <v>1885040.9141164392</v>
      </c>
      <c r="O711" s="539">
        <f t="shared" si="213"/>
        <v>2347792.1808128315</v>
      </c>
      <c r="P711" s="540"/>
      <c r="Q711" s="541"/>
      <c r="R711" s="541">
        <f>SUMPRODUCT($D$711:$F$711,$H$711:$J$711)/SUM($H$711:$J$711)</f>
        <v>13810.54224007548</v>
      </c>
      <c r="S711" s="541">
        <f t="shared" ref="S711:T711" si="230">SUMPRODUCT($D$711:$F$711,$H$711:$J$711)/SUM($H$711:$J$711)</f>
        <v>13810.54224007548</v>
      </c>
      <c r="T711" s="541">
        <f t="shared" si="230"/>
        <v>13810.54224007548</v>
      </c>
      <c r="U711" s="538">
        <f t="shared" si="214"/>
        <v>0</v>
      </c>
      <c r="V711" s="538">
        <f t="shared" si="215"/>
        <v>0</v>
      </c>
      <c r="W711" s="538">
        <f t="shared" si="215"/>
        <v>317642.47152173601</v>
      </c>
      <c r="X711" s="538">
        <f t="shared" si="215"/>
        <v>2030149.7092910956</v>
      </c>
      <c r="Y711" s="538">
        <f t="shared" si="216"/>
        <v>2347792.1808128315</v>
      </c>
      <c r="Z711" s="542">
        <f t="shared" si="217"/>
        <v>0</v>
      </c>
      <c r="AA711" s="543"/>
      <c r="AB711" s="544" t="s">
        <v>2263</v>
      </c>
      <c r="AC711" s="544" t="s">
        <v>2505</v>
      </c>
      <c r="AD711" s="544" t="s">
        <v>2505</v>
      </c>
      <c r="AE711" s="544" t="s">
        <v>2263</v>
      </c>
      <c r="AF711" s="545" t="s">
        <v>2263</v>
      </c>
      <c r="AG711" s="545" t="s">
        <v>2263</v>
      </c>
      <c r="AH711" s="556"/>
      <c r="AN711" s="502">
        <f t="shared" si="224"/>
        <v>0</v>
      </c>
      <c r="AO711" s="502">
        <f t="shared" si="224"/>
        <v>0</v>
      </c>
      <c r="AP711" s="502">
        <f t="shared" si="224"/>
        <v>-145108.79517465644</v>
      </c>
      <c r="AQ711" s="502">
        <f t="shared" si="223"/>
        <v>145108.79517465644</v>
      </c>
    </row>
    <row r="712" spans="1:43" s="504" customFormat="1" ht="12.75" x14ac:dyDescent="0.2">
      <c r="A712" s="535" t="s">
        <v>1103</v>
      </c>
      <c r="B712" s="536">
        <v>0</v>
      </c>
      <c r="C712" s="537" t="s">
        <v>2263</v>
      </c>
      <c r="D712" s="537">
        <v>5959.0677761435691</v>
      </c>
      <c r="E712" s="537">
        <v>5959.0677761435691</v>
      </c>
      <c r="F712" s="537">
        <v>7922.7831053953596</v>
      </c>
      <c r="G712" s="538">
        <v>0</v>
      </c>
      <c r="H712" s="538">
        <v>1</v>
      </c>
      <c r="I712" s="538">
        <v>80</v>
      </c>
      <c r="J712" s="538">
        <v>177</v>
      </c>
      <c r="K712" s="539">
        <f t="shared" ref="K712:K775" si="231">IF(ISERROR(C712*G712),0,G712*C712)</f>
        <v>0</v>
      </c>
      <c r="L712" s="539">
        <f t="shared" ref="L712:N775" si="232">IFERROR(D712*H712,"")</f>
        <v>5959.0677761435691</v>
      </c>
      <c r="M712" s="539">
        <f t="shared" si="232"/>
        <v>476725.42209148553</v>
      </c>
      <c r="N712" s="539">
        <f t="shared" si="232"/>
        <v>1402332.6096549786</v>
      </c>
      <c r="O712" s="539">
        <f t="shared" ref="O712:O775" si="233">IFERROR(SUM(K712:N712),"")</f>
        <v>1885017.0995226076</v>
      </c>
      <c r="P712" s="540"/>
      <c r="Q712" s="541"/>
      <c r="R712" s="541"/>
      <c r="S712" s="541"/>
      <c r="T712" s="541"/>
      <c r="U712" s="538">
        <f t="shared" ref="U712:U775" si="234">IF(ISERROR(G712*Q712),0,G712*Q712)</f>
        <v>0</v>
      </c>
      <c r="V712" s="538">
        <f t="shared" ref="V712:X775" si="235">IFERROR(H712*R712,"")</f>
        <v>0</v>
      </c>
      <c r="W712" s="538">
        <f t="shared" si="235"/>
        <v>0</v>
      </c>
      <c r="X712" s="538">
        <f t="shared" si="235"/>
        <v>0</v>
      </c>
      <c r="Y712" s="538">
        <f t="shared" ref="Y712:Y775" si="236">IFERROR(SUM(U712:X712),"")</f>
        <v>0</v>
      </c>
      <c r="Z712" s="542">
        <f t="shared" ref="Z712:Z775" si="237">IF(Y712=0,0,(Y712-O712))</f>
        <v>0</v>
      </c>
      <c r="AA712" s="543"/>
      <c r="AB712" s="544" t="s">
        <v>2263</v>
      </c>
      <c r="AC712" s="544" t="s">
        <v>2505</v>
      </c>
      <c r="AD712" s="544" t="s">
        <v>2505</v>
      </c>
      <c r="AE712" s="544" t="s">
        <v>2263</v>
      </c>
      <c r="AF712" s="545" t="s">
        <v>2263</v>
      </c>
      <c r="AG712" s="545" t="s">
        <v>2263</v>
      </c>
      <c r="AH712" s="556"/>
      <c r="AN712" s="502">
        <f t="shared" si="224"/>
        <v>0</v>
      </c>
      <c r="AO712" s="502">
        <f t="shared" si="224"/>
        <v>-5959.0677761435691</v>
      </c>
      <c r="AP712" s="502">
        <f t="shared" si="224"/>
        <v>-476725.42209148553</v>
      </c>
      <c r="AQ712" s="502">
        <f t="shared" si="223"/>
        <v>-1402332.6096549786</v>
      </c>
    </row>
    <row r="713" spans="1:43" s="504" customFormat="1" ht="12.75" x14ac:dyDescent="0.2">
      <c r="A713" s="535" t="s">
        <v>1104</v>
      </c>
      <c r="B713" s="536">
        <v>0</v>
      </c>
      <c r="C713" s="537" t="s">
        <v>2263</v>
      </c>
      <c r="D713" s="537">
        <v>4931.5137550173104</v>
      </c>
      <c r="E713" s="537">
        <v>4931.5137550173104</v>
      </c>
      <c r="F713" s="537">
        <v>4695.1544813172623</v>
      </c>
      <c r="G713" s="538">
        <v>6</v>
      </c>
      <c r="H713" s="538">
        <v>5</v>
      </c>
      <c r="I713" s="538">
        <v>85</v>
      </c>
      <c r="J713" s="538">
        <v>274</v>
      </c>
      <c r="K713" s="539">
        <f t="shared" si="231"/>
        <v>0</v>
      </c>
      <c r="L713" s="539">
        <f t="shared" si="232"/>
        <v>24657.568775086551</v>
      </c>
      <c r="M713" s="539">
        <f t="shared" si="232"/>
        <v>419178.66917647136</v>
      </c>
      <c r="N713" s="539">
        <f t="shared" si="232"/>
        <v>1286472.3278809299</v>
      </c>
      <c r="O713" s="539">
        <f t="shared" si="233"/>
        <v>1730308.5658324878</v>
      </c>
      <c r="P713" s="540"/>
      <c r="Q713" s="541"/>
      <c r="R713" s="541"/>
      <c r="S713" s="541"/>
      <c r="T713" s="541"/>
      <c r="U713" s="538">
        <f t="shared" si="234"/>
        <v>0</v>
      </c>
      <c r="V713" s="538">
        <f t="shared" si="235"/>
        <v>0</v>
      </c>
      <c r="W713" s="538">
        <f t="shared" si="235"/>
        <v>0</v>
      </c>
      <c r="X713" s="538">
        <f t="shared" si="235"/>
        <v>0</v>
      </c>
      <c r="Y713" s="538">
        <f t="shared" si="236"/>
        <v>0</v>
      </c>
      <c r="Z713" s="542">
        <f t="shared" si="237"/>
        <v>0</v>
      </c>
      <c r="AA713" s="543"/>
      <c r="AB713" s="544" t="s">
        <v>2263</v>
      </c>
      <c r="AC713" s="544" t="s">
        <v>2505</v>
      </c>
      <c r="AD713" s="544" t="s">
        <v>2505</v>
      </c>
      <c r="AE713" s="544" t="s">
        <v>2263</v>
      </c>
      <c r="AF713" s="545">
        <v>420</v>
      </c>
      <c r="AG713" s="545" t="s">
        <v>2263</v>
      </c>
      <c r="AH713" s="556"/>
      <c r="AN713" s="502">
        <f t="shared" si="224"/>
        <v>0</v>
      </c>
      <c r="AO713" s="502">
        <f t="shared" si="224"/>
        <v>-24657.568775086551</v>
      </c>
      <c r="AP713" s="502">
        <f t="shared" si="224"/>
        <v>-419178.66917647136</v>
      </c>
      <c r="AQ713" s="502">
        <f t="shared" si="223"/>
        <v>-1286472.3278809299</v>
      </c>
    </row>
    <row r="714" spans="1:43" s="504" customFormat="1" ht="63.75" x14ac:dyDescent="0.2">
      <c r="A714" s="535" t="s">
        <v>1105</v>
      </c>
      <c r="B714" s="536" t="s">
        <v>2409</v>
      </c>
      <c r="C714" s="537" t="s">
        <v>2263</v>
      </c>
      <c r="D714" s="537">
        <v>18892.110144142855</v>
      </c>
      <c r="E714" s="537">
        <v>18892.110144142855</v>
      </c>
      <c r="F714" s="537">
        <v>21666.446676865653</v>
      </c>
      <c r="G714" s="538">
        <v>0</v>
      </c>
      <c r="H714" s="538">
        <v>0</v>
      </c>
      <c r="I714" s="538">
        <v>36</v>
      </c>
      <c r="J714" s="538">
        <v>188</v>
      </c>
      <c r="K714" s="539">
        <f t="shared" si="231"/>
        <v>0</v>
      </c>
      <c r="L714" s="539">
        <f t="shared" si="232"/>
        <v>0</v>
      </c>
      <c r="M714" s="539">
        <f t="shared" si="232"/>
        <v>680115.96518914273</v>
      </c>
      <c r="N714" s="539">
        <f t="shared" si="232"/>
        <v>4073291.9752507429</v>
      </c>
      <c r="O714" s="539">
        <f t="shared" si="233"/>
        <v>4753407.9404398855</v>
      </c>
      <c r="P714" s="540"/>
      <c r="Q714" s="541"/>
      <c r="R714" s="541">
        <f>SUMPRODUCT($D$714:$F$714,$H$714:$J$714)/SUM($H$714:$J$714)</f>
        <v>21220.571162678061</v>
      </c>
      <c r="S714" s="541">
        <f t="shared" ref="S714:T714" si="238">SUMPRODUCT($D$714:$F$714,$H$714:$J$714)/SUM($H$714:$J$714)</f>
        <v>21220.571162678061</v>
      </c>
      <c r="T714" s="541">
        <f t="shared" si="238"/>
        <v>21220.571162678061</v>
      </c>
      <c r="U714" s="538">
        <f t="shared" si="234"/>
        <v>0</v>
      </c>
      <c r="V714" s="538">
        <f t="shared" si="235"/>
        <v>0</v>
      </c>
      <c r="W714" s="538">
        <f t="shared" si="235"/>
        <v>763940.56185641023</v>
      </c>
      <c r="X714" s="538">
        <f t="shared" si="235"/>
        <v>3989467.3785834755</v>
      </c>
      <c r="Y714" s="538">
        <f t="shared" si="236"/>
        <v>4753407.9404398855</v>
      </c>
      <c r="Z714" s="542">
        <f t="shared" si="237"/>
        <v>0</v>
      </c>
      <c r="AA714" s="543"/>
      <c r="AB714" s="544" t="s">
        <v>2505</v>
      </c>
      <c r="AC714" s="544">
        <v>17499.957413276188</v>
      </c>
      <c r="AD714" s="544">
        <v>17499.957413276188</v>
      </c>
      <c r="AE714" s="544">
        <v>20393.236945531269</v>
      </c>
      <c r="AF714" s="545" t="s">
        <v>2263</v>
      </c>
      <c r="AG714" s="545" t="s">
        <v>2263</v>
      </c>
      <c r="AH714" s="556"/>
      <c r="AN714" s="502">
        <f t="shared" si="224"/>
        <v>0</v>
      </c>
      <c r="AO714" s="502">
        <f t="shared" si="224"/>
        <v>0</v>
      </c>
      <c r="AP714" s="502">
        <f t="shared" si="224"/>
        <v>83824.596667267499</v>
      </c>
      <c r="AQ714" s="502">
        <f t="shared" si="223"/>
        <v>-83824.596667267382</v>
      </c>
    </row>
    <row r="715" spans="1:43" s="504" customFormat="1" ht="63.75" x14ac:dyDescent="0.2">
      <c r="A715" s="535" t="s">
        <v>1106</v>
      </c>
      <c r="B715" s="536" t="s">
        <v>2410</v>
      </c>
      <c r="C715" s="537" t="s">
        <v>2263</v>
      </c>
      <c r="D715" s="537">
        <v>18026.436360308428</v>
      </c>
      <c r="E715" s="537">
        <v>18026.436360308428</v>
      </c>
      <c r="F715" s="537">
        <v>17708.13365811597</v>
      </c>
      <c r="G715" s="538">
        <v>0</v>
      </c>
      <c r="H715" s="538">
        <v>0</v>
      </c>
      <c r="I715" s="538">
        <v>181</v>
      </c>
      <c r="J715" s="538">
        <v>573</v>
      </c>
      <c r="K715" s="539">
        <f t="shared" si="231"/>
        <v>0</v>
      </c>
      <c r="L715" s="539">
        <f t="shared" si="232"/>
        <v>0</v>
      </c>
      <c r="M715" s="539">
        <f t="shared" si="232"/>
        <v>3262784.9812158253</v>
      </c>
      <c r="N715" s="539">
        <f t="shared" si="232"/>
        <v>10146760.586100452</v>
      </c>
      <c r="O715" s="539">
        <f t="shared" si="233"/>
        <v>13409545.567316277</v>
      </c>
      <c r="P715" s="540"/>
      <c r="Q715" s="541"/>
      <c r="R715" s="541">
        <f>SUMPRODUCT($D$715:$F$715,$H$715:$J$715)/SUM($H$715:$J$715)</f>
        <v>17784.543192727157</v>
      </c>
      <c r="S715" s="541">
        <f t="shared" ref="S715:T715" si="239">SUMPRODUCT($D$715:$F$715,$H$715:$J$715)/SUM($H$715:$J$715)</f>
        <v>17784.543192727157</v>
      </c>
      <c r="T715" s="541">
        <f t="shared" si="239"/>
        <v>17784.543192727157</v>
      </c>
      <c r="U715" s="538">
        <f t="shared" si="234"/>
        <v>0</v>
      </c>
      <c r="V715" s="538">
        <f t="shared" si="235"/>
        <v>0</v>
      </c>
      <c r="W715" s="538">
        <f t="shared" si="235"/>
        <v>3219002.3178836154</v>
      </c>
      <c r="X715" s="538">
        <f t="shared" si="235"/>
        <v>10190543.249432661</v>
      </c>
      <c r="Y715" s="538">
        <f t="shared" si="236"/>
        <v>13409545.567316275</v>
      </c>
      <c r="Z715" s="542">
        <f t="shared" si="237"/>
        <v>-1.862645149230957E-9</v>
      </c>
      <c r="AA715" s="543"/>
      <c r="AB715" s="544" t="s">
        <v>2263</v>
      </c>
      <c r="AC715" s="544" t="s">
        <v>2505</v>
      </c>
      <c r="AD715" s="544" t="s">
        <v>2505</v>
      </c>
      <c r="AE715" s="544" t="s">
        <v>2263</v>
      </c>
      <c r="AF715" s="545" t="s">
        <v>2263</v>
      </c>
      <c r="AG715" s="545" t="s">
        <v>2263</v>
      </c>
      <c r="AH715" s="556"/>
      <c r="AN715" s="502">
        <f t="shared" si="224"/>
        <v>0</v>
      </c>
      <c r="AO715" s="502">
        <f t="shared" si="224"/>
        <v>0</v>
      </c>
      <c r="AP715" s="502">
        <f t="shared" si="224"/>
        <v>-43782.663332209922</v>
      </c>
      <c r="AQ715" s="502">
        <f t="shared" si="223"/>
        <v>43782.663332208991</v>
      </c>
    </row>
    <row r="716" spans="1:43" s="504" customFormat="1" ht="12.75" x14ac:dyDescent="0.2">
      <c r="A716" s="535" t="s">
        <v>1107</v>
      </c>
      <c r="B716" s="536">
        <v>0</v>
      </c>
      <c r="C716" s="537" t="s">
        <v>2263</v>
      </c>
      <c r="D716" s="537">
        <v>10732.782399053631</v>
      </c>
      <c r="E716" s="537">
        <v>10732.782399053631</v>
      </c>
      <c r="F716" s="537">
        <v>10903.753369727421</v>
      </c>
      <c r="G716" s="538">
        <v>0</v>
      </c>
      <c r="H716" s="538">
        <v>0</v>
      </c>
      <c r="I716" s="538">
        <v>256</v>
      </c>
      <c r="J716" s="538">
        <v>370</v>
      </c>
      <c r="K716" s="539">
        <f t="shared" si="231"/>
        <v>0</v>
      </c>
      <c r="L716" s="539">
        <f t="shared" si="232"/>
        <v>0</v>
      </c>
      <c r="M716" s="539">
        <f t="shared" si="232"/>
        <v>2747592.2941577295</v>
      </c>
      <c r="N716" s="539">
        <f t="shared" si="232"/>
        <v>4034388.7467991458</v>
      </c>
      <c r="O716" s="539">
        <f t="shared" si="233"/>
        <v>6781981.0409568753</v>
      </c>
      <c r="P716" s="540"/>
      <c r="Q716" s="541"/>
      <c r="R716" s="541"/>
      <c r="S716" s="541"/>
      <c r="T716" s="541"/>
      <c r="U716" s="538">
        <f t="shared" si="234"/>
        <v>0</v>
      </c>
      <c r="V716" s="538">
        <f t="shared" si="235"/>
        <v>0</v>
      </c>
      <c r="W716" s="538">
        <f t="shared" si="235"/>
        <v>0</v>
      </c>
      <c r="X716" s="538">
        <f t="shared" si="235"/>
        <v>0</v>
      </c>
      <c r="Y716" s="538">
        <f t="shared" si="236"/>
        <v>0</v>
      </c>
      <c r="Z716" s="542">
        <f t="shared" si="237"/>
        <v>0</v>
      </c>
      <c r="AA716" s="543"/>
      <c r="AB716" s="544" t="s">
        <v>2263</v>
      </c>
      <c r="AC716" s="544" t="s">
        <v>2505</v>
      </c>
      <c r="AD716" s="544" t="s">
        <v>2505</v>
      </c>
      <c r="AE716" s="544" t="s">
        <v>2263</v>
      </c>
      <c r="AF716" s="545" t="s">
        <v>2263</v>
      </c>
      <c r="AG716" s="545" t="s">
        <v>2263</v>
      </c>
      <c r="AH716" s="556"/>
      <c r="AN716" s="502">
        <f t="shared" si="224"/>
        <v>0</v>
      </c>
      <c r="AO716" s="502">
        <f t="shared" si="224"/>
        <v>0</v>
      </c>
      <c r="AP716" s="502">
        <f t="shared" si="224"/>
        <v>-2747592.2941577295</v>
      </c>
      <c r="AQ716" s="502">
        <f t="shared" si="223"/>
        <v>-4034388.7467991458</v>
      </c>
    </row>
    <row r="717" spans="1:43" s="504" customFormat="1" ht="12.75" x14ac:dyDescent="0.2">
      <c r="A717" s="535" t="s">
        <v>1108</v>
      </c>
      <c r="B717" s="536">
        <v>0</v>
      </c>
      <c r="C717" s="537" t="s">
        <v>2263</v>
      </c>
      <c r="D717" s="537">
        <v>6405.257374580674</v>
      </c>
      <c r="E717" s="537">
        <v>6405.257374580674</v>
      </c>
      <c r="F717" s="537">
        <v>8224.2753404116102</v>
      </c>
      <c r="G717" s="538">
        <v>0</v>
      </c>
      <c r="H717" s="538">
        <v>1</v>
      </c>
      <c r="I717" s="538">
        <v>263</v>
      </c>
      <c r="J717" s="538">
        <v>212</v>
      </c>
      <c r="K717" s="539">
        <f t="shared" si="231"/>
        <v>0</v>
      </c>
      <c r="L717" s="539">
        <f t="shared" si="232"/>
        <v>6405.257374580674</v>
      </c>
      <c r="M717" s="539">
        <f t="shared" si="232"/>
        <v>1684582.6895147173</v>
      </c>
      <c r="N717" s="539">
        <f t="shared" si="232"/>
        <v>1743546.3721672613</v>
      </c>
      <c r="O717" s="539">
        <f t="shared" si="233"/>
        <v>3434534.3190565594</v>
      </c>
      <c r="P717" s="540"/>
      <c r="Q717" s="541"/>
      <c r="R717" s="541"/>
      <c r="S717" s="541"/>
      <c r="T717" s="541"/>
      <c r="U717" s="538">
        <f t="shared" si="234"/>
        <v>0</v>
      </c>
      <c r="V717" s="538">
        <f t="shared" si="235"/>
        <v>0</v>
      </c>
      <c r="W717" s="538">
        <f t="shared" si="235"/>
        <v>0</v>
      </c>
      <c r="X717" s="538">
        <f t="shared" si="235"/>
        <v>0</v>
      </c>
      <c r="Y717" s="538">
        <f t="shared" si="236"/>
        <v>0</v>
      </c>
      <c r="Z717" s="542">
        <f t="shared" si="237"/>
        <v>0</v>
      </c>
      <c r="AA717" s="543"/>
      <c r="AB717" s="544" t="s">
        <v>2263</v>
      </c>
      <c r="AC717" s="544" t="s">
        <v>2505</v>
      </c>
      <c r="AD717" s="544" t="s">
        <v>2505</v>
      </c>
      <c r="AE717" s="544" t="s">
        <v>2263</v>
      </c>
      <c r="AF717" s="545" t="s">
        <v>2263</v>
      </c>
      <c r="AG717" s="545" t="s">
        <v>2263</v>
      </c>
      <c r="AH717" s="556"/>
      <c r="AN717" s="502">
        <f t="shared" si="224"/>
        <v>0</v>
      </c>
      <c r="AO717" s="502">
        <f t="shared" si="224"/>
        <v>-6405.257374580674</v>
      </c>
      <c r="AP717" s="502">
        <f t="shared" si="224"/>
        <v>-1684582.6895147173</v>
      </c>
      <c r="AQ717" s="502">
        <f t="shared" si="223"/>
        <v>-1743546.3721672613</v>
      </c>
    </row>
    <row r="718" spans="1:43" s="504" customFormat="1" ht="12.75" x14ac:dyDescent="0.2">
      <c r="A718" s="535" t="s">
        <v>1109</v>
      </c>
      <c r="B718" s="536">
        <v>0</v>
      </c>
      <c r="C718" s="537" t="s">
        <v>2263</v>
      </c>
      <c r="D718" s="537">
        <v>508.63849199772329</v>
      </c>
      <c r="E718" s="537">
        <v>508.63849199772329</v>
      </c>
      <c r="F718" s="537">
        <v>1115.3261033948338</v>
      </c>
      <c r="G718" s="538">
        <v>253</v>
      </c>
      <c r="H718" s="538">
        <v>16021</v>
      </c>
      <c r="I718" s="538">
        <v>1018</v>
      </c>
      <c r="J718" s="538">
        <v>709</v>
      </c>
      <c r="K718" s="539">
        <f t="shared" si="231"/>
        <v>0</v>
      </c>
      <c r="L718" s="539">
        <f t="shared" si="232"/>
        <v>8148897.2802955247</v>
      </c>
      <c r="M718" s="539">
        <f t="shared" si="232"/>
        <v>517793.98485368228</v>
      </c>
      <c r="N718" s="539">
        <f t="shared" si="232"/>
        <v>790766.2073069372</v>
      </c>
      <c r="O718" s="539">
        <f t="shared" si="233"/>
        <v>9457457.4724561442</v>
      </c>
      <c r="P718" s="540"/>
      <c r="Q718" s="541"/>
      <c r="R718" s="541"/>
      <c r="S718" s="541"/>
      <c r="T718" s="541"/>
      <c r="U718" s="538">
        <f t="shared" si="234"/>
        <v>0</v>
      </c>
      <c r="V718" s="538">
        <f t="shared" si="235"/>
        <v>0</v>
      </c>
      <c r="W718" s="538">
        <f t="shared" si="235"/>
        <v>0</v>
      </c>
      <c r="X718" s="538">
        <f t="shared" si="235"/>
        <v>0</v>
      </c>
      <c r="Y718" s="538">
        <f t="shared" si="236"/>
        <v>0</v>
      </c>
      <c r="Z718" s="542">
        <f t="shared" si="237"/>
        <v>0</v>
      </c>
      <c r="AA718" s="543"/>
      <c r="AB718" s="544" t="s">
        <v>2505</v>
      </c>
      <c r="AC718" s="544">
        <v>441</v>
      </c>
      <c r="AD718" s="544">
        <v>441</v>
      </c>
      <c r="AE718" s="544">
        <v>694.01792926820463</v>
      </c>
      <c r="AF718" s="545">
        <v>301</v>
      </c>
      <c r="AG718" s="545" t="s">
        <v>2263</v>
      </c>
      <c r="AH718" s="556"/>
      <c r="AN718" s="502">
        <f t="shared" si="224"/>
        <v>0</v>
      </c>
      <c r="AO718" s="502">
        <f t="shared" si="224"/>
        <v>-8148897.2802955247</v>
      </c>
      <c r="AP718" s="502">
        <f t="shared" si="224"/>
        <v>-517793.98485368228</v>
      </c>
      <c r="AQ718" s="502">
        <f t="shared" si="223"/>
        <v>-790766.2073069372</v>
      </c>
    </row>
    <row r="719" spans="1:43" s="504" customFormat="1" ht="12.75" x14ac:dyDescent="0.2">
      <c r="A719" s="535" t="s">
        <v>1110</v>
      </c>
      <c r="B719" s="536">
        <v>0</v>
      </c>
      <c r="C719" s="537" t="s">
        <v>2263</v>
      </c>
      <c r="D719" s="537">
        <v>7172.2483315281652</v>
      </c>
      <c r="E719" s="537">
        <v>7172.2483315281652</v>
      </c>
      <c r="F719" s="537">
        <v>8241.3810511889096</v>
      </c>
      <c r="G719" s="538">
        <v>0</v>
      </c>
      <c r="H719" s="538">
        <v>7</v>
      </c>
      <c r="I719" s="538">
        <v>82</v>
      </c>
      <c r="J719" s="538">
        <v>877</v>
      </c>
      <c r="K719" s="539">
        <f t="shared" si="231"/>
        <v>0</v>
      </c>
      <c r="L719" s="539">
        <f t="shared" si="232"/>
        <v>50205.738320697157</v>
      </c>
      <c r="M719" s="539">
        <f t="shared" si="232"/>
        <v>588124.36318530957</v>
      </c>
      <c r="N719" s="539">
        <f t="shared" si="232"/>
        <v>7227691.1818926735</v>
      </c>
      <c r="O719" s="539">
        <f t="shared" si="233"/>
        <v>7866021.2833986804</v>
      </c>
      <c r="P719" s="540"/>
      <c r="Q719" s="541"/>
      <c r="R719" s="541"/>
      <c r="S719" s="541"/>
      <c r="T719" s="541"/>
      <c r="U719" s="538">
        <f t="shared" si="234"/>
        <v>0</v>
      </c>
      <c r="V719" s="538">
        <f t="shared" si="235"/>
        <v>0</v>
      </c>
      <c r="W719" s="538">
        <f t="shared" si="235"/>
        <v>0</v>
      </c>
      <c r="X719" s="538">
        <f t="shared" si="235"/>
        <v>0</v>
      </c>
      <c r="Y719" s="538">
        <f t="shared" si="236"/>
        <v>0</v>
      </c>
      <c r="Z719" s="542">
        <f t="shared" si="237"/>
        <v>0</v>
      </c>
      <c r="AA719" s="543"/>
      <c r="AB719" s="544" t="s">
        <v>2263</v>
      </c>
      <c r="AC719" s="544" t="s">
        <v>2505</v>
      </c>
      <c r="AD719" s="544" t="s">
        <v>2505</v>
      </c>
      <c r="AE719" s="544" t="s">
        <v>2263</v>
      </c>
      <c r="AF719" s="545" t="s">
        <v>2263</v>
      </c>
      <c r="AG719" s="545" t="s">
        <v>2263</v>
      </c>
      <c r="AH719" s="556"/>
      <c r="AN719" s="502">
        <f t="shared" si="224"/>
        <v>0</v>
      </c>
      <c r="AO719" s="502">
        <f t="shared" si="224"/>
        <v>-50205.738320697157</v>
      </c>
      <c r="AP719" s="502">
        <f t="shared" si="224"/>
        <v>-588124.36318530957</v>
      </c>
      <c r="AQ719" s="502">
        <f t="shared" si="223"/>
        <v>-7227691.1818926735</v>
      </c>
    </row>
    <row r="720" spans="1:43" s="504" customFormat="1" ht="12.75" x14ac:dyDescent="0.2">
      <c r="A720" s="535" t="s">
        <v>1111</v>
      </c>
      <c r="B720" s="536">
        <v>0</v>
      </c>
      <c r="C720" s="537" t="s">
        <v>2263</v>
      </c>
      <c r="D720" s="537">
        <v>2997.3608039948003</v>
      </c>
      <c r="E720" s="537">
        <v>2997.3608039948003</v>
      </c>
      <c r="F720" s="537">
        <v>5265.4591728249943</v>
      </c>
      <c r="G720" s="538">
        <v>0</v>
      </c>
      <c r="H720" s="538">
        <v>75</v>
      </c>
      <c r="I720" s="538">
        <v>280</v>
      </c>
      <c r="J720" s="538">
        <v>1050</v>
      </c>
      <c r="K720" s="539">
        <f t="shared" si="231"/>
        <v>0</v>
      </c>
      <c r="L720" s="539">
        <f t="shared" si="232"/>
        <v>224802.06029961002</v>
      </c>
      <c r="M720" s="539">
        <f t="shared" si="232"/>
        <v>839261.02511854412</v>
      </c>
      <c r="N720" s="539">
        <f t="shared" si="232"/>
        <v>5528732.1314662443</v>
      </c>
      <c r="O720" s="539">
        <f t="shared" si="233"/>
        <v>6592795.2168843988</v>
      </c>
      <c r="P720" s="540"/>
      <c r="Q720" s="541"/>
      <c r="R720" s="541"/>
      <c r="S720" s="541"/>
      <c r="T720" s="541"/>
      <c r="U720" s="538">
        <f t="shared" si="234"/>
        <v>0</v>
      </c>
      <c r="V720" s="538">
        <f t="shared" si="235"/>
        <v>0</v>
      </c>
      <c r="W720" s="538">
        <f t="shared" si="235"/>
        <v>0</v>
      </c>
      <c r="X720" s="538">
        <f t="shared" si="235"/>
        <v>0</v>
      </c>
      <c r="Y720" s="538">
        <f t="shared" si="236"/>
        <v>0</v>
      </c>
      <c r="Z720" s="542">
        <f t="shared" si="237"/>
        <v>0</v>
      </c>
      <c r="AA720" s="543"/>
      <c r="AB720" s="544" t="s">
        <v>2263</v>
      </c>
      <c r="AC720" s="544" t="s">
        <v>2505</v>
      </c>
      <c r="AD720" s="544" t="s">
        <v>2505</v>
      </c>
      <c r="AE720" s="544" t="s">
        <v>2263</v>
      </c>
      <c r="AF720" s="545" t="s">
        <v>2263</v>
      </c>
      <c r="AG720" s="545" t="s">
        <v>2263</v>
      </c>
      <c r="AH720" s="556"/>
      <c r="AN720" s="502">
        <f t="shared" si="224"/>
        <v>0</v>
      </c>
      <c r="AO720" s="502">
        <f t="shared" si="224"/>
        <v>-224802.06029961002</v>
      </c>
      <c r="AP720" s="502">
        <f t="shared" si="224"/>
        <v>-839261.02511854412</v>
      </c>
      <c r="AQ720" s="502">
        <f t="shared" si="223"/>
        <v>-5528732.1314662443</v>
      </c>
    </row>
    <row r="721" spans="1:43" s="504" customFormat="1" ht="12.75" x14ac:dyDescent="0.2">
      <c r="A721" s="535" t="s">
        <v>1112</v>
      </c>
      <c r="B721" s="536">
        <v>0</v>
      </c>
      <c r="C721" s="537" t="s">
        <v>2263</v>
      </c>
      <c r="D721" s="537">
        <v>1512.254571009036</v>
      </c>
      <c r="E721" s="537">
        <v>1512.254571009036</v>
      </c>
      <c r="F721" s="537">
        <v>3721.4496892044613</v>
      </c>
      <c r="G721" s="538">
        <v>0</v>
      </c>
      <c r="H721" s="538">
        <v>624</v>
      </c>
      <c r="I721" s="538">
        <v>937</v>
      </c>
      <c r="J721" s="538">
        <v>1244</v>
      </c>
      <c r="K721" s="539">
        <f t="shared" si="231"/>
        <v>0</v>
      </c>
      <c r="L721" s="539">
        <f t="shared" si="232"/>
        <v>943646.85230963852</v>
      </c>
      <c r="M721" s="539">
        <f t="shared" si="232"/>
        <v>1416982.5330354667</v>
      </c>
      <c r="N721" s="539">
        <f t="shared" si="232"/>
        <v>4629483.4133703494</v>
      </c>
      <c r="O721" s="539">
        <f t="shared" si="233"/>
        <v>6990112.7987154545</v>
      </c>
      <c r="P721" s="540"/>
      <c r="Q721" s="541"/>
      <c r="R721" s="541"/>
      <c r="S721" s="541"/>
      <c r="T721" s="541"/>
      <c r="U721" s="538">
        <f t="shared" si="234"/>
        <v>0</v>
      </c>
      <c r="V721" s="538">
        <f t="shared" si="235"/>
        <v>0</v>
      </c>
      <c r="W721" s="538">
        <f t="shared" si="235"/>
        <v>0</v>
      </c>
      <c r="X721" s="538">
        <f t="shared" si="235"/>
        <v>0</v>
      </c>
      <c r="Y721" s="538">
        <f t="shared" si="236"/>
        <v>0</v>
      </c>
      <c r="Z721" s="542">
        <f t="shared" si="237"/>
        <v>0</v>
      </c>
      <c r="AA721" s="543"/>
      <c r="AB721" s="544" t="s">
        <v>2263</v>
      </c>
      <c r="AC721" s="544" t="s">
        <v>2505</v>
      </c>
      <c r="AD721" s="544" t="s">
        <v>2505</v>
      </c>
      <c r="AE721" s="544" t="s">
        <v>2263</v>
      </c>
      <c r="AF721" s="545" t="s">
        <v>2263</v>
      </c>
      <c r="AG721" s="545" t="s">
        <v>2263</v>
      </c>
      <c r="AH721" s="556"/>
      <c r="AN721" s="502">
        <f t="shared" si="224"/>
        <v>0</v>
      </c>
      <c r="AO721" s="502">
        <f t="shared" si="224"/>
        <v>-943646.85230963852</v>
      </c>
      <c r="AP721" s="502">
        <f t="shared" si="224"/>
        <v>-1416982.5330354667</v>
      </c>
      <c r="AQ721" s="502">
        <f t="shared" si="223"/>
        <v>-4629483.4133703494</v>
      </c>
    </row>
    <row r="722" spans="1:43" s="504" customFormat="1" ht="12.75" x14ac:dyDescent="0.2">
      <c r="A722" s="535" t="s">
        <v>1113</v>
      </c>
      <c r="B722" s="536">
        <v>0</v>
      </c>
      <c r="C722" s="537" t="s">
        <v>2263</v>
      </c>
      <c r="D722" s="537">
        <v>1090.7391606919098</v>
      </c>
      <c r="E722" s="537">
        <v>1090.7391606919098</v>
      </c>
      <c r="F722" s="537">
        <v>2676.8246275952852</v>
      </c>
      <c r="G722" s="538">
        <v>44</v>
      </c>
      <c r="H722" s="538">
        <v>896</v>
      </c>
      <c r="I722" s="538">
        <v>630</v>
      </c>
      <c r="J722" s="538">
        <v>352</v>
      </c>
      <c r="K722" s="539">
        <f t="shared" si="231"/>
        <v>0</v>
      </c>
      <c r="L722" s="539">
        <f t="shared" si="232"/>
        <v>977302.28797995113</v>
      </c>
      <c r="M722" s="539">
        <f t="shared" si="232"/>
        <v>687165.67123590317</v>
      </c>
      <c r="N722" s="539">
        <f t="shared" si="232"/>
        <v>942242.26891354041</v>
      </c>
      <c r="O722" s="539">
        <f t="shared" si="233"/>
        <v>2606710.2281293948</v>
      </c>
      <c r="P722" s="540"/>
      <c r="Q722" s="541"/>
      <c r="R722" s="541"/>
      <c r="S722" s="541"/>
      <c r="T722" s="541"/>
      <c r="U722" s="538">
        <f t="shared" si="234"/>
        <v>0</v>
      </c>
      <c r="V722" s="538">
        <f t="shared" si="235"/>
        <v>0</v>
      </c>
      <c r="W722" s="538">
        <f t="shared" si="235"/>
        <v>0</v>
      </c>
      <c r="X722" s="538">
        <f t="shared" si="235"/>
        <v>0</v>
      </c>
      <c r="Y722" s="538">
        <f t="shared" si="236"/>
        <v>0</v>
      </c>
      <c r="Z722" s="542">
        <f t="shared" si="237"/>
        <v>0</v>
      </c>
      <c r="AA722" s="543"/>
      <c r="AB722" s="544" t="s">
        <v>2263</v>
      </c>
      <c r="AC722" s="544" t="s">
        <v>2505</v>
      </c>
      <c r="AD722" s="544" t="s">
        <v>2505</v>
      </c>
      <c r="AE722" s="544" t="s">
        <v>2263</v>
      </c>
      <c r="AF722" s="545">
        <v>301</v>
      </c>
      <c r="AG722" s="545" t="s">
        <v>2263</v>
      </c>
      <c r="AH722" s="556"/>
      <c r="AN722" s="502">
        <f t="shared" si="224"/>
        <v>0</v>
      </c>
      <c r="AO722" s="502">
        <f t="shared" si="224"/>
        <v>-977302.28797995113</v>
      </c>
      <c r="AP722" s="502">
        <f t="shared" si="224"/>
        <v>-687165.67123590317</v>
      </c>
      <c r="AQ722" s="502">
        <f t="shared" si="223"/>
        <v>-942242.26891354041</v>
      </c>
    </row>
    <row r="723" spans="1:43" s="504" customFormat="1" ht="63.75" x14ac:dyDescent="0.2">
      <c r="A723" s="535" t="s">
        <v>1114</v>
      </c>
      <c r="B723" s="536" t="s">
        <v>2409</v>
      </c>
      <c r="C723" s="537" t="s">
        <v>2263</v>
      </c>
      <c r="D723" s="537">
        <v>1801.5830304025053</v>
      </c>
      <c r="E723" s="537">
        <v>1801.5830304025053</v>
      </c>
      <c r="F723" s="537">
        <v>465.80356342881305</v>
      </c>
      <c r="G723" s="538">
        <v>0</v>
      </c>
      <c r="H723" s="538">
        <v>35</v>
      </c>
      <c r="I723" s="538">
        <v>15</v>
      </c>
      <c r="J723" s="538">
        <v>1</v>
      </c>
      <c r="K723" s="539">
        <f t="shared" si="231"/>
        <v>0</v>
      </c>
      <c r="L723" s="539">
        <f t="shared" si="232"/>
        <v>63055.406064087685</v>
      </c>
      <c r="M723" s="539">
        <f t="shared" si="232"/>
        <v>27023.745456037581</v>
      </c>
      <c r="N723" s="539">
        <f t="shared" si="232"/>
        <v>465.80356342881305</v>
      </c>
      <c r="O723" s="539">
        <f t="shared" si="233"/>
        <v>90544.955083554072</v>
      </c>
      <c r="P723" s="540"/>
      <c r="Q723" s="541"/>
      <c r="R723" s="541">
        <f>SUMPRODUCT($D$723:$F$723,$H$723:$J$723)/SUM($H$723:$J$723)</f>
        <v>1775.391276148119</v>
      </c>
      <c r="S723" s="541">
        <f t="shared" ref="S723:T723" si="240">SUMPRODUCT($D$723:$F$723,$H$723:$J$723)/SUM($H$723:$J$723)</f>
        <v>1775.391276148119</v>
      </c>
      <c r="T723" s="541">
        <f t="shared" si="240"/>
        <v>1775.391276148119</v>
      </c>
      <c r="U723" s="538">
        <f t="shared" si="234"/>
        <v>0</v>
      </c>
      <c r="V723" s="538">
        <f t="shared" si="235"/>
        <v>62138.694665184164</v>
      </c>
      <c r="W723" s="538">
        <f t="shared" si="235"/>
        <v>26630.869142221785</v>
      </c>
      <c r="X723" s="538">
        <f t="shared" si="235"/>
        <v>1775.391276148119</v>
      </c>
      <c r="Y723" s="538">
        <f t="shared" si="236"/>
        <v>90544.955083554072</v>
      </c>
      <c r="Z723" s="542">
        <f t="shared" si="237"/>
        <v>0</v>
      </c>
      <c r="AA723" s="543"/>
      <c r="AB723" s="544" t="s">
        <v>2505</v>
      </c>
      <c r="AC723" s="544">
        <v>1437.8722523934346</v>
      </c>
      <c r="AD723" s="544">
        <v>1437.8722523934346</v>
      </c>
      <c r="AE723" s="544">
        <v>1437.8722523934346</v>
      </c>
      <c r="AF723" s="545" t="s">
        <v>2263</v>
      </c>
      <c r="AG723" s="545" t="s">
        <v>2263</v>
      </c>
      <c r="AH723" s="556"/>
      <c r="AN723" s="502">
        <f t="shared" si="224"/>
        <v>0</v>
      </c>
      <c r="AO723" s="502">
        <f t="shared" si="224"/>
        <v>-916.7113989035206</v>
      </c>
      <c r="AP723" s="502">
        <f t="shared" si="224"/>
        <v>-392.87631381579558</v>
      </c>
      <c r="AQ723" s="502">
        <f t="shared" si="223"/>
        <v>1309.587712719306</v>
      </c>
    </row>
    <row r="724" spans="1:43" s="504" customFormat="1" ht="12.75" x14ac:dyDescent="0.2">
      <c r="A724" s="535" t="s">
        <v>1115</v>
      </c>
      <c r="B724" s="536">
        <v>0</v>
      </c>
      <c r="C724" s="537" t="s">
        <v>2263</v>
      </c>
      <c r="D724" s="537">
        <v>18857.787299067688</v>
      </c>
      <c r="E724" s="537">
        <v>18857.787299067688</v>
      </c>
      <c r="F724" s="537">
        <v>16792.365111279123</v>
      </c>
      <c r="G724" s="538">
        <v>0</v>
      </c>
      <c r="H724" s="538">
        <v>0</v>
      </c>
      <c r="I724" s="538">
        <v>322</v>
      </c>
      <c r="J724" s="538">
        <v>564</v>
      </c>
      <c r="K724" s="539">
        <f t="shared" si="231"/>
        <v>0</v>
      </c>
      <c r="L724" s="539">
        <f t="shared" si="232"/>
        <v>0</v>
      </c>
      <c r="M724" s="539">
        <f t="shared" si="232"/>
        <v>6072207.5102997953</v>
      </c>
      <c r="N724" s="539">
        <f t="shared" si="232"/>
        <v>9470893.9227614254</v>
      </c>
      <c r="O724" s="539">
        <f t="shared" si="233"/>
        <v>15543101.43306122</v>
      </c>
      <c r="P724" s="540"/>
      <c r="Q724" s="541"/>
      <c r="R724" s="541"/>
      <c r="S724" s="541"/>
      <c r="T724" s="541"/>
      <c r="U724" s="538">
        <f t="shared" si="234"/>
        <v>0</v>
      </c>
      <c r="V724" s="538">
        <f t="shared" si="235"/>
        <v>0</v>
      </c>
      <c r="W724" s="538">
        <f t="shared" si="235"/>
        <v>0</v>
      </c>
      <c r="X724" s="538">
        <f t="shared" si="235"/>
        <v>0</v>
      </c>
      <c r="Y724" s="538">
        <f t="shared" si="236"/>
        <v>0</v>
      </c>
      <c r="Z724" s="542">
        <f t="shared" si="237"/>
        <v>0</v>
      </c>
      <c r="AA724" s="543"/>
      <c r="AB724" s="544" t="s">
        <v>2263</v>
      </c>
      <c r="AC724" s="544" t="s">
        <v>2505</v>
      </c>
      <c r="AD724" s="544" t="s">
        <v>2505</v>
      </c>
      <c r="AE724" s="544" t="s">
        <v>2263</v>
      </c>
      <c r="AF724" s="545" t="s">
        <v>2263</v>
      </c>
      <c r="AG724" s="545" t="s">
        <v>2263</v>
      </c>
      <c r="AH724" s="556"/>
      <c r="AN724" s="502">
        <f t="shared" si="224"/>
        <v>0</v>
      </c>
      <c r="AO724" s="502">
        <f t="shared" si="224"/>
        <v>0</v>
      </c>
      <c r="AP724" s="502">
        <f t="shared" si="224"/>
        <v>-6072207.5102997953</v>
      </c>
      <c r="AQ724" s="502">
        <f t="shared" si="223"/>
        <v>-9470893.9227614254</v>
      </c>
    </row>
    <row r="725" spans="1:43" s="504" customFormat="1" ht="12.75" x14ac:dyDescent="0.2">
      <c r="A725" s="535" t="s">
        <v>1116</v>
      </c>
      <c r="B725" s="536">
        <v>0</v>
      </c>
      <c r="C725" s="537" t="s">
        <v>2263</v>
      </c>
      <c r="D725" s="537">
        <v>15181.157992708773</v>
      </c>
      <c r="E725" s="537">
        <v>15181.157992708773</v>
      </c>
      <c r="F725" s="537">
        <v>11922.309059428637</v>
      </c>
      <c r="G725" s="538">
        <v>0</v>
      </c>
      <c r="H725" s="538">
        <v>0</v>
      </c>
      <c r="I725" s="538">
        <v>326</v>
      </c>
      <c r="J725" s="538">
        <v>359</v>
      </c>
      <c r="K725" s="539">
        <f t="shared" si="231"/>
        <v>0</v>
      </c>
      <c r="L725" s="539">
        <f t="shared" si="232"/>
        <v>0</v>
      </c>
      <c r="M725" s="539">
        <f t="shared" si="232"/>
        <v>4949057.5056230603</v>
      </c>
      <c r="N725" s="539">
        <f t="shared" si="232"/>
        <v>4280108.9523348808</v>
      </c>
      <c r="O725" s="539">
        <f t="shared" si="233"/>
        <v>9229166.457957942</v>
      </c>
      <c r="P725" s="540"/>
      <c r="Q725" s="541"/>
      <c r="R725" s="541"/>
      <c r="S725" s="541"/>
      <c r="T725" s="541"/>
      <c r="U725" s="538">
        <f t="shared" si="234"/>
        <v>0</v>
      </c>
      <c r="V725" s="538">
        <f t="shared" si="235"/>
        <v>0</v>
      </c>
      <c r="W725" s="538">
        <f t="shared" si="235"/>
        <v>0</v>
      </c>
      <c r="X725" s="538">
        <f t="shared" si="235"/>
        <v>0</v>
      </c>
      <c r="Y725" s="538">
        <f t="shared" si="236"/>
        <v>0</v>
      </c>
      <c r="Z725" s="542">
        <f t="shared" si="237"/>
        <v>0</v>
      </c>
      <c r="AA725" s="543"/>
      <c r="AB725" s="544" t="s">
        <v>2263</v>
      </c>
      <c r="AC725" s="544" t="s">
        <v>2505</v>
      </c>
      <c r="AD725" s="544" t="s">
        <v>2505</v>
      </c>
      <c r="AE725" s="544" t="s">
        <v>2263</v>
      </c>
      <c r="AF725" s="545" t="s">
        <v>2263</v>
      </c>
      <c r="AG725" s="545" t="s">
        <v>2263</v>
      </c>
      <c r="AH725" s="556"/>
      <c r="AN725" s="502">
        <f t="shared" si="224"/>
        <v>0</v>
      </c>
      <c r="AO725" s="502">
        <f t="shared" si="224"/>
        <v>0</v>
      </c>
      <c r="AP725" s="502">
        <f t="shared" si="224"/>
        <v>-4949057.5056230603</v>
      </c>
      <c r="AQ725" s="502">
        <f t="shared" si="223"/>
        <v>-4280108.9523348808</v>
      </c>
    </row>
    <row r="726" spans="1:43" s="504" customFormat="1" ht="12.75" x14ac:dyDescent="0.2">
      <c r="A726" s="535" t="s">
        <v>1117</v>
      </c>
      <c r="B726" s="536">
        <v>0</v>
      </c>
      <c r="C726" s="537" t="s">
        <v>2263</v>
      </c>
      <c r="D726" s="537">
        <v>10925.820397120882</v>
      </c>
      <c r="E726" s="537">
        <v>10925.820397120882</v>
      </c>
      <c r="F726" s="537">
        <v>9395.7747342502844</v>
      </c>
      <c r="G726" s="538">
        <v>0</v>
      </c>
      <c r="H726" s="538">
        <v>0</v>
      </c>
      <c r="I726" s="538">
        <v>763</v>
      </c>
      <c r="J726" s="538">
        <v>434</v>
      </c>
      <c r="K726" s="539">
        <f t="shared" si="231"/>
        <v>0</v>
      </c>
      <c r="L726" s="539">
        <f t="shared" si="232"/>
        <v>0</v>
      </c>
      <c r="M726" s="539">
        <f t="shared" si="232"/>
        <v>8336400.9630032331</v>
      </c>
      <c r="N726" s="539">
        <f t="shared" si="232"/>
        <v>4077766.2346646236</v>
      </c>
      <c r="O726" s="539">
        <f t="shared" si="233"/>
        <v>12414167.197667856</v>
      </c>
      <c r="P726" s="540"/>
      <c r="Q726" s="541"/>
      <c r="R726" s="541"/>
      <c r="S726" s="541"/>
      <c r="T726" s="541"/>
      <c r="U726" s="538">
        <f t="shared" si="234"/>
        <v>0</v>
      </c>
      <c r="V726" s="538">
        <f t="shared" si="235"/>
        <v>0</v>
      </c>
      <c r="W726" s="538">
        <f t="shared" si="235"/>
        <v>0</v>
      </c>
      <c r="X726" s="538">
        <f t="shared" si="235"/>
        <v>0</v>
      </c>
      <c r="Y726" s="538">
        <f t="shared" si="236"/>
        <v>0</v>
      </c>
      <c r="Z726" s="542">
        <f t="shared" si="237"/>
        <v>0</v>
      </c>
      <c r="AA726" s="543"/>
      <c r="AB726" s="544" t="s">
        <v>2263</v>
      </c>
      <c r="AC726" s="544" t="s">
        <v>2505</v>
      </c>
      <c r="AD726" s="544" t="s">
        <v>2505</v>
      </c>
      <c r="AE726" s="544" t="s">
        <v>2263</v>
      </c>
      <c r="AF726" s="545" t="s">
        <v>2263</v>
      </c>
      <c r="AG726" s="545" t="s">
        <v>2263</v>
      </c>
      <c r="AH726" s="556"/>
      <c r="AN726" s="502">
        <f t="shared" si="224"/>
        <v>0</v>
      </c>
      <c r="AO726" s="502">
        <f t="shared" si="224"/>
        <v>0</v>
      </c>
      <c r="AP726" s="502">
        <f t="shared" si="224"/>
        <v>-8336400.9630032331</v>
      </c>
      <c r="AQ726" s="502">
        <f t="shared" si="223"/>
        <v>-4077766.2346646236</v>
      </c>
    </row>
    <row r="727" spans="1:43" s="504" customFormat="1" ht="12.75" x14ac:dyDescent="0.2">
      <c r="A727" s="535" t="s">
        <v>1118</v>
      </c>
      <c r="B727" s="536">
        <v>0</v>
      </c>
      <c r="C727" s="537" t="s">
        <v>2263</v>
      </c>
      <c r="D727" s="537">
        <v>8071.8354923173556</v>
      </c>
      <c r="E727" s="537">
        <v>8071.8354923173556</v>
      </c>
      <c r="F727" s="537">
        <v>7872.2730869752741</v>
      </c>
      <c r="G727" s="538">
        <v>2</v>
      </c>
      <c r="H727" s="538">
        <v>2</v>
      </c>
      <c r="I727" s="538">
        <v>1076</v>
      </c>
      <c r="J727" s="538">
        <v>322</v>
      </c>
      <c r="K727" s="539">
        <f t="shared" si="231"/>
        <v>0</v>
      </c>
      <c r="L727" s="539">
        <f t="shared" si="232"/>
        <v>16143.670984634711</v>
      </c>
      <c r="M727" s="539">
        <f t="shared" si="232"/>
        <v>8685294.9897334743</v>
      </c>
      <c r="N727" s="539">
        <f t="shared" si="232"/>
        <v>2534871.9340060381</v>
      </c>
      <c r="O727" s="539">
        <f t="shared" si="233"/>
        <v>11236310.594724149</v>
      </c>
      <c r="P727" s="540"/>
      <c r="Q727" s="541"/>
      <c r="R727" s="541"/>
      <c r="S727" s="541"/>
      <c r="T727" s="541"/>
      <c r="U727" s="538">
        <f t="shared" si="234"/>
        <v>0</v>
      </c>
      <c r="V727" s="538">
        <f t="shared" si="235"/>
        <v>0</v>
      </c>
      <c r="W727" s="538">
        <f t="shared" si="235"/>
        <v>0</v>
      </c>
      <c r="X727" s="538">
        <f t="shared" si="235"/>
        <v>0</v>
      </c>
      <c r="Y727" s="538">
        <f t="shared" si="236"/>
        <v>0</v>
      </c>
      <c r="Z727" s="542">
        <f t="shared" si="237"/>
        <v>0</v>
      </c>
      <c r="AA727" s="543"/>
      <c r="AB727" s="544" t="s">
        <v>2263</v>
      </c>
      <c r="AC727" s="544" t="s">
        <v>2505</v>
      </c>
      <c r="AD727" s="544" t="s">
        <v>2505</v>
      </c>
      <c r="AE727" s="544" t="s">
        <v>2263</v>
      </c>
      <c r="AF727" s="545">
        <v>104</v>
      </c>
      <c r="AG727" s="545" t="s">
        <v>2263</v>
      </c>
      <c r="AH727" s="556"/>
      <c r="AN727" s="502">
        <f t="shared" si="224"/>
        <v>0</v>
      </c>
      <c r="AO727" s="502">
        <f t="shared" si="224"/>
        <v>-16143.670984634711</v>
      </c>
      <c r="AP727" s="502">
        <f t="shared" si="224"/>
        <v>-8685294.9897334743</v>
      </c>
      <c r="AQ727" s="502">
        <f t="shared" si="223"/>
        <v>-2534871.9340060381</v>
      </c>
    </row>
    <row r="728" spans="1:43" s="504" customFormat="1" ht="12.75" x14ac:dyDescent="0.2">
      <c r="A728" s="535" t="s">
        <v>1119</v>
      </c>
      <c r="B728" s="536">
        <v>0</v>
      </c>
      <c r="C728" s="537" t="s">
        <v>2263</v>
      </c>
      <c r="D728" s="537">
        <v>13531.007190286862</v>
      </c>
      <c r="E728" s="537">
        <v>13531.007190286862</v>
      </c>
      <c r="F728" s="537">
        <v>11643.145751267328</v>
      </c>
      <c r="G728" s="538">
        <v>0</v>
      </c>
      <c r="H728" s="538">
        <v>0</v>
      </c>
      <c r="I728" s="538">
        <v>357</v>
      </c>
      <c r="J728" s="538">
        <v>1342</v>
      </c>
      <c r="K728" s="539">
        <f t="shared" si="231"/>
        <v>0</v>
      </c>
      <c r="L728" s="539">
        <f t="shared" si="232"/>
        <v>0</v>
      </c>
      <c r="M728" s="539">
        <f t="shared" si="232"/>
        <v>4830569.56693241</v>
      </c>
      <c r="N728" s="539">
        <f t="shared" si="232"/>
        <v>15625101.598200753</v>
      </c>
      <c r="O728" s="539">
        <f t="shared" si="233"/>
        <v>20455671.165133163</v>
      </c>
      <c r="P728" s="540"/>
      <c r="Q728" s="541"/>
      <c r="R728" s="541"/>
      <c r="S728" s="541"/>
      <c r="T728" s="541"/>
      <c r="U728" s="538">
        <f t="shared" si="234"/>
        <v>0</v>
      </c>
      <c r="V728" s="538">
        <f t="shared" si="235"/>
        <v>0</v>
      </c>
      <c r="W728" s="538">
        <f t="shared" si="235"/>
        <v>0</v>
      </c>
      <c r="X728" s="538">
        <f t="shared" si="235"/>
        <v>0</v>
      </c>
      <c r="Y728" s="538">
        <f t="shared" si="236"/>
        <v>0</v>
      </c>
      <c r="Z728" s="542">
        <f t="shared" si="237"/>
        <v>0</v>
      </c>
      <c r="AA728" s="543"/>
      <c r="AB728" s="544" t="s">
        <v>2263</v>
      </c>
      <c r="AC728" s="544" t="s">
        <v>2505</v>
      </c>
      <c r="AD728" s="544" t="s">
        <v>2505</v>
      </c>
      <c r="AE728" s="544" t="s">
        <v>2263</v>
      </c>
      <c r="AF728" s="545" t="s">
        <v>2263</v>
      </c>
      <c r="AG728" s="545" t="s">
        <v>2263</v>
      </c>
      <c r="AH728" s="556"/>
      <c r="AN728" s="502">
        <f t="shared" si="224"/>
        <v>0</v>
      </c>
      <c r="AO728" s="502">
        <f t="shared" si="224"/>
        <v>0</v>
      </c>
      <c r="AP728" s="502">
        <f t="shared" si="224"/>
        <v>-4830569.56693241</v>
      </c>
      <c r="AQ728" s="502">
        <f t="shared" si="223"/>
        <v>-15625101.598200753</v>
      </c>
    </row>
    <row r="729" spans="1:43" s="504" customFormat="1" ht="12.75" x14ac:dyDescent="0.2">
      <c r="A729" s="535" t="s">
        <v>1120</v>
      </c>
      <c r="B729" s="536">
        <v>0</v>
      </c>
      <c r="C729" s="537" t="s">
        <v>2263</v>
      </c>
      <c r="D729" s="537">
        <v>9640.2642565994065</v>
      </c>
      <c r="E729" s="537">
        <v>9640.2642565994065</v>
      </c>
      <c r="F729" s="537">
        <v>8995.7449742194858</v>
      </c>
      <c r="G729" s="538">
        <v>0</v>
      </c>
      <c r="H729" s="538">
        <v>0</v>
      </c>
      <c r="I729" s="538">
        <v>702</v>
      </c>
      <c r="J729" s="538">
        <v>1288</v>
      </c>
      <c r="K729" s="539">
        <f t="shared" si="231"/>
        <v>0</v>
      </c>
      <c r="L729" s="539">
        <f t="shared" si="232"/>
        <v>0</v>
      </c>
      <c r="M729" s="539">
        <f t="shared" si="232"/>
        <v>6767465.5081327837</v>
      </c>
      <c r="N729" s="539">
        <f t="shared" si="232"/>
        <v>11586519.526794698</v>
      </c>
      <c r="O729" s="539">
        <f t="shared" si="233"/>
        <v>18353985.03492748</v>
      </c>
      <c r="P729" s="540"/>
      <c r="Q729" s="541"/>
      <c r="R729" s="541"/>
      <c r="S729" s="541"/>
      <c r="T729" s="541"/>
      <c r="U729" s="538">
        <f t="shared" si="234"/>
        <v>0</v>
      </c>
      <c r="V729" s="538">
        <f t="shared" si="235"/>
        <v>0</v>
      </c>
      <c r="W729" s="538">
        <f t="shared" si="235"/>
        <v>0</v>
      </c>
      <c r="X729" s="538">
        <f t="shared" si="235"/>
        <v>0</v>
      </c>
      <c r="Y729" s="538">
        <f t="shared" si="236"/>
        <v>0</v>
      </c>
      <c r="Z729" s="542">
        <f t="shared" si="237"/>
        <v>0</v>
      </c>
      <c r="AA729" s="543"/>
      <c r="AB729" s="544" t="s">
        <v>2263</v>
      </c>
      <c r="AC729" s="544" t="s">
        <v>2505</v>
      </c>
      <c r="AD729" s="544" t="s">
        <v>2505</v>
      </c>
      <c r="AE729" s="544" t="s">
        <v>2263</v>
      </c>
      <c r="AF729" s="545" t="s">
        <v>2263</v>
      </c>
      <c r="AG729" s="545" t="s">
        <v>2263</v>
      </c>
      <c r="AH729" s="556"/>
      <c r="AN729" s="502">
        <f t="shared" si="224"/>
        <v>0</v>
      </c>
      <c r="AO729" s="502">
        <f t="shared" si="224"/>
        <v>0</v>
      </c>
      <c r="AP729" s="502">
        <f t="shared" si="224"/>
        <v>-6767465.5081327837</v>
      </c>
      <c r="AQ729" s="502">
        <f t="shared" si="223"/>
        <v>-11586519.526794698</v>
      </c>
    </row>
    <row r="730" spans="1:43" s="504" customFormat="1" ht="12.75" x14ac:dyDescent="0.2">
      <c r="A730" s="535" t="s">
        <v>1121</v>
      </c>
      <c r="B730" s="536">
        <v>0</v>
      </c>
      <c r="C730" s="537" t="s">
        <v>2263</v>
      </c>
      <c r="D730" s="537">
        <v>7345.3756400489192</v>
      </c>
      <c r="E730" s="537">
        <v>7345.3756400489192</v>
      </c>
      <c r="F730" s="537">
        <v>7438.1656596700777</v>
      </c>
      <c r="G730" s="538">
        <v>0</v>
      </c>
      <c r="H730" s="538">
        <v>7</v>
      </c>
      <c r="I730" s="538">
        <v>2635</v>
      </c>
      <c r="J730" s="538">
        <v>2216</v>
      </c>
      <c r="K730" s="539">
        <f t="shared" si="231"/>
        <v>0</v>
      </c>
      <c r="L730" s="539">
        <f t="shared" si="232"/>
        <v>51417.629480342432</v>
      </c>
      <c r="M730" s="539">
        <f t="shared" si="232"/>
        <v>19355064.811528903</v>
      </c>
      <c r="N730" s="539">
        <f t="shared" si="232"/>
        <v>16482975.101828892</v>
      </c>
      <c r="O730" s="539">
        <f t="shared" si="233"/>
        <v>35889457.542838141</v>
      </c>
      <c r="P730" s="540"/>
      <c r="Q730" s="541"/>
      <c r="R730" s="541"/>
      <c r="S730" s="541"/>
      <c r="T730" s="541"/>
      <c r="U730" s="538">
        <f t="shared" si="234"/>
        <v>0</v>
      </c>
      <c r="V730" s="538">
        <f t="shared" si="235"/>
        <v>0</v>
      </c>
      <c r="W730" s="538">
        <f t="shared" si="235"/>
        <v>0</v>
      </c>
      <c r="X730" s="538">
        <f t="shared" si="235"/>
        <v>0</v>
      </c>
      <c r="Y730" s="538">
        <f t="shared" si="236"/>
        <v>0</v>
      </c>
      <c r="Z730" s="542">
        <f t="shared" si="237"/>
        <v>0</v>
      </c>
      <c r="AA730" s="543"/>
      <c r="AB730" s="544" t="s">
        <v>2263</v>
      </c>
      <c r="AC730" s="544" t="s">
        <v>2505</v>
      </c>
      <c r="AD730" s="544" t="s">
        <v>2505</v>
      </c>
      <c r="AE730" s="544" t="s">
        <v>2263</v>
      </c>
      <c r="AF730" s="545" t="s">
        <v>2263</v>
      </c>
      <c r="AG730" s="545" t="s">
        <v>2263</v>
      </c>
      <c r="AH730" s="556"/>
      <c r="AN730" s="502">
        <f t="shared" si="224"/>
        <v>0</v>
      </c>
      <c r="AO730" s="502">
        <f t="shared" si="224"/>
        <v>-51417.629480342432</v>
      </c>
      <c r="AP730" s="502">
        <f t="shared" si="224"/>
        <v>-19355064.811528903</v>
      </c>
      <c r="AQ730" s="502">
        <f t="shared" si="223"/>
        <v>-16482975.101828892</v>
      </c>
    </row>
    <row r="731" spans="1:43" s="504" customFormat="1" ht="12.75" x14ac:dyDescent="0.2">
      <c r="A731" s="535" t="s">
        <v>1122</v>
      </c>
      <c r="B731" s="536">
        <v>0</v>
      </c>
      <c r="C731" s="537" t="s">
        <v>2263</v>
      </c>
      <c r="D731" s="537">
        <v>5774.7753210032952</v>
      </c>
      <c r="E731" s="537">
        <v>5774.7753210032952</v>
      </c>
      <c r="F731" s="537">
        <v>6082.1227708441038</v>
      </c>
      <c r="G731" s="538">
        <v>394</v>
      </c>
      <c r="H731" s="538">
        <v>86</v>
      </c>
      <c r="I731" s="538">
        <v>10212</v>
      </c>
      <c r="J731" s="538">
        <v>2882</v>
      </c>
      <c r="K731" s="539">
        <f t="shared" si="231"/>
        <v>0</v>
      </c>
      <c r="L731" s="539">
        <f t="shared" si="232"/>
        <v>496630.6776062834</v>
      </c>
      <c r="M731" s="539">
        <f t="shared" si="232"/>
        <v>58972005.578085653</v>
      </c>
      <c r="N731" s="539">
        <f t="shared" si="232"/>
        <v>17528677.825572707</v>
      </c>
      <c r="O731" s="539">
        <f t="shared" si="233"/>
        <v>76997314.081264645</v>
      </c>
      <c r="P731" s="540"/>
      <c r="Q731" s="541"/>
      <c r="R731" s="541"/>
      <c r="S731" s="541"/>
      <c r="T731" s="541"/>
      <c r="U731" s="538">
        <f t="shared" si="234"/>
        <v>0</v>
      </c>
      <c r="V731" s="538">
        <f t="shared" si="235"/>
        <v>0</v>
      </c>
      <c r="W731" s="538">
        <f t="shared" si="235"/>
        <v>0</v>
      </c>
      <c r="X731" s="538">
        <f t="shared" si="235"/>
        <v>0</v>
      </c>
      <c r="Y731" s="538">
        <f t="shared" si="236"/>
        <v>0</v>
      </c>
      <c r="Z731" s="542">
        <f t="shared" si="237"/>
        <v>0</v>
      </c>
      <c r="AA731" s="543"/>
      <c r="AB731" s="544" t="s">
        <v>2263</v>
      </c>
      <c r="AC731" s="544" t="s">
        <v>2505</v>
      </c>
      <c r="AD731" s="544" t="s">
        <v>2505</v>
      </c>
      <c r="AE731" s="544" t="s">
        <v>2263</v>
      </c>
      <c r="AF731" s="545">
        <v>104</v>
      </c>
      <c r="AG731" s="545" t="s">
        <v>2263</v>
      </c>
      <c r="AH731" s="556"/>
      <c r="AN731" s="502">
        <f t="shared" si="224"/>
        <v>0</v>
      </c>
      <c r="AO731" s="502">
        <f t="shared" si="224"/>
        <v>-496630.6776062834</v>
      </c>
      <c r="AP731" s="502">
        <f t="shared" si="224"/>
        <v>-58972005.578085653</v>
      </c>
      <c r="AQ731" s="502">
        <f t="shared" si="223"/>
        <v>-17528677.825572707</v>
      </c>
    </row>
    <row r="732" spans="1:43" s="504" customFormat="1" ht="12.75" x14ac:dyDescent="0.2">
      <c r="A732" s="535" t="s">
        <v>1123</v>
      </c>
      <c r="B732" s="536">
        <v>0</v>
      </c>
      <c r="C732" s="537" t="s">
        <v>2263</v>
      </c>
      <c r="D732" s="537">
        <v>8094.024093065842</v>
      </c>
      <c r="E732" s="537">
        <v>8094.024093065842</v>
      </c>
      <c r="F732" s="537">
        <v>8821.5744155785724</v>
      </c>
      <c r="G732" s="538">
        <v>0</v>
      </c>
      <c r="H732" s="538">
        <v>0</v>
      </c>
      <c r="I732" s="538">
        <v>457</v>
      </c>
      <c r="J732" s="538">
        <v>487</v>
      </c>
      <c r="K732" s="539">
        <f t="shared" si="231"/>
        <v>0</v>
      </c>
      <c r="L732" s="539">
        <f t="shared" si="232"/>
        <v>0</v>
      </c>
      <c r="M732" s="539">
        <f t="shared" si="232"/>
        <v>3698969.0105310897</v>
      </c>
      <c r="N732" s="539">
        <f t="shared" si="232"/>
        <v>4296106.7403867645</v>
      </c>
      <c r="O732" s="539">
        <f t="shared" si="233"/>
        <v>7995075.7509178538</v>
      </c>
      <c r="P732" s="540"/>
      <c r="Q732" s="541"/>
      <c r="R732" s="541"/>
      <c r="S732" s="541"/>
      <c r="T732" s="541"/>
      <c r="U732" s="538">
        <f t="shared" si="234"/>
        <v>0</v>
      </c>
      <c r="V732" s="538">
        <f t="shared" si="235"/>
        <v>0</v>
      </c>
      <c r="W732" s="538">
        <f t="shared" si="235"/>
        <v>0</v>
      </c>
      <c r="X732" s="538">
        <f t="shared" si="235"/>
        <v>0</v>
      </c>
      <c r="Y732" s="538">
        <f t="shared" si="236"/>
        <v>0</v>
      </c>
      <c r="Z732" s="542">
        <f t="shared" si="237"/>
        <v>0</v>
      </c>
      <c r="AA732" s="543"/>
      <c r="AB732" s="544" t="s">
        <v>2263</v>
      </c>
      <c r="AC732" s="544" t="s">
        <v>2505</v>
      </c>
      <c r="AD732" s="544" t="s">
        <v>2505</v>
      </c>
      <c r="AE732" s="544" t="s">
        <v>2263</v>
      </c>
      <c r="AF732" s="545" t="s">
        <v>2263</v>
      </c>
      <c r="AG732" s="545" t="s">
        <v>2263</v>
      </c>
      <c r="AH732" s="556"/>
      <c r="AN732" s="502">
        <f t="shared" si="224"/>
        <v>0</v>
      </c>
      <c r="AO732" s="502">
        <f t="shared" si="224"/>
        <v>0</v>
      </c>
      <c r="AP732" s="502">
        <f t="shared" si="224"/>
        <v>-3698969.0105310897</v>
      </c>
      <c r="AQ732" s="502">
        <f t="shared" si="223"/>
        <v>-4296106.7403867645</v>
      </c>
    </row>
    <row r="733" spans="1:43" s="504" customFormat="1" ht="12.75" x14ac:dyDescent="0.2">
      <c r="A733" s="535" t="s">
        <v>1124</v>
      </c>
      <c r="B733" s="536">
        <v>0</v>
      </c>
      <c r="C733" s="537" t="s">
        <v>2263</v>
      </c>
      <c r="D733" s="537">
        <v>5707.1798168223986</v>
      </c>
      <c r="E733" s="537">
        <v>5707.1798168223986</v>
      </c>
      <c r="F733" s="537">
        <v>6250.8671033485834</v>
      </c>
      <c r="G733" s="538">
        <v>0</v>
      </c>
      <c r="H733" s="538">
        <v>1</v>
      </c>
      <c r="I733" s="538">
        <v>1375</v>
      </c>
      <c r="J733" s="538">
        <v>696</v>
      </c>
      <c r="K733" s="539">
        <f t="shared" si="231"/>
        <v>0</v>
      </c>
      <c r="L733" s="539">
        <f t="shared" si="232"/>
        <v>5707.1798168223986</v>
      </c>
      <c r="M733" s="539">
        <f t="shared" si="232"/>
        <v>7847372.2481307983</v>
      </c>
      <c r="N733" s="539">
        <f t="shared" si="232"/>
        <v>4350603.5039306143</v>
      </c>
      <c r="O733" s="539">
        <f t="shared" si="233"/>
        <v>12203682.931878235</v>
      </c>
      <c r="P733" s="540"/>
      <c r="Q733" s="541"/>
      <c r="R733" s="541"/>
      <c r="S733" s="541"/>
      <c r="T733" s="541"/>
      <c r="U733" s="538">
        <f t="shared" si="234"/>
        <v>0</v>
      </c>
      <c r="V733" s="538">
        <f t="shared" si="235"/>
        <v>0</v>
      </c>
      <c r="W733" s="538">
        <f t="shared" si="235"/>
        <v>0</v>
      </c>
      <c r="X733" s="538">
        <f t="shared" si="235"/>
        <v>0</v>
      </c>
      <c r="Y733" s="538">
        <f t="shared" si="236"/>
        <v>0</v>
      </c>
      <c r="Z733" s="542">
        <f t="shared" si="237"/>
        <v>0</v>
      </c>
      <c r="AA733" s="543"/>
      <c r="AB733" s="544" t="s">
        <v>2263</v>
      </c>
      <c r="AC733" s="544" t="s">
        <v>2505</v>
      </c>
      <c r="AD733" s="544" t="s">
        <v>2505</v>
      </c>
      <c r="AE733" s="544" t="s">
        <v>2263</v>
      </c>
      <c r="AF733" s="545" t="s">
        <v>2263</v>
      </c>
      <c r="AG733" s="545" t="s">
        <v>2263</v>
      </c>
      <c r="AH733" s="556"/>
      <c r="AN733" s="502">
        <f t="shared" si="224"/>
        <v>0</v>
      </c>
      <c r="AO733" s="502">
        <f t="shared" si="224"/>
        <v>-5707.1798168223986</v>
      </c>
      <c r="AP733" s="502">
        <f t="shared" si="224"/>
        <v>-7847372.2481307983</v>
      </c>
      <c r="AQ733" s="502">
        <f t="shared" si="223"/>
        <v>-4350603.5039306143</v>
      </c>
    </row>
    <row r="734" spans="1:43" s="504" customFormat="1" ht="12.75" x14ac:dyDescent="0.2">
      <c r="A734" s="535" t="s">
        <v>1125</v>
      </c>
      <c r="B734" s="536">
        <v>0</v>
      </c>
      <c r="C734" s="537" t="s">
        <v>2263</v>
      </c>
      <c r="D734" s="537">
        <v>4733.4071643071647</v>
      </c>
      <c r="E734" s="537">
        <v>4733.4071643071647</v>
      </c>
      <c r="F734" s="537">
        <v>5059.2439725492395</v>
      </c>
      <c r="G734" s="538">
        <v>6</v>
      </c>
      <c r="H734" s="538">
        <v>4</v>
      </c>
      <c r="I734" s="538">
        <v>5101</v>
      </c>
      <c r="J734" s="538">
        <v>1694</v>
      </c>
      <c r="K734" s="539">
        <f t="shared" si="231"/>
        <v>0</v>
      </c>
      <c r="L734" s="539">
        <f t="shared" si="232"/>
        <v>18933.628657228659</v>
      </c>
      <c r="M734" s="539">
        <f t="shared" si="232"/>
        <v>24145109.945130847</v>
      </c>
      <c r="N734" s="539">
        <f t="shared" si="232"/>
        <v>8570359.2894984111</v>
      </c>
      <c r="O734" s="539">
        <f t="shared" si="233"/>
        <v>32734402.863286488</v>
      </c>
      <c r="P734" s="540"/>
      <c r="Q734" s="541"/>
      <c r="R734" s="541"/>
      <c r="S734" s="541"/>
      <c r="T734" s="541"/>
      <c r="U734" s="538">
        <f t="shared" si="234"/>
        <v>0</v>
      </c>
      <c r="V734" s="538">
        <f t="shared" si="235"/>
        <v>0</v>
      </c>
      <c r="W734" s="538">
        <f t="shared" si="235"/>
        <v>0</v>
      </c>
      <c r="X734" s="538">
        <f t="shared" si="235"/>
        <v>0</v>
      </c>
      <c r="Y734" s="538">
        <f t="shared" si="236"/>
        <v>0</v>
      </c>
      <c r="Z734" s="542">
        <f t="shared" si="237"/>
        <v>0</v>
      </c>
      <c r="AA734" s="543"/>
      <c r="AB734" s="544" t="s">
        <v>2263</v>
      </c>
      <c r="AC734" s="544" t="s">
        <v>2505</v>
      </c>
      <c r="AD734" s="544" t="s">
        <v>2505</v>
      </c>
      <c r="AE734" s="544" t="s">
        <v>2263</v>
      </c>
      <c r="AF734" s="545">
        <v>100</v>
      </c>
      <c r="AG734" s="545" t="s">
        <v>2263</v>
      </c>
      <c r="AH734" s="556"/>
      <c r="AN734" s="502">
        <f t="shared" si="224"/>
        <v>0</v>
      </c>
      <c r="AO734" s="502">
        <f t="shared" si="224"/>
        <v>-18933.628657228659</v>
      </c>
      <c r="AP734" s="502">
        <f t="shared" si="224"/>
        <v>-24145109.945130847</v>
      </c>
      <c r="AQ734" s="502">
        <f t="shared" si="223"/>
        <v>-8570359.2894984111</v>
      </c>
    </row>
    <row r="735" spans="1:43" s="504" customFormat="1" ht="12.75" x14ac:dyDescent="0.2">
      <c r="A735" s="535" t="s">
        <v>1126</v>
      </c>
      <c r="B735" s="536">
        <v>0</v>
      </c>
      <c r="C735" s="537" t="s">
        <v>2263</v>
      </c>
      <c r="D735" s="537">
        <v>6234.2409578977531</v>
      </c>
      <c r="E735" s="537">
        <v>6234.2409578977531</v>
      </c>
      <c r="F735" s="537">
        <v>7689.122982630066</v>
      </c>
      <c r="G735" s="538">
        <v>0</v>
      </c>
      <c r="H735" s="538">
        <v>5</v>
      </c>
      <c r="I735" s="538">
        <v>564</v>
      </c>
      <c r="J735" s="538">
        <v>205</v>
      </c>
      <c r="K735" s="539">
        <f t="shared" si="231"/>
        <v>0</v>
      </c>
      <c r="L735" s="539">
        <f t="shared" si="232"/>
        <v>31171.204789488766</v>
      </c>
      <c r="M735" s="539">
        <f t="shared" si="232"/>
        <v>3516111.9002543329</v>
      </c>
      <c r="N735" s="539">
        <f t="shared" si="232"/>
        <v>1576270.2114391634</v>
      </c>
      <c r="O735" s="539">
        <f t="shared" si="233"/>
        <v>5123553.3164829854</v>
      </c>
      <c r="P735" s="540"/>
      <c r="Q735" s="541"/>
      <c r="R735" s="541"/>
      <c r="S735" s="541"/>
      <c r="T735" s="541"/>
      <c r="U735" s="538">
        <f t="shared" si="234"/>
        <v>0</v>
      </c>
      <c r="V735" s="538">
        <f t="shared" si="235"/>
        <v>0</v>
      </c>
      <c r="W735" s="538">
        <f t="shared" si="235"/>
        <v>0</v>
      </c>
      <c r="X735" s="538">
        <f t="shared" si="235"/>
        <v>0</v>
      </c>
      <c r="Y735" s="538">
        <f t="shared" si="236"/>
        <v>0</v>
      </c>
      <c r="Z735" s="542">
        <f t="shared" si="237"/>
        <v>0</v>
      </c>
      <c r="AA735" s="543"/>
      <c r="AB735" s="544" t="s">
        <v>2263</v>
      </c>
      <c r="AC735" s="544" t="s">
        <v>2505</v>
      </c>
      <c r="AD735" s="544" t="s">
        <v>2505</v>
      </c>
      <c r="AE735" s="544" t="s">
        <v>2263</v>
      </c>
      <c r="AF735" s="545" t="s">
        <v>2263</v>
      </c>
      <c r="AG735" s="545" t="s">
        <v>2263</v>
      </c>
      <c r="AH735" s="556"/>
      <c r="AN735" s="502">
        <f t="shared" si="224"/>
        <v>0</v>
      </c>
      <c r="AO735" s="502">
        <f t="shared" si="224"/>
        <v>-31171.204789488766</v>
      </c>
      <c r="AP735" s="502">
        <f t="shared" si="224"/>
        <v>-3516111.9002543329</v>
      </c>
      <c r="AQ735" s="502">
        <f t="shared" si="223"/>
        <v>-1576270.2114391634</v>
      </c>
    </row>
    <row r="736" spans="1:43" s="504" customFormat="1" ht="12.75" x14ac:dyDescent="0.2">
      <c r="A736" s="535" t="s">
        <v>1127</v>
      </c>
      <c r="B736" s="536">
        <v>0</v>
      </c>
      <c r="C736" s="537" t="s">
        <v>2263</v>
      </c>
      <c r="D736" s="537">
        <v>4200.9438459289931</v>
      </c>
      <c r="E736" s="537">
        <v>4200.9438459289931</v>
      </c>
      <c r="F736" s="537">
        <v>5448.1908743090262</v>
      </c>
      <c r="G736" s="538">
        <v>12</v>
      </c>
      <c r="H736" s="538">
        <v>298</v>
      </c>
      <c r="I736" s="538">
        <v>2231</v>
      </c>
      <c r="J736" s="538">
        <v>268</v>
      </c>
      <c r="K736" s="539">
        <f t="shared" si="231"/>
        <v>0</v>
      </c>
      <c r="L736" s="539">
        <f t="shared" si="232"/>
        <v>1251881.2660868401</v>
      </c>
      <c r="M736" s="539">
        <f t="shared" si="232"/>
        <v>9372305.7202675845</v>
      </c>
      <c r="N736" s="539">
        <f t="shared" si="232"/>
        <v>1460115.154314819</v>
      </c>
      <c r="O736" s="539">
        <f t="shared" si="233"/>
        <v>12084302.140669245</v>
      </c>
      <c r="P736" s="540"/>
      <c r="Q736" s="541"/>
      <c r="R736" s="541"/>
      <c r="S736" s="541"/>
      <c r="T736" s="541"/>
      <c r="U736" s="538">
        <f t="shared" si="234"/>
        <v>0</v>
      </c>
      <c r="V736" s="538">
        <f t="shared" si="235"/>
        <v>0</v>
      </c>
      <c r="W736" s="538">
        <f t="shared" si="235"/>
        <v>0</v>
      </c>
      <c r="X736" s="538">
        <f t="shared" si="235"/>
        <v>0</v>
      </c>
      <c r="Y736" s="538">
        <f t="shared" si="236"/>
        <v>0</v>
      </c>
      <c r="Z736" s="542">
        <f t="shared" si="237"/>
        <v>0</v>
      </c>
      <c r="AA736" s="543"/>
      <c r="AB736" s="544" t="s">
        <v>2263</v>
      </c>
      <c r="AC736" s="544" t="s">
        <v>2505</v>
      </c>
      <c r="AD736" s="544" t="s">
        <v>2505</v>
      </c>
      <c r="AE736" s="544" t="s">
        <v>2263</v>
      </c>
      <c r="AF736" s="545">
        <v>104</v>
      </c>
      <c r="AG736" s="545" t="s">
        <v>2263</v>
      </c>
      <c r="AH736" s="556"/>
      <c r="AN736" s="502">
        <f t="shared" si="224"/>
        <v>0</v>
      </c>
      <c r="AO736" s="502">
        <f t="shared" si="224"/>
        <v>-1251881.2660868401</v>
      </c>
      <c r="AP736" s="502">
        <f t="shared" si="224"/>
        <v>-9372305.7202675845</v>
      </c>
      <c r="AQ736" s="502">
        <f t="shared" si="223"/>
        <v>-1460115.154314819</v>
      </c>
    </row>
    <row r="737" spans="1:43" s="504" customFormat="1" ht="12.75" x14ac:dyDescent="0.2">
      <c r="A737" s="535" t="s">
        <v>1128</v>
      </c>
      <c r="B737" s="536">
        <v>0</v>
      </c>
      <c r="C737" s="537" t="s">
        <v>2263</v>
      </c>
      <c r="D737" s="537">
        <v>4182.8493746206314</v>
      </c>
      <c r="E737" s="537">
        <v>4182.8493746206314</v>
      </c>
      <c r="F737" s="537">
        <v>6138.8131027536974</v>
      </c>
      <c r="G737" s="538">
        <v>0</v>
      </c>
      <c r="H737" s="538">
        <v>17</v>
      </c>
      <c r="I737" s="538">
        <v>292</v>
      </c>
      <c r="J737" s="538">
        <v>290</v>
      </c>
      <c r="K737" s="539">
        <f t="shared" si="231"/>
        <v>0</v>
      </c>
      <c r="L737" s="539">
        <f t="shared" si="232"/>
        <v>71108.439368550738</v>
      </c>
      <c r="M737" s="539">
        <f t="shared" si="232"/>
        <v>1221392.0173892244</v>
      </c>
      <c r="N737" s="539">
        <f t="shared" si="232"/>
        <v>1780255.7997985722</v>
      </c>
      <c r="O737" s="539">
        <f t="shared" si="233"/>
        <v>3072756.256556347</v>
      </c>
      <c r="P737" s="540"/>
      <c r="Q737" s="541"/>
      <c r="R737" s="541"/>
      <c r="S737" s="541"/>
      <c r="T737" s="541"/>
      <c r="U737" s="538">
        <f t="shared" si="234"/>
        <v>0</v>
      </c>
      <c r="V737" s="538">
        <f t="shared" si="235"/>
        <v>0</v>
      </c>
      <c r="W737" s="538">
        <f t="shared" si="235"/>
        <v>0</v>
      </c>
      <c r="X737" s="538">
        <f t="shared" si="235"/>
        <v>0</v>
      </c>
      <c r="Y737" s="538">
        <f t="shared" si="236"/>
        <v>0</v>
      </c>
      <c r="Z737" s="542">
        <f t="shared" si="237"/>
        <v>0</v>
      </c>
      <c r="AA737" s="543"/>
      <c r="AB737" s="544" t="s">
        <v>2263</v>
      </c>
      <c r="AC737" s="544" t="s">
        <v>2505</v>
      </c>
      <c r="AD737" s="544" t="s">
        <v>2505</v>
      </c>
      <c r="AE737" s="544" t="s">
        <v>2263</v>
      </c>
      <c r="AF737" s="545" t="s">
        <v>2263</v>
      </c>
      <c r="AG737" s="545" t="s">
        <v>2263</v>
      </c>
      <c r="AH737" s="556"/>
      <c r="AN737" s="502">
        <f t="shared" si="224"/>
        <v>0</v>
      </c>
      <c r="AO737" s="502">
        <f t="shared" si="224"/>
        <v>-71108.439368550738</v>
      </c>
      <c r="AP737" s="502">
        <f t="shared" si="224"/>
        <v>-1221392.0173892244</v>
      </c>
      <c r="AQ737" s="502">
        <f t="shared" si="223"/>
        <v>-1780255.7997985722</v>
      </c>
    </row>
    <row r="738" spans="1:43" s="504" customFormat="1" ht="12.75" x14ac:dyDescent="0.2">
      <c r="A738" s="535" t="s">
        <v>1129</v>
      </c>
      <c r="B738" s="536">
        <v>0</v>
      </c>
      <c r="C738" s="537" t="s">
        <v>2263</v>
      </c>
      <c r="D738" s="537">
        <v>3205.2435781400054</v>
      </c>
      <c r="E738" s="537">
        <v>3205.2435781400054</v>
      </c>
      <c r="F738" s="537">
        <v>4023.0551517135932</v>
      </c>
      <c r="G738" s="538">
        <v>0</v>
      </c>
      <c r="H738" s="538">
        <v>78</v>
      </c>
      <c r="I738" s="538">
        <v>828</v>
      </c>
      <c r="J738" s="538">
        <v>212</v>
      </c>
      <c r="K738" s="539">
        <f t="shared" si="231"/>
        <v>0</v>
      </c>
      <c r="L738" s="539">
        <f t="shared" si="232"/>
        <v>250008.99909492041</v>
      </c>
      <c r="M738" s="539">
        <f t="shared" si="232"/>
        <v>2653941.6826999243</v>
      </c>
      <c r="N738" s="539">
        <f t="shared" si="232"/>
        <v>852887.69216328172</v>
      </c>
      <c r="O738" s="539">
        <f t="shared" si="233"/>
        <v>3756838.3739581262</v>
      </c>
      <c r="P738" s="540"/>
      <c r="Q738" s="541"/>
      <c r="R738" s="541"/>
      <c r="S738" s="541"/>
      <c r="T738" s="541"/>
      <c r="U738" s="538">
        <f t="shared" si="234"/>
        <v>0</v>
      </c>
      <c r="V738" s="538">
        <f t="shared" si="235"/>
        <v>0</v>
      </c>
      <c r="W738" s="538">
        <f t="shared" si="235"/>
        <v>0</v>
      </c>
      <c r="X738" s="538">
        <f t="shared" si="235"/>
        <v>0</v>
      </c>
      <c r="Y738" s="538">
        <f t="shared" si="236"/>
        <v>0</v>
      </c>
      <c r="Z738" s="542">
        <f t="shared" si="237"/>
        <v>0</v>
      </c>
      <c r="AA738" s="543"/>
      <c r="AB738" s="544" t="s">
        <v>2263</v>
      </c>
      <c r="AC738" s="544" t="s">
        <v>2505</v>
      </c>
      <c r="AD738" s="544" t="s">
        <v>2505</v>
      </c>
      <c r="AE738" s="544" t="s">
        <v>2263</v>
      </c>
      <c r="AF738" s="545" t="s">
        <v>2263</v>
      </c>
      <c r="AG738" s="545" t="s">
        <v>2263</v>
      </c>
      <c r="AH738" s="556"/>
      <c r="AN738" s="502">
        <f t="shared" si="224"/>
        <v>0</v>
      </c>
      <c r="AO738" s="502">
        <f t="shared" si="224"/>
        <v>-250008.99909492041</v>
      </c>
      <c r="AP738" s="502">
        <f t="shared" si="224"/>
        <v>-2653941.6826999243</v>
      </c>
      <c r="AQ738" s="502">
        <f t="shared" si="223"/>
        <v>-852887.69216328172</v>
      </c>
    </row>
    <row r="739" spans="1:43" s="504" customFormat="1" ht="12.75" x14ac:dyDescent="0.2">
      <c r="A739" s="535" t="s">
        <v>1130</v>
      </c>
      <c r="B739" s="536">
        <v>0</v>
      </c>
      <c r="C739" s="537" t="s">
        <v>2263</v>
      </c>
      <c r="D739" s="537">
        <v>2471.1449052997636</v>
      </c>
      <c r="E739" s="537">
        <v>2471.1449052997636</v>
      </c>
      <c r="F739" s="537">
        <v>3312.2179415080341</v>
      </c>
      <c r="G739" s="538">
        <v>100</v>
      </c>
      <c r="H739" s="538">
        <v>305</v>
      </c>
      <c r="I739" s="538">
        <v>1261</v>
      </c>
      <c r="J739" s="538">
        <v>201</v>
      </c>
      <c r="K739" s="539">
        <f t="shared" si="231"/>
        <v>0</v>
      </c>
      <c r="L739" s="539">
        <f t="shared" si="232"/>
        <v>753699.19611642789</v>
      </c>
      <c r="M739" s="539">
        <f t="shared" si="232"/>
        <v>3116113.725583002</v>
      </c>
      <c r="N739" s="539">
        <f t="shared" si="232"/>
        <v>665755.80624311487</v>
      </c>
      <c r="O739" s="539">
        <f t="shared" si="233"/>
        <v>4535568.727942545</v>
      </c>
      <c r="P739" s="540"/>
      <c r="Q739" s="541"/>
      <c r="R739" s="541"/>
      <c r="S739" s="541"/>
      <c r="T739" s="541"/>
      <c r="U739" s="538">
        <f t="shared" si="234"/>
        <v>0</v>
      </c>
      <c r="V739" s="538">
        <f t="shared" si="235"/>
        <v>0</v>
      </c>
      <c r="W739" s="538">
        <f t="shared" si="235"/>
        <v>0</v>
      </c>
      <c r="X739" s="538">
        <f t="shared" si="235"/>
        <v>0</v>
      </c>
      <c r="Y739" s="538">
        <f t="shared" si="236"/>
        <v>0</v>
      </c>
      <c r="Z739" s="542">
        <f t="shared" si="237"/>
        <v>0</v>
      </c>
      <c r="AA739" s="543"/>
      <c r="AB739" s="544" t="s">
        <v>2263</v>
      </c>
      <c r="AC739" s="544" t="s">
        <v>2505</v>
      </c>
      <c r="AD739" s="544" t="s">
        <v>2505</v>
      </c>
      <c r="AE739" s="544" t="s">
        <v>2263</v>
      </c>
      <c r="AF739" s="545">
        <v>100</v>
      </c>
      <c r="AG739" s="545" t="s">
        <v>2263</v>
      </c>
      <c r="AH739" s="556"/>
      <c r="AN739" s="502">
        <f t="shared" si="224"/>
        <v>0</v>
      </c>
      <c r="AO739" s="502">
        <f t="shared" si="224"/>
        <v>-753699.19611642789</v>
      </c>
      <c r="AP739" s="502">
        <f t="shared" si="224"/>
        <v>-3116113.725583002</v>
      </c>
      <c r="AQ739" s="502">
        <f t="shared" si="223"/>
        <v>-665755.80624311487</v>
      </c>
    </row>
    <row r="740" spans="1:43" s="504" customFormat="1" ht="12.75" x14ac:dyDescent="0.2">
      <c r="A740" s="535" t="s">
        <v>1131</v>
      </c>
      <c r="B740" s="536">
        <v>0</v>
      </c>
      <c r="C740" s="537" t="s">
        <v>2263</v>
      </c>
      <c r="D740" s="537">
        <v>7020.5516642764524</v>
      </c>
      <c r="E740" s="537">
        <v>7020.5516642764524</v>
      </c>
      <c r="F740" s="537">
        <v>8572.7357028769184</v>
      </c>
      <c r="G740" s="538">
        <v>0</v>
      </c>
      <c r="H740" s="538">
        <v>6</v>
      </c>
      <c r="I740" s="538">
        <v>150</v>
      </c>
      <c r="J740" s="538">
        <v>148</v>
      </c>
      <c r="K740" s="539">
        <f t="shared" si="231"/>
        <v>0</v>
      </c>
      <c r="L740" s="539">
        <f t="shared" si="232"/>
        <v>42123.309985658714</v>
      </c>
      <c r="M740" s="539">
        <f t="shared" si="232"/>
        <v>1053082.7496414678</v>
      </c>
      <c r="N740" s="539">
        <f t="shared" si="232"/>
        <v>1268764.884025784</v>
      </c>
      <c r="O740" s="539">
        <f t="shared" si="233"/>
        <v>2363970.9436529102</v>
      </c>
      <c r="P740" s="540"/>
      <c r="Q740" s="541"/>
      <c r="R740" s="541"/>
      <c r="S740" s="541"/>
      <c r="T740" s="541"/>
      <c r="U740" s="538">
        <f t="shared" si="234"/>
        <v>0</v>
      </c>
      <c r="V740" s="538">
        <f t="shared" si="235"/>
        <v>0</v>
      </c>
      <c r="W740" s="538">
        <f t="shared" si="235"/>
        <v>0</v>
      </c>
      <c r="X740" s="538">
        <f t="shared" si="235"/>
        <v>0</v>
      </c>
      <c r="Y740" s="538">
        <f t="shared" si="236"/>
        <v>0</v>
      </c>
      <c r="Z740" s="542">
        <f t="shared" si="237"/>
        <v>0</v>
      </c>
      <c r="AA740" s="543"/>
      <c r="AB740" s="544" t="s">
        <v>2505</v>
      </c>
      <c r="AC740" s="544">
        <v>6532.2591800004684</v>
      </c>
      <c r="AD740" s="544">
        <v>6532.2591800004684</v>
      </c>
      <c r="AE740" s="544">
        <v>9403.389203874649</v>
      </c>
      <c r="AF740" s="545" t="s">
        <v>2263</v>
      </c>
      <c r="AG740" s="545" t="s">
        <v>2263</v>
      </c>
      <c r="AH740" s="556"/>
      <c r="AN740" s="502">
        <f t="shared" si="224"/>
        <v>0</v>
      </c>
      <c r="AO740" s="502">
        <f t="shared" si="224"/>
        <v>-42123.309985658714</v>
      </c>
      <c r="AP740" s="502">
        <f t="shared" si="224"/>
        <v>-1053082.7496414678</v>
      </c>
      <c r="AQ740" s="502">
        <f t="shared" si="223"/>
        <v>-1268764.884025784</v>
      </c>
    </row>
    <row r="741" spans="1:43" s="504" customFormat="1" ht="12.75" x14ac:dyDescent="0.2">
      <c r="A741" s="535" t="s">
        <v>1132</v>
      </c>
      <c r="B741" s="536">
        <v>0</v>
      </c>
      <c r="C741" s="537" t="s">
        <v>2263</v>
      </c>
      <c r="D741" s="537">
        <v>4645.4031317753297</v>
      </c>
      <c r="E741" s="537">
        <v>4645.4031317753297</v>
      </c>
      <c r="F741" s="537">
        <v>5313.0769704835648</v>
      </c>
      <c r="G741" s="538">
        <v>5</v>
      </c>
      <c r="H741" s="538">
        <v>18</v>
      </c>
      <c r="I741" s="538">
        <v>153</v>
      </c>
      <c r="J741" s="538">
        <v>102</v>
      </c>
      <c r="K741" s="539">
        <f t="shared" si="231"/>
        <v>0</v>
      </c>
      <c r="L741" s="539">
        <f t="shared" si="232"/>
        <v>83617.25637195594</v>
      </c>
      <c r="M741" s="539">
        <f t="shared" si="232"/>
        <v>710746.67916162545</v>
      </c>
      <c r="N741" s="539">
        <f t="shared" si="232"/>
        <v>541933.85098932358</v>
      </c>
      <c r="O741" s="539">
        <f t="shared" si="233"/>
        <v>1336297.7865229049</v>
      </c>
      <c r="P741" s="540"/>
      <c r="Q741" s="541"/>
      <c r="R741" s="541"/>
      <c r="S741" s="541"/>
      <c r="T741" s="541"/>
      <c r="U741" s="538">
        <f t="shared" si="234"/>
        <v>0</v>
      </c>
      <c r="V741" s="538">
        <f t="shared" si="235"/>
        <v>0</v>
      </c>
      <c r="W741" s="538">
        <f t="shared" si="235"/>
        <v>0</v>
      </c>
      <c r="X741" s="538">
        <f t="shared" si="235"/>
        <v>0</v>
      </c>
      <c r="Y741" s="538">
        <f t="shared" si="236"/>
        <v>0</v>
      </c>
      <c r="Z741" s="542">
        <f t="shared" si="237"/>
        <v>0</v>
      </c>
      <c r="AA741" s="543"/>
      <c r="AB741" s="544" t="s">
        <v>2505</v>
      </c>
      <c r="AC741" s="544">
        <v>4516.6539173385554</v>
      </c>
      <c r="AD741" s="544">
        <v>4516.6539173385554</v>
      </c>
      <c r="AE741" s="544">
        <v>5312.1904266858846</v>
      </c>
      <c r="AF741" s="545">
        <v>104</v>
      </c>
      <c r="AG741" s="545" t="s">
        <v>2263</v>
      </c>
      <c r="AH741" s="556"/>
      <c r="AN741" s="502">
        <f t="shared" si="224"/>
        <v>0</v>
      </c>
      <c r="AO741" s="502">
        <f t="shared" si="224"/>
        <v>-83617.25637195594</v>
      </c>
      <c r="AP741" s="502">
        <f t="shared" si="224"/>
        <v>-710746.67916162545</v>
      </c>
      <c r="AQ741" s="502">
        <f t="shared" si="223"/>
        <v>-541933.85098932358</v>
      </c>
    </row>
    <row r="742" spans="1:43" s="504" customFormat="1" ht="12.75" x14ac:dyDescent="0.2">
      <c r="A742" s="535" t="s">
        <v>1133</v>
      </c>
      <c r="B742" s="536">
        <v>0</v>
      </c>
      <c r="C742" s="537" t="s">
        <v>2263</v>
      </c>
      <c r="D742" s="537">
        <v>5941.7287646435661</v>
      </c>
      <c r="E742" s="537">
        <v>5941.7287646435661</v>
      </c>
      <c r="F742" s="537">
        <v>9842.2598856592012</v>
      </c>
      <c r="G742" s="538">
        <v>0</v>
      </c>
      <c r="H742" s="538">
        <v>1</v>
      </c>
      <c r="I742" s="538">
        <v>73</v>
      </c>
      <c r="J742" s="538">
        <v>141</v>
      </c>
      <c r="K742" s="539">
        <f t="shared" si="231"/>
        <v>0</v>
      </c>
      <c r="L742" s="539">
        <f t="shared" si="232"/>
        <v>5941.7287646435661</v>
      </c>
      <c r="M742" s="539">
        <f t="shared" si="232"/>
        <v>433746.19981898036</v>
      </c>
      <c r="N742" s="539">
        <f t="shared" si="232"/>
        <v>1387758.6438779475</v>
      </c>
      <c r="O742" s="539">
        <f t="shared" si="233"/>
        <v>1827446.5724615713</v>
      </c>
      <c r="P742" s="540"/>
      <c r="Q742" s="541"/>
      <c r="R742" s="541"/>
      <c r="S742" s="541"/>
      <c r="T742" s="541"/>
      <c r="U742" s="538">
        <f t="shared" si="234"/>
        <v>0</v>
      </c>
      <c r="V742" s="538">
        <f t="shared" si="235"/>
        <v>0</v>
      </c>
      <c r="W742" s="538">
        <f t="shared" si="235"/>
        <v>0</v>
      </c>
      <c r="X742" s="538">
        <f t="shared" si="235"/>
        <v>0</v>
      </c>
      <c r="Y742" s="538">
        <f t="shared" si="236"/>
        <v>0</v>
      </c>
      <c r="Z742" s="542">
        <f t="shared" si="237"/>
        <v>0</v>
      </c>
      <c r="AA742" s="543"/>
      <c r="AB742" s="544" t="s">
        <v>2505</v>
      </c>
      <c r="AC742" s="544">
        <v>6319.0701618343046</v>
      </c>
      <c r="AD742" s="544">
        <v>6319.0701618343046</v>
      </c>
      <c r="AE742" s="544">
        <v>11878.596765440241</v>
      </c>
      <c r="AF742" s="545" t="s">
        <v>2263</v>
      </c>
      <c r="AG742" s="545" t="s">
        <v>2263</v>
      </c>
      <c r="AH742" s="556"/>
      <c r="AN742" s="502">
        <f t="shared" si="224"/>
        <v>0</v>
      </c>
      <c r="AO742" s="502">
        <f t="shared" si="224"/>
        <v>-5941.7287646435661</v>
      </c>
      <c r="AP742" s="502">
        <f t="shared" si="224"/>
        <v>-433746.19981898036</v>
      </c>
      <c r="AQ742" s="502">
        <f t="shared" si="223"/>
        <v>-1387758.6438779475</v>
      </c>
    </row>
    <row r="743" spans="1:43" s="504" customFormat="1" ht="12.75" x14ac:dyDescent="0.2">
      <c r="A743" s="535" t="s">
        <v>1134</v>
      </c>
      <c r="B743" s="536">
        <v>0</v>
      </c>
      <c r="C743" s="537" t="s">
        <v>2263</v>
      </c>
      <c r="D743" s="537">
        <v>5337.7405875940076</v>
      </c>
      <c r="E743" s="537">
        <v>5337.7405875940076</v>
      </c>
      <c r="F743" s="537">
        <v>5032.0607475174384</v>
      </c>
      <c r="G743" s="538">
        <v>5</v>
      </c>
      <c r="H743" s="538">
        <v>0</v>
      </c>
      <c r="I743" s="538">
        <v>97</v>
      </c>
      <c r="J743" s="538">
        <v>150</v>
      </c>
      <c r="K743" s="539">
        <f t="shared" si="231"/>
        <v>0</v>
      </c>
      <c r="L743" s="539">
        <f t="shared" si="232"/>
        <v>0</v>
      </c>
      <c r="M743" s="539">
        <f t="shared" si="232"/>
        <v>517760.83699661872</v>
      </c>
      <c r="N743" s="539">
        <f t="shared" si="232"/>
        <v>754809.11212761572</v>
      </c>
      <c r="O743" s="539">
        <f t="shared" si="233"/>
        <v>1272569.9491242345</v>
      </c>
      <c r="P743" s="540"/>
      <c r="Q743" s="541"/>
      <c r="R743" s="541"/>
      <c r="S743" s="541"/>
      <c r="T743" s="541"/>
      <c r="U743" s="538">
        <f t="shared" si="234"/>
        <v>0</v>
      </c>
      <c r="V743" s="538">
        <f t="shared" si="235"/>
        <v>0</v>
      </c>
      <c r="W743" s="538">
        <f t="shared" si="235"/>
        <v>0</v>
      </c>
      <c r="X743" s="538">
        <f t="shared" si="235"/>
        <v>0</v>
      </c>
      <c r="Y743" s="538">
        <f t="shared" si="236"/>
        <v>0</v>
      </c>
      <c r="Z743" s="542">
        <f t="shared" si="237"/>
        <v>0</v>
      </c>
      <c r="AA743" s="543"/>
      <c r="AB743" s="544" t="s">
        <v>2505</v>
      </c>
      <c r="AC743" s="544">
        <v>4165.0304717917661</v>
      </c>
      <c r="AD743" s="544">
        <v>4165.0304717917661</v>
      </c>
      <c r="AE743" s="544">
        <v>5338.0315197969348</v>
      </c>
      <c r="AF743" s="545">
        <v>104</v>
      </c>
      <c r="AG743" s="545" t="s">
        <v>2263</v>
      </c>
      <c r="AH743" s="556"/>
      <c r="AN743" s="502">
        <f t="shared" si="224"/>
        <v>0</v>
      </c>
      <c r="AO743" s="502">
        <f t="shared" si="224"/>
        <v>0</v>
      </c>
      <c r="AP743" s="502">
        <f t="shared" si="224"/>
        <v>-517760.83699661872</v>
      </c>
      <c r="AQ743" s="502">
        <f t="shared" si="223"/>
        <v>-754809.11212761572</v>
      </c>
    </row>
    <row r="744" spans="1:43" s="504" customFormat="1" ht="12.75" x14ac:dyDescent="0.2">
      <c r="A744" s="535" t="s">
        <v>1135</v>
      </c>
      <c r="B744" s="536">
        <v>0</v>
      </c>
      <c r="C744" s="537" t="s">
        <v>2263</v>
      </c>
      <c r="D744" s="537">
        <v>14017.693200383954</v>
      </c>
      <c r="E744" s="537">
        <v>14017.693200383954</v>
      </c>
      <c r="F744" s="537">
        <v>14242.829338112977</v>
      </c>
      <c r="G744" s="538">
        <v>0</v>
      </c>
      <c r="H744" s="538">
        <v>0</v>
      </c>
      <c r="I744" s="538">
        <v>26</v>
      </c>
      <c r="J744" s="538">
        <v>234</v>
      </c>
      <c r="K744" s="539">
        <f t="shared" si="231"/>
        <v>0</v>
      </c>
      <c r="L744" s="539">
        <f t="shared" si="232"/>
        <v>0</v>
      </c>
      <c r="M744" s="539">
        <f t="shared" si="232"/>
        <v>364460.02320998278</v>
      </c>
      <c r="N744" s="539">
        <f t="shared" si="232"/>
        <v>3332822.0651184367</v>
      </c>
      <c r="O744" s="539">
        <f t="shared" si="233"/>
        <v>3697282.0883284193</v>
      </c>
      <c r="P744" s="540"/>
      <c r="Q744" s="541"/>
      <c r="R744" s="541"/>
      <c r="S744" s="541"/>
      <c r="T744" s="541"/>
      <c r="U744" s="538">
        <f t="shared" si="234"/>
        <v>0</v>
      </c>
      <c r="V744" s="538">
        <f t="shared" si="235"/>
        <v>0</v>
      </c>
      <c r="W744" s="538">
        <f t="shared" si="235"/>
        <v>0</v>
      </c>
      <c r="X744" s="538">
        <f t="shared" si="235"/>
        <v>0</v>
      </c>
      <c r="Y744" s="538">
        <f t="shared" si="236"/>
        <v>0</v>
      </c>
      <c r="Z744" s="542">
        <f t="shared" si="237"/>
        <v>0</v>
      </c>
      <c r="AA744" s="543"/>
      <c r="AB744" s="544" t="s">
        <v>2263</v>
      </c>
      <c r="AC744" s="544" t="s">
        <v>2505</v>
      </c>
      <c r="AD744" s="544" t="s">
        <v>2505</v>
      </c>
      <c r="AE744" s="544" t="s">
        <v>2263</v>
      </c>
      <c r="AF744" s="545" t="s">
        <v>2263</v>
      </c>
      <c r="AG744" s="545" t="s">
        <v>2263</v>
      </c>
      <c r="AH744" s="556"/>
      <c r="AN744" s="502">
        <f t="shared" si="224"/>
        <v>0</v>
      </c>
      <c r="AO744" s="502">
        <f t="shared" si="224"/>
        <v>0</v>
      </c>
      <c r="AP744" s="502">
        <f t="shared" si="224"/>
        <v>-364460.02320998278</v>
      </c>
      <c r="AQ744" s="502">
        <f t="shared" si="223"/>
        <v>-3332822.0651184367</v>
      </c>
    </row>
    <row r="745" spans="1:43" s="504" customFormat="1" ht="12.75" x14ac:dyDescent="0.2">
      <c r="A745" s="535" t="s">
        <v>1136</v>
      </c>
      <c r="B745" s="536">
        <v>0</v>
      </c>
      <c r="C745" s="537" t="s">
        <v>2263</v>
      </c>
      <c r="D745" s="537">
        <v>7500.0085723896964</v>
      </c>
      <c r="E745" s="537">
        <v>7500.0085723896964</v>
      </c>
      <c r="F745" s="537">
        <v>8599.7319096632655</v>
      </c>
      <c r="G745" s="538">
        <v>0</v>
      </c>
      <c r="H745" s="538">
        <v>2</v>
      </c>
      <c r="I745" s="538">
        <v>41</v>
      </c>
      <c r="J745" s="538">
        <v>160</v>
      </c>
      <c r="K745" s="539">
        <f t="shared" si="231"/>
        <v>0</v>
      </c>
      <c r="L745" s="539">
        <f t="shared" si="232"/>
        <v>15000.017144779393</v>
      </c>
      <c r="M745" s="539">
        <f t="shared" si="232"/>
        <v>307500.35146797757</v>
      </c>
      <c r="N745" s="539">
        <f t="shared" si="232"/>
        <v>1375957.1055461224</v>
      </c>
      <c r="O745" s="539">
        <f t="shared" si="233"/>
        <v>1698457.4741588794</v>
      </c>
      <c r="P745" s="540"/>
      <c r="Q745" s="541"/>
      <c r="R745" s="541"/>
      <c r="S745" s="541"/>
      <c r="T745" s="541"/>
      <c r="U745" s="538">
        <f t="shared" si="234"/>
        <v>0</v>
      </c>
      <c r="V745" s="538">
        <f t="shared" si="235"/>
        <v>0</v>
      </c>
      <c r="W745" s="538">
        <f t="shared" si="235"/>
        <v>0</v>
      </c>
      <c r="X745" s="538">
        <f t="shared" si="235"/>
        <v>0</v>
      </c>
      <c r="Y745" s="538">
        <f t="shared" si="236"/>
        <v>0</v>
      </c>
      <c r="Z745" s="542">
        <f t="shared" si="237"/>
        <v>0</v>
      </c>
      <c r="AA745" s="543"/>
      <c r="AB745" s="544" t="s">
        <v>2263</v>
      </c>
      <c r="AC745" s="544" t="s">
        <v>2505</v>
      </c>
      <c r="AD745" s="544" t="s">
        <v>2505</v>
      </c>
      <c r="AE745" s="544" t="s">
        <v>2263</v>
      </c>
      <c r="AF745" s="545" t="s">
        <v>2263</v>
      </c>
      <c r="AG745" s="545" t="s">
        <v>2263</v>
      </c>
      <c r="AH745" s="556"/>
      <c r="AN745" s="502">
        <f t="shared" si="224"/>
        <v>0</v>
      </c>
      <c r="AO745" s="502">
        <f t="shared" si="224"/>
        <v>-15000.017144779393</v>
      </c>
      <c r="AP745" s="502">
        <f t="shared" si="224"/>
        <v>-307500.35146797757</v>
      </c>
      <c r="AQ745" s="502">
        <f t="shared" si="224"/>
        <v>-1375957.1055461224</v>
      </c>
    </row>
    <row r="746" spans="1:43" s="504" customFormat="1" ht="12.75" x14ac:dyDescent="0.2">
      <c r="A746" s="535" t="s">
        <v>1137</v>
      </c>
      <c r="B746" s="536">
        <v>0</v>
      </c>
      <c r="C746" s="537" t="s">
        <v>2263</v>
      </c>
      <c r="D746" s="537">
        <v>4358.0880979278745</v>
      </c>
      <c r="E746" s="537">
        <v>4358.0880979278745</v>
      </c>
      <c r="F746" s="537">
        <v>6356.3726438684589</v>
      </c>
      <c r="G746" s="538">
        <v>0</v>
      </c>
      <c r="H746" s="538">
        <v>20</v>
      </c>
      <c r="I746" s="538">
        <v>220</v>
      </c>
      <c r="J746" s="538">
        <v>324</v>
      </c>
      <c r="K746" s="539">
        <f t="shared" si="231"/>
        <v>0</v>
      </c>
      <c r="L746" s="539">
        <f t="shared" si="232"/>
        <v>87161.761958557487</v>
      </c>
      <c r="M746" s="539">
        <f t="shared" si="232"/>
        <v>958779.38154413237</v>
      </c>
      <c r="N746" s="539">
        <f t="shared" si="232"/>
        <v>2059464.7366133807</v>
      </c>
      <c r="O746" s="539">
        <f t="shared" si="233"/>
        <v>3105405.8801160706</v>
      </c>
      <c r="P746" s="540"/>
      <c r="Q746" s="541"/>
      <c r="R746" s="541"/>
      <c r="S746" s="541"/>
      <c r="T746" s="541"/>
      <c r="U746" s="538">
        <f t="shared" si="234"/>
        <v>0</v>
      </c>
      <c r="V746" s="538">
        <f t="shared" si="235"/>
        <v>0</v>
      </c>
      <c r="W746" s="538">
        <f t="shared" si="235"/>
        <v>0</v>
      </c>
      <c r="X746" s="538">
        <f t="shared" si="235"/>
        <v>0</v>
      </c>
      <c r="Y746" s="538">
        <f t="shared" si="236"/>
        <v>0</v>
      </c>
      <c r="Z746" s="542">
        <f t="shared" si="237"/>
        <v>0</v>
      </c>
      <c r="AA746" s="543"/>
      <c r="AB746" s="544" t="s">
        <v>2263</v>
      </c>
      <c r="AC746" s="544" t="s">
        <v>2505</v>
      </c>
      <c r="AD746" s="544" t="s">
        <v>2505</v>
      </c>
      <c r="AE746" s="544" t="s">
        <v>2263</v>
      </c>
      <c r="AF746" s="545" t="s">
        <v>2263</v>
      </c>
      <c r="AG746" s="545" t="s">
        <v>2263</v>
      </c>
      <c r="AH746" s="556"/>
      <c r="AN746" s="502">
        <f t="shared" ref="AN746:AQ809" si="241">U746-K746</f>
        <v>0</v>
      </c>
      <c r="AO746" s="502">
        <f t="shared" si="241"/>
        <v>-87161.761958557487</v>
      </c>
      <c r="AP746" s="502">
        <f t="shared" si="241"/>
        <v>-958779.38154413237</v>
      </c>
      <c r="AQ746" s="502">
        <f t="shared" si="241"/>
        <v>-2059464.7366133807</v>
      </c>
    </row>
    <row r="747" spans="1:43" s="504" customFormat="1" ht="12.75" x14ac:dyDescent="0.2">
      <c r="A747" s="535" t="s">
        <v>1138</v>
      </c>
      <c r="B747" s="536">
        <v>0</v>
      </c>
      <c r="C747" s="537" t="s">
        <v>2263</v>
      </c>
      <c r="D747" s="537">
        <v>16995.627854922957</v>
      </c>
      <c r="E747" s="537">
        <v>16995.627854922957</v>
      </c>
      <c r="F747" s="537">
        <v>15868.934772889108</v>
      </c>
      <c r="G747" s="538">
        <v>0</v>
      </c>
      <c r="H747" s="538">
        <v>0</v>
      </c>
      <c r="I747" s="538">
        <v>349</v>
      </c>
      <c r="J747" s="538">
        <v>228</v>
      </c>
      <c r="K747" s="539">
        <f t="shared" si="231"/>
        <v>0</v>
      </c>
      <c r="L747" s="539">
        <f t="shared" si="232"/>
        <v>0</v>
      </c>
      <c r="M747" s="539">
        <f t="shared" si="232"/>
        <v>5931474.121368112</v>
      </c>
      <c r="N747" s="539">
        <f t="shared" si="232"/>
        <v>3618117.1282187165</v>
      </c>
      <c r="O747" s="539">
        <f t="shared" si="233"/>
        <v>9549591.2495868281</v>
      </c>
      <c r="P747" s="540"/>
      <c r="Q747" s="541"/>
      <c r="R747" s="541"/>
      <c r="S747" s="541"/>
      <c r="T747" s="541"/>
      <c r="U747" s="538">
        <f t="shared" si="234"/>
        <v>0</v>
      </c>
      <c r="V747" s="538">
        <f t="shared" si="235"/>
        <v>0</v>
      </c>
      <c r="W747" s="538">
        <f t="shared" si="235"/>
        <v>0</v>
      </c>
      <c r="X747" s="538">
        <f t="shared" si="235"/>
        <v>0</v>
      </c>
      <c r="Y747" s="538">
        <f t="shared" si="236"/>
        <v>0</v>
      </c>
      <c r="Z747" s="542">
        <f t="shared" si="237"/>
        <v>0</v>
      </c>
      <c r="AA747" s="543"/>
      <c r="AB747" s="544" t="s">
        <v>2263</v>
      </c>
      <c r="AC747" s="544" t="s">
        <v>2505</v>
      </c>
      <c r="AD747" s="544" t="s">
        <v>2505</v>
      </c>
      <c r="AE747" s="544" t="s">
        <v>2263</v>
      </c>
      <c r="AF747" s="545" t="s">
        <v>2263</v>
      </c>
      <c r="AG747" s="545" t="s">
        <v>2263</v>
      </c>
      <c r="AH747" s="556"/>
      <c r="AN747" s="502">
        <f t="shared" si="241"/>
        <v>0</v>
      </c>
      <c r="AO747" s="502">
        <f t="shared" si="241"/>
        <v>0</v>
      </c>
      <c r="AP747" s="502">
        <f t="shared" si="241"/>
        <v>-5931474.121368112</v>
      </c>
      <c r="AQ747" s="502">
        <f t="shared" si="241"/>
        <v>-3618117.1282187165</v>
      </c>
    </row>
    <row r="748" spans="1:43" s="504" customFormat="1" ht="12.75" x14ac:dyDescent="0.2">
      <c r="A748" s="535" t="s">
        <v>1139</v>
      </c>
      <c r="B748" s="536">
        <v>0</v>
      </c>
      <c r="C748" s="537" t="s">
        <v>2263</v>
      </c>
      <c r="D748" s="537">
        <v>10898.394163550556</v>
      </c>
      <c r="E748" s="537">
        <v>10898.394163550556</v>
      </c>
      <c r="F748" s="537">
        <v>10560.062833172909</v>
      </c>
      <c r="G748" s="538">
        <v>0</v>
      </c>
      <c r="H748" s="538">
        <v>0</v>
      </c>
      <c r="I748" s="538">
        <v>373</v>
      </c>
      <c r="J748" s="538">
        <v>99</v>
      </c>
      <c r="K748" s="539">
        <f t="shared" si="231"/>
        <v>0</v>
      </c>
      <c r="L748" s="539">
        <f t="shared" si="232"/>
        <v>0</v>
      </c>
      <c r="M748" s="539">
        <f t="shared" si="232"/>
        <v>4065101.0230043572</v>
      </c>
      <c r="N748" s="539">
        <f t="shared" si="232"/>
        <v>1045446.220484118</v>
      </c>
      <c r="O748" s="539">
        <f t="shared" si="233"/>
        <v>5110547.2434884757</v>
      </c>
      <c r="P748" s="540"/>
      <c r="Q748" s="541"/>
      <c r="R748" s="541"/>
      <c r="S748" s="541"/>
      <c r="T748" s="541"/>
      <c r="U748" s="538">
        <f t="shared" si="234"/>
        <v>0</v>
      </c>
      <c r="V748" s="538">
        <f t="shared" si="235"/>
        <v>0</v>
      </c>
      <c r="W748" s="538">
        <f t="shared" si="235"/>
        <v>0</v>
      </c>
      <c r="X748" s="538">
        <f t="shared" si="235"/>
        <v>0</v>
      </c>
      <c r="Y748" s="538">
        <f t="shared" si="236"/>
        <v>0</v>
      </c>
      <c r="Z748" s="542">
        <f t="shared" si="237"/>
        <v>0</v>
      </c>
      <c r="AA748" s="543"/>
      <c r="AB748" s="544" t="s">
        <v>2263</v>
      </c>
      <c r="AC748" s="544" t="s">
        <v>2505</v>
      </c>
      <c r="AD748" s="544" t="s">
        <v>2505</v>
      </c>
      <c r="AE748" s="544" t="s">
        <v>2263</v>
      </c>
      <c r="AF748" s="545" t="s">
        <v>2263</v>
      </c>
      <c r="AG748" s="545" t="s">
        <v>2263</v>
      </c>
      <c r="AH748" s="556"/>
      <c r="AN748" s="502">
        <f t="shared" si="241"/>
        <v>0</v>
      </c>
      <c r="AO748" s="502">
        <f t="shared" si="241"/>
        <v>0</v>
      </c>
      <c r="AP748" s="502">
        <f t="shared" si="241"/>
        <v>-4065101.0230043572</v>
      </c>
      <c r="AQ748" s="502">
        <f t="shared" si="241"/>
        <v>-1045446.220484118</v>
      </c>
    </row>
    <row r="749" spans="1:43" s="504" customFormat="1" ht="12.75" x14ac:dyDescent="0.2">
      <c r="A749" s="535" t="s">
        <v>1140</v>
      </c>
      <c r="B749" s="536">
        <v>0</v>
      </c>
      <c r="C749" s="537" t="s">
        <v>2263</v>
      </c>
      <c r="D749" s="537">
        <v>7923.8561595964402</v>
      </c>
      <c r="E749" s="537">
        <v>7923.8561595964402</v>
      </c>
      <c r="F749" s="537">
        <v>8213.7255866673404</v>
      </c>
      <c r="G749" s="538">
        <v>0</v>
      </c>
      <c r="H749" s="538">
        <v>1</v>
      </c>
      <c r="I749" s="538">
        <v>691</v>
      </c>
      <c r="J749" s="538">
        <v>96</v>
      </c>
      <c r="K749" s="539">
        <f t="shared" si="231"/>
        <v>0</v>
      </c>
      <c r="L749" s="539">
        <f t="shared" si="232"/>
        <v>7923.8561595964402</v>
      </c>
      <c r="M749" s="539">
        <f t="shared" si="232"/>
        <v>5475384.6062811399</v>
      </c>
      <c r="N749" s="539">
        <f t="shared" si="232"/>
        <v>788517.65632006468</v>
      </c>
      <c r="O749" s="539">
        <f t="shared" si="233"/>
        <v>6271826.1187608009</v>
      </c>
      <c r="P749" s="540"/>
      <c r="Q749" s="541"/>
      <c r="R749" s="541"/>
      <c r="S749" s="541"/>
      <c r="T749" s="541"/>
      <c r="U749" s="538">
        <f t="shared" si="234"/>
        <v>0</v>
      </c>
      <c r="V749" s="538">
        <f t="shared" si="235"/>
        <v>0</v>
      </c>
      <c r="W749" s="538">
        <f t="shared" si="235"/>
        <v>0</v>
      </c>
      <c r="X749" s="538">
        <f t="shared" si="235"/>
        <v>0</v>
      </c>
      <c r="Y749" s="538">
        <f t="shared" si="236"/>
        <v>0</v>
      </c>
      <c r="Z749" s="542">
        <f t="shared" si="237"/>
        <v>0</v>
      </c>
      <c r="AA749" s="543"/>
      <c r="AB749" s="544" t="s">
        <v>2263</v>
      </c>
      <c r="AC749" s="544" t="s">
        <v>2505</v>
      </c>
      <c r="AD749" s="544" t="s">
        <v>2505</v>
      </c>
      <c r="AE749" s="544" t="s">
        <v>2263</v>
      </c>
      <c r="AF749" s="545" t="s">
        <v>2263</v>
      </c>
      <c r="AG749" s="545" t="s">
        <v>2263</v>
      </c>
      <c r="AH749" s="556"/>
      <c r="AN749" s="502">
        <f t="shared" si="241"/>
        <v>0</v>
      </c>
      <c r="AO749" s="502">
        <f t="shared" si="241"/>
        <v>-7923.8561595964402</v>
      </c>
      <c r="AP749" s="502">
        <f t="shared" si="241"/>
        <v>-5475384.6062811399</v>
      </c>
      <c r="AQ749" s="502">
        <f t="shared" si="241"/>
        <v>-788517.65632006468</v>
      </c>
    </row>
    <row r="750" spans="1:43" s="504" customFormat="1" ht="12.75" x14ac:dyDescent="0.2">
      <c r="A750" s="535" t="s">
        <v>1141</v>
      </c>
      <c r="B750" s="536">
        <v>0</v>
      </c>
      <c r="C750" s="537" t="s">
        <v>2263</v>
      </c>
      <c r="D750" s="537">
        <v>10687.057126470323</v>
      </c>
      <c r="E750" s="537">
        <v>10687.057126470323</v>
      </c>
      <c r="F750" s="537">
        <v>10474.700769922054</v>
      </c>
      <c r="G750" s="538">
        <v>0</v>
      </c>
      <c r="H750" s="538">
        <v>0</v>
      </c>
      <c r="I750" s="538">
        <v>636</v>
      </c>
      <c r="J750" s="538">
        <v>616</v>
      </c>
      <c r="K750" s="539">
        <f t="shared" si="231"/>
        <v>0</v>
      </c>
      <c r="L750" s="539">
        <f t="shared" si="232"/>
        <v>0</v>
      </c>
      <c r="M750" s="539">
        <f t="shared" si="232"/>
        <v>6796968.3324351255</v>
      </c>
      <c r="N750" s="539">
        <f t="shared" si="232"/>
        <v>6452415.674271985</v>
      </c>
      <c r="O750" s="539">
        <f t="shared" si="233"/>
        <v>13249384.00670711</v>
      </c>
      <c r="P750" s="540"/>
      <c r="Q750" s="541"/>
      <c r="R750" s="541"/>
      <c r="S750" s="541"/>
      <c r="T750" s="541"/>
      <c r="U750" s="538">
        <f t="shared" si="234"/>
        <v>0</v>
      </c>
      <c r="V750" s="538">
        <f t="shared" si="235"/>
        <v>0</v>
      </c>
      <c r="W750" s="538">
        <f t="shared" si="235"/>
        <v>0</v>
      </c>
      <c r="X750" s="538">
        <f t="shared" si="235"/>
        <v>0</v>
      </c>
      <c r="Y750" s="538">
        <f t="shared" si="236"/>
        <v>0</v>
      </c>
      <c r="Z750" s="542">
        <f t="shared" si="237"/>
        <v>0</v>
      </c>
      <c r="AA750" s="543"/>
      <c r="AB750" s="544" t="s">
        <v>2263</v>
      </c>
      <c r="AC750" s="544" t="s">
        <v>2505</v>
      </c>
      <c r="AD750" s="544" t="s">
        <v>2505</v>
      </c>
      <c r="AE750" s="544" t="s">
        <v>2263</v>
      </c>
      <c r="AF750" s="545" t="s">
        <v>2263</v>
      </c>
      <c r="AG750" s="545" t="s">
        <v>2263</v>
      </c>
      <c r="AH750" s="556"/>
      <c r="AN750" s="502">
        <f t="shared" si="241"/>
        <v>0</v>
      </c>
      <c r="AO750" s="502">
        <f t="shared" si="241"/>
        <v>0</v>
      </c>
      <c r="AP750" s="502">
        <f t="shared" si="241"/>
        <v>-6796968.3324351255</v>
      </c>
      <c r="AQ750" s="502">
        <f t="shared" si="241"/>
        <v>-6452415.674271985</v>
      </c>
    </row>
    <row r="751" spans="1:43" s="504" customFormat="1" ht="12.75" x14ac:dyDescent="0.2">
      <c r="A751" s="535" t="s">
        <v>1142</v>
      </c>
      <c r="B751" s="536">
        <v>0</v>
      </c>
      <c r="C751" s="537" t="s">
        <v>2263</v>
      </c>
      <c r="D751" s="537">
        <v>7007.9204718295696</v>
      </c>
      <c r="E751" s="537">
        <v>7007.9204718295696</v>
      </c>
      <c r="F751" s="537">
        <v>7154.6847963734863</v>
      </c>
      <c r="G751" s="538">
        <v>0</v>
      </c>
      <c r="H751" s="538">
        <v>4</v>
      </c>
      <c r="I751" s="538">
        <v>724</v>
      </c>
      <c r="J751" s="538">
        <v>263</v>
      </c>
      <c r="K751" s="539">
        <f t="shared" si="231"/>
        <v>0</v>
      </c>
      <c r="L751" s="539">
        <f t="shared" si="232"/>
        <v>28031.681887318278</v>
      </c>
      <c r="M751" s="539">
        <f t="shared" si="232"/>
        <v>5073734.4216046082</v>
      </c>
      <c r="N751" s="539">
        <f t="shared" si="232"/>
        <v>1881682.1014462269</v>
      </c>
      <c r="O751" s="539">
        <f t="shared" si="233"/>
        <v>6983448.2049381537</v>
      </c>
      <c r="P751" s="540"/>
      <c r="Q751" s="541"/>
      <c r="R751" s="541"/>
      <c r="S751" s="541"/>
      <c r="T751" s="541"/>
      <c r="U751" s="538">
        <f t="shared" si="234"/>
        <v>0</v>
      </c>
      <c r="V751" s="538">
        <f t="shared" si="235"/>
        <v>0</v>
      </c>
      <c r="W751" s="538">
        <f t="shared" si="235"/>
        <v>0</v>
      </c>
      <c r="X751" s="538">
        <f t="shared" si="235"/>
        <v>0</v>
      </c>
      <c r="Y751" s="538">
        <f t="shared" si="236"/>
        <v>0</v>
      </c>
      <c r="Z751" s="542">
        <f t="shared" si="237"/>
        <v>0</v>
      </c>
      <c r="AA751" s="543"/>
      <c r="AB751" s="544" t="s">
        <v>2263</v>
      </c>
      <c r="AC751" s="544" t="s">
        <v>2505</v>
      </c>
      <c r="AD751" s="544" t="s">
        <v>2505</v>
      </c>
      <c r="AE751" s="544" t="s">
        <v>2263</v>
      </c>
      <c r="AF751" s="545" t="s">
        <v>2263</v>
      </c>
      <c r="AG751" s="545" t="s">
        <v>2263</v>
      </c>
      <c r="AH751" s="556"/>
      <c r="AN751" s="502">
        <f t="shared" si="241"/>
        <v>0</v>
      </c>
      <c r="AO751" s="502">
        <f t="shared" si="241"/>
        <v>-28031.681887318278</v>
      </c>
      <c r="AP751" s="502">
        <f t="shared" si="241"/>
        <v>-5073734.4216046082</v>
      </c>
      <c r="AQ751" s="502">
        <f t="shared" si="241"/>
        <v>-1881682.1014462269</v>
      </c>
    </row>
    <row r="752" spans="1:43" s="504" customFormat="1" ht="12.75" x14ac:dyDescent="0.2">
      <c r="A752" s="535" t="s">
        <v>1143</v>
      </c>
      <c r="B752" s="536">
        <v>0</v>
      </c>
      <c r="C752" s="537" t="s">
        <v>2263</v>
      </c>
      <c r="D752" s="537">
        <v>4558.0186552258065</v>
      </c>
      <c r="E752" s="537">
        <v>4558.0186552258065</v>
      </c>
      <c r="F752" s="537">
        <v>5648.5884463401935</v>
      </c>
      <c r="G752" s="538">
        <v>39</v>
      </c>
      <c r="H752" s="538">
        <v>71</v>
      </c>
      <c r="I752" s="538">
        <v>2153</v>
      </c>
      <c r="J752" s="538">
        <v>311</v>
      </c>
      <c r="K752" s="539">
        <f t="shared" si="231"/>
        <v>0</v>
      </c>
      <c r="L752" s="539">
        <f t="shared" si="232"/>
        <v>323619.32452103228</v>
      </c>
      <c r="M752" s="539">
        <f t="shared" si="232"/>
        <v>9813414.1647011619</v>
      </c>
      <c r="N752" s="539">
        <f t="shared" si="232"/>
        <v>1756711.0068118002</v>
      </c>
      <c r="O752" s="539">
        <f t="shared" si="233"/>
        <v>11893744.496033994</v>
      </c>
      <c r="P752" s="540"/>
      <c r="Q752" s="541"/>
      <c r="R752" s="541"/>
      <c r="S752" s="541"/>
      <c r="T752" s="541"/>
      <c r="U752" s="538">
        <f t="shared" si="234"/>
        <v>0</v>
      </c>
      <c r="V752" s="538">
        <f t="shared" si="235"/>
        <v>0</v>
      </c>
      <c r="W752" s="538">
        <f t="shared" si="235"/>
        <v>0</v>
      </c>
      <c r="X752" s="538">
        <f t="shared" si="235"/>
        <v>0</v>
      </c>
      <c r="Y752" s="538">
        <f t="shared" si="236"/>
        <v>0</v>
      </c>
      <c r="Z752" s="542">
        <f t="shared" si="237"/>
        <v>0</v>
      </c>
      <c r="AA752" s="543"/>
      <c r="AB752" s="544" t="s">
        <v>2263</v>
      </c>
      <c r="AC752" s="544" t="s">
        <v>2505</v>
      </c>
      <c r="AD752" s="544" t="s">
        <v>2505</v>
      </c>
      <c r="AE752" s="544" t="s">
        <v>2263</v>
      </c>
      <c r="AF752" s="545">
        <v>100</v>
      </c>
      <c r="AG752" s="545" t="s">
        <v>2263</v>
      </c>
      <c r="AH752" s="556"/>
      <c r="AN752" s="502">
        <f t="shared" si="241"/>
        <v>0</v>
      </c>
      <c r="AO752" s="502">
        <f t="shared" si="241"/>
        <v>-323619.32452103228</v>
      </c>
      <c r="AP752" s="502">
        <f t="shared" si="241"/>
        <v>-9813414.1647011619</v>
      </c>
      <c r="AQ752" s="502">
        <f t="shared" si="241"/>
        <v>-1756711.0068118002</v>
      </c>
    </row>
    <row r="753" spans="1:43" s="504" customFormat="1" ht="12.75" x14ac:dyDescent="0.2">
      <c r="A753" s="535" t="s">
        <v>1144</v>
      </c>
      <c r="B753" s="536">
        <v>0</v>
      </c>
      <c r="C753" s="537" t="s">
        <v>2263</v>
      </c>
      <c r="D753" s="537">
        <v>15428.421067119163</v>
      </c>
      <c r="E753" s="537">
        <v>15428.421067119163</v>
      </c>
      <c r="F753" s="537">
        <v>12661.207342004589</v>
      </c>
      <c r="G753" s="538">
        <v>0</v>
      </c>
      <c r="H753" s="538">
        <v>0</v>
      </c>
      <c r="I753" s="538">
        <v>35</v>
      </c>
      <c r="J753" s="538">
        <v>130</v>
      </c>
      <c r="K753" s="539">
        <f t="shared" si="231"/>
        <v>0</v>
      </c>
      <c r="L753" s="539">
        <f t="shared" si="232"/>
        <v>0</v>
      </c>
      <c r="M753" s="539">
        <f t="shared" si="232"/>
        <v>539994.73734917073</v>
      </c>
      <c r="N753" s="539">
        <f t="shared" si="232"/>
        <v>1645956.9544605967</v>
      </c>
      <c r="O753" s="539">
        <f t="shared" si="233"/>
        <v>2185951.6918097674</v>
      </c>
      <c r="P753" s="540"/>
      <c r="Q753" s="541"/>
      <c r="R753" s="541"/>
      <c r="S753" s="541"/>
      <c r="T753" s="541"/>
      <c r="U753" s="538">
        <f t="shared" si="234"/>
        <v>0</v>
      </c>
      <c r="V753" s="538">
        <f t="shared" si="235"/>
        <v>0</v>
      </c>
      <c r="W753" s="538">
        <f t="shared" si="235"/>
        <v>0</v>
      </c>
      <c r="X753" s="538">
        <f t="shared" si="235"/>
        <v>0</v>
      </c>
      <c r="Y753" s="538">
        <f t="shared" si="236"/>
        <v>0</v>
      </c>
      <c r="Z753" s="542">
        <f t="shared" si="237"/>
        <v>0</v>
      </c>
      <c r="AA753" s="543"/>
      <c r="AB753" s="544" t="s">
        <v>2263</v>
      </c>
      <c r="AC753" s="544" t="s">
        <v>2505</v>
      </c>
      <c r="AD753" s="544" t="s">
        <v>2505</v>
      </c>
      <c r="AE753" s="544" t="s">
        <v>2263</v>
      </c>
      <c r="AF753" s="545" t="s">
        <v>2263</v>
      </c>
      <c r="AG753" s="545" t="s">
        <v>2263</v>
      </c>
      <c r="AH753" s="556"/>
      <c r="AN753" s="502">
        <f t="shared" si="241"/>
        <v>0</v>
      </c>
      <c r="AO753" s="502">
        <f t="shared" si="241"/>
        <v>0</v>
      </c>
      <c r="AP753" s="502">
        <f t="shared" si="241"/>
        <v>-539994.73734917073</v>
      </c>
      <c r="AQ753" s="502">
        <f t="shared" si="241"/>
        <v>-1645956.9544605967</v>
      </c>
    </row>
    <row r="754" spans="1:43" s="504" customFormat="1" ht="12.75" x14ac:dyDescent="0.2">
      <c r="A754" s="535" t="s">
        <v>1145</v>
      </c>
      <c r="B754" s="536">
        <v>0</v>
      </c>
      <c r="C754" s="537" t="s">
        <v>2263</v>
      </c>
      <c r="D754" s="537">
        <v>5778.740853673371</v>
      </c>
      <c r="E754" s="537">
        <v>5778.740853673371</v>
      </c>
      <c r="F754" s="537">
        <v>8567.825785807685</v>
      </c>
      <c r="G754" s="538">
        <v>2</v>
      </c>
      <c r="H754" s="538">
        <v>4</v>
      </c>
      <c r="I754" s="538">
        <v>91</v>
      </c>
      <c r="J754" s="538">
        <v>139</v>
      </c>
      <c r="K754" s="539">
        <f t="shared" si="231"/>
        <v>0</v>
      </c>
      <c r="L754" s="539">
        <f t="shared" si="232"/>
        <v>23114.963414693484</v>
      </c>
      <c r="M754" s="539">
        <f t="shared" si="232"/>
        <v>525865.41768427682</v>
      </c>
      <c r="N754" s="539">
        <f t="shared" si="232"/>
        <v>1190927.7842272683</v>
      </c>
      <c r="O754" s="539">
        <f t="shared" si="233"/>
        <v>1739908.1653262386</v>
      </c>
      <c r="P754" s="540"/>
      <c r="Q754" s="541"/>
      <c r="R754" s="541"/>
      <c r="S754" s="541"/>
      <c r="T754" s="541"/>
      <c r="U754" s="538">
        <f t="shared" si="234"/>
        <v>0</v>
      </c>
      <c r="V754" s="538">
        <f t="shared" si="235"/>
        <v>0</v>
      </c>
      <c r="W754" s="538">
        <f t="shared" si="235"/>
        <v>0</v>
      </c>
      <c r="X754" s="538">
        <f t="shared" si="235"/>
        <v>0</v>
      </c>
      <c r="Y754" s="538">
        <f t="shared" si="236"/>
        <v>0</v>
      </c>
      <c r="Z754" s="542">
        <f t="shared" si="237"/>
        <v>0</v>
      </c>
      <c r="AA754" s="543"/>
      <c r="AB754" s="544" t="s">
        <v>2263</v>
      </c>
      <c r="AC754" s="544" t="s">
        <v>2505</v>
      </c>
      <c r="AD754" s="544" t="s">
        <v>2505</v>
      </c>
      <c r="AE754" s="544" t="s">
        <v>2263</v>
      </c>
      <c r="AF754" s="545">
        <v>143</v>
      </c>
      <c r="AG754" s="545" t="s">
        <v>2263</v>
      </c>
      <c r="AH754" s="556"/>
      <c r="AN754" s="502">
        <f t="shared" si="241"/>
        <v>0</v>
      </c>
      <c r="AO754" s="502">
        <f t="shared" si="241"/>
        <v>-23114.963414693484</v>
      </c>
      <c r="AP754" s="502">
        <f t="shared" si="241"/>
        <v>-525865.41768427682</v>
      </c>
      <c r="AQ754" s="502">
        <f t="shared" si="241"/>
        <v>-1190927.7842272683</v>
      </c>
    </row>
    <row r="755" spans="1:43" s="504" customFormat="1" ht="12.75" x14ac:dyDescent="0.2">
      <c r="A755" s="535" t="s">
        <v>1146</v>
      </c>
      <c r="B755" s="536">
        <v>0</v>
      </c>
      <c r="C755" s="537" t="s">
        <v>2263</v>
      </c>
      <c r="D755" s="537">
        <v>5960.0205591433232</v>
      </c>
      <c r="E755" s="537">
        <v>5960.0205591433232</v>
      </c>
      <c r="F755" s="537">
        <v>9655.4478229362066</v>
      </c>
      <c r="G755" s="538">
        <v>0</v>
      </c>
      <c r="H755" s="538">
        <v>4</v>
      </c>
      <c r="I755" s="538">
        <v>158</v>
      </c>
      <c r="J755" s="538">
        <v>51</v>
      </c>
      <c r="K755" s="539">
        <f t="shared" si="231"/>
        <v>0</v>
      </c>
      <c r="L755" s="539">
        <f t="shared" si="232"/>
        <v>23840.082236573293</v>
      </c>
      <c r="M755" s="539">
        <f t="shared" si="232"/>
        <v>941683.24834464502</v>
      </c>
      <c r="N755" s="539">
        <f t="shared" si="232"/>
        <v>492427.83896974655</v>
      </c>
      <c r="O755" s="539">
        <f t="shared" si="233"/>
        <v>1457951.1695509648</v>
      </c>
      <c r="P755" s="540"/>
      <c r="Q755" s="541"/>
      <c r="R755" s="541"/>
      <c r="S755" s="541"/>
      <c r="T755" s="541"/>
      <c r="U755" s="538">
        <f t="shared" si="234"/>
        <v>0</v>
      </c>
      <c r="V755" s="538">
        <f t="shared" si="235"/>
        <v>0</v>
      </c>
      <c r="W755" s="538">
        <f t="shared" si="235"/>
        <v>0</v>
      </c>
      <c r="X755" s="538">
        <f t="shared" si="235"/>
        <v>0</v>
      </c>
      <c r="Y755" s="538">
        <f t="shared" si="236"/>
        <v>0</v>
      </c>
      <c r="Z755" s="542">
        <f t="shared" si="237"/>
        <v>0</v>
      </c>
      <c r="AA755" s="543"/>
      <c r="AB755" s="544" t="s">
        <v>2505</v>
      </c>
      <c r="AC755" s="544">
        <v>5603.8256203677365</v>
      </c>
      <c r="AD755" s="544">
        <v>5603.8256203677365</v>
      </c>
      <c r="AE755" s="544">
        <v>7480.0735594664875</v>
      </c>
      <c r="AF755" s="545" t="s">
        <v>2263</v>
      </c>
      <c r="AG755" s="545" t="s">
        <v>2263</v>
      </c>
      <c r="AH755" s="556"/>
      <c r="AN755" s="502">
        <f t="shared" si="241"/>
        <v>0</v>
      </c>
      <c r="AO755" s="502">
        <f t="shared" si="241"/>
        <v>-23840.082236573293</v>
      </c>
      <c r="AP755" s="502">
        <f t="shared" si="241"/>
        <v>-941683.24834464502</v>
      </c>
      <c r="AQ755" s="502">
        <f t="shared" si="241"/>
        <v>-492427.83896974655</v>
      </c>
    </row>
    <row r="756" spans="1:43" s="504" customFormat="1" ht="12.75" x14ac:dyDescent="0.2">
      <c r="A756" s="535" t="s">
        <v>1147</v>
      </c>
      <c r="B756" s="536">
        <v>0</v>
      </c>
      <c r="C756" s="537" t="s">
        <v>2263</v>
      </c>
      <c r="D756" s="537">
        <v>4009.8080262550725</v>
      </c>
      <c r="E756" s="537">
        <v>4009.8080262550725</v>
      </c>
      <c r="F756" s="537">
        <v>4301.479587711302</v>
      </c>
      <c r="G756" s="538">
        <v>58</v>
      </c>
      <c r="H756" s="538">
        <v>9</v>
      </c>
      <c r="I756" s="538">
        <v>159</v>
      </c>
      <c r="J756" s="538">
        <v>30</v>
      </c>
      <c r="K756" s="539">
        <f t="shared" si="231"/>
        <v>0</v>
      </c>
      <c r="L756" s="539">
        <f t="shared" si="232"/>
        <v>36088.272236295656</v>
      </c>
      <c r="M756" s="539">
        <f t="shared" si="232"/>
        <v>637559.47617455653</v>
      </c>
      <c r="N756" s="539">
        <f t="shared" si="232"/>
        <v>129044.38763133906</v>
      </c>
      <c r="O756" s="539">
        <f t="shared" si="233"/>
        <v>802692.13604219118</v>
      </c>
      <c r="P756" s="540"/>
      <c r="Q756" s="541"/>
      <c r="R756" s="541"/>
      <c r="S756" s="541"/>
      <c r="T756" s="541"/>
      <c r="U756" s="538">
        <f t="shared" si="234"/>
        <v>0</v>
      </c>
      <c r="V756" s="538">
        <f t="shared" si="235"/>
        <v>0</v>
      </c>
      <c r="W756" s="538">
        <f t="shared" si="235"/>
        <v>0</v>
      </c>
      <c r="X756" s="538">
        <f t="shared" si="235"/>
        <v>0</v>
      </c>
      <c r="Y756" s="538">
        <f t="shared" si="236"/>
        <v>0</v>
      </c>
      <c r="Z756" s="542">
        <f t="shared" si="237"/>
        <v>0</v>
      </c>
      <c r="AA756" s="543"/>
      <c r="AB756" s="544" t="s">
        <v>2505</v>
      </c>
      <c r="AC756" s="544">
        <v>3820.790195705275</v>
      </c>
      <c r="AD756" s="544">
        <v>3820.790195705275</v>
      </c>
      <c r="AE756" s="544">
        <v>4530.497360076617</v>
      </c>
      <c r="AF756" s="545">
        <v>421</v>
      </c>
      <c r="AG756" s="545" t="s">
        <v>2263</v>
      </c>
      <c r="AH756" s="556"/>
      <c r="AN756" s="502">
        <f t="shared" si="241"/>
        <v>0</v>
      </c>
      <c r="AO756" s="502">
        <f t="shared" si="241"/>
        <v>-36088.272236295656</v>
      </c>
      <c r="AP756" s="502">
        <f t="shared" si="241"/>
        <v>-637559.47617455653</v>
      </c>
      <c r="AQ756" s="502">
        <f t="shared" si="241"/>
        <v>-129044.38763133906</v>
      </c>
    </row>
    <row r="757" spans="1:43" s="504" customFormat="1" ht="12.75" x14ac:dyDescent="0.2">
      <c r="A757" s="535" t="s">
        <v>1148</v>
      </c>
      <c r="B757" s="536">
        <v>0</v>
      </c>
      <c r="C757" s="537" t="s">
        <v>2263</v>
      </c>
      <c r="D757" s="537">
        <v>8673.5377235818905</v>
      </c>
      <c r="E757" s="537">
        <v>8673.5377235818905</v>
      </c>
      <c r="F757" s="537">
        <v>8189.6508623453165</v>
      </c>
      <c r="G757" s="538">
        <v>0</v>
      </c>
      <c r="H757" s="538">
        <v>0</v>
      </c>
      <c r="I757" s="538">
        <v>86</v>
      </c>
      <c r="J757" s="538">
        <v>264</v>
      </c>
      <c r="K757" s="539">
        <f t="shared" si="231"/>
        <v>0</v>
      </c>
      <c r="L757" s="539">
        <f t="shared" si="232"/>
        <v>0</v>
      </c>
      <c r="M757" s="539">
        <f t="shared" si="232"/>
        <v>745924.24422804255</v>
      </c>
      <c r="N757" s="539">
        <f t="shared" si="232"/>
        <v>2162067.8276591636</v>
      </c>
      <c r="O757" s="539">
        <f t="shared" si="233"/>
        <v>2907992.0718872063</v>
      </c>
      <c r="P757" s="540"/>
      <c r="Q757" s="541"/>
      <c r="R757" s="541"/>
      <c r="S757" s="541"/>
      <c r="T757" s="541"/>
      <c r="U757" s="538">
        <f t="shared" si="234"/>
        <v>0</v>
      </c>
      <c r="V757" s="538">
        <f t="shared" si="235"/>
        <v>0</v>
      </c>
      <c r="W757" s="538">
        <f t="shared" si="235"/>
        <v>0</v>
      </c>
      <c r="X757" s="538">
        <f t="shared" si="235"/>
        <v>0</v>
      </c>
      <c r="Y757" s="538">
        <f t="shared" si="236"/>
        <v>0</v>
      </c>
      <c r="Z757" s="542">
        <f t="shared" si="237"/>
        <v>0</v>
      </c>
      <c r="AA757" s="543"/>
      <c r="AB757" s="544" t="s">
        <v>2505</v>
      </c>
      <c r="AC757" s="544">
        <v>7049.0810422214709</v>
      </c>
      <c r="AD757" s="544">
        <v>7049.0810422214709</v>
      </c>
      <c r="AE757" s="544">
        <v>10006.96330725418</v>
      </c>
      <c r="AF757" s="545" t="s">
        <v>2263</v>
      </c>
      <c r="AG757" s="545" t="s">
        <v>2263</v>
      </c>
      <c r="AH757" s="556"/>
      <c r="AN757" s="502">
        <f t="shared" si="241"/>
        <v>0</v>
      </c>
      <c r="AO757" s="502">
        <f t="shared" si="241"/>
        <v>0</v>
      </c>
      <c r="AP757" s="502">
        <f t="shared" si="241"/>
        <v>-745924.24422804255</v>
      </c>
      <c r="AQ757" s="502">
        <f t="shared" si="241"/>
        <v>-2162067.8276591636</v>
      </c>
    </row>
    <row r="758" spans="1:43" s="504" customFormat="1" ht="12.75" x14ac:dyDescent="0.2">
      <c r="A758" s="535" t="s">
        <v>1149</v>
      </c>
      <c r="B758" s="536">
        <v>0</v>
      </c>
      <c r="C758" s="537" t="s">
        <v>2263</v>
      </c>
      <c r="D758" s="537">
        <v>5032.9003742468458</v>
      </c>
      <c r="E758" s="537">
        <v>5032.9003742468458</v>
      </c>
      <c r="F758" s="537">
        <v>2989.5123117274043</v>
      </c>
      <c r="G758" s="538">
        <v>4</v>
      </c>
      <c r="H758" s="538">
        <v>2</v>
      </c>
      <c r="I758" s="538">
        <v>99</v>
      </c>
      <c r="J758" s="538">
        <v>925</v>
      </c>
      <c r="K758" s="539">
        <f t="shared" si="231"/>
        <v>0</v>
      </c>
      <c r="L758" s="539">
        <f t="shared" si="232"/>
        <v>10065.800748493692</v>
      </c>
      <c r="M758" s="539">
        <f t="shared" si="232"/>
        <v>498257.13705043774</v>
      </c>
      <c r="N758" s="539">
        <f t="shared" si="232"/>
        <v>2765298.8883478488</v>
      </c>
      <c r="O758" s="539">
        <f t="shared" si="233"/>
        <v>3273621.82614678</v>
      </c>
      <c r="P758" s="540"/>
      <c r="Q758" s="541"/>
      <c r="R758" s="541"/>
      <c r="S758" s="541"/>
      <c r="T758" s="541"/>
      <c r="U758" s="538">
        <f t="shared" si="234"/>
        <v>0</v>
      </c>
      <c r="V758" s="538">
        <f t="shared" si="235"/>
        <v>0</v>
      </c>
      <c r="W758" s="538">
        <f t="shared" si="235"/>
        <v>0</v>
      </c>
      <c r="X758" s="538">
        <f t="shared" si="235"/>
        <v>0</v>
      </c>
      <c r="Y758" s="538">
        <f t="shared" si="236"/>
        <v>0</v>
      </c>
      <c r="Z758" s="542">
        <f t="shared" si="237"/>
        <v>0</v>
      </c>
      <c r="AA758" s="543"/>
      <c r="AB758" s="544" t="s">
        <v>2505</v>
      </c>
      <c r="AC758" s="544">
        <v>4385.6026594182285</v>
      </c>
      <c r="AD758" s="544">
        <v>4385.6026594182285</v>
      </c>
      <c r="AE758" s="544">
        <v>3445.1714494125104</v>
      </c>
      <c r="AF758" s="545">
        <v>401</v>
      </c>
      <c r="AG758" s="545" t="s">
        <v>2263</v>
      </c>
      <c r="AH758" s="556"/>
      <c r="AN758" s="502">
        <f t="shared" si="241"/>
        <v>0</v>
      </c>
      <c r="AO758" s="502">
        <f t="shared" si="241"/>
        <v>-10065.800748493692</v>
      </c>
      <c r="AP758" s="502">
        <f t="shared" si="241"/>
        <v>-498257.13705043774</v>
      </c>
      <c r="AQ758" s="502">
        <f t="shared" si="241"/>
        <v>-2765298.8883478488</v>
      </c>
    </row>
    <row r="759" spans="1:43" s="504" customFormat="1" ht="12.75" x14ac:dyDescent="0.2">
      <c r="A759" s="535" t="s">
        <v>1150</v>
      </c>
      <c r="B759" s="536">
        <v>0</v>
      </c>
      <c r="C759" s="537" t="s">
        <v>2263</v>
      </c>
      <c r="D759" s="537">
        <v>9129.6056445863996</v>
      </c>
      <c r="E759" s="537">
        <v>9129.6056445863996</v>
      </c>
      <c r="F759" s="537">
        <v>8091.8650590347515</v>
      </c>
      <c r="G759" s="538">
        <v>0</v>
      </c>
      <c r="H759" s="538">
        <v>0</v>
      </c>
      <c r="I759" s="538">
        <v>36</v>
      </c>
      <c r="J759" s="538">
        <v>549</v>
      </c>
      <c r="K759" s="539">
        <f t="shared" si="231"/>
        <v>0</v>
      </c>
      <c r="L759" s="539">
        <f t="shared" si="232"/>
        <v>0</v>
      </c>
      <c r="M759" s="539">
        <f t="shared" si="232"/>
        <v>328665.80320511037</v>
      </c>
      <c r="N759" s="539">
        <f t="shared" si="232"/>
        <v>4442433.9174100785</v>
      </c>
      <c r="O759" s="539">
        <f t="shared" si="233"/>
        <v>4771099.7206151886</v>
      </c>
      <c r="P759" s="540"/>
      <c r="Q759" s="541"/>
      <c r="R759" s="541"/>
      <c r="S759" s="541"/>
      <c r="T759" s="541"/>
      <c r="U759" s="538">
        <f t="shared" si="234"/>
        <v>0</v>
      </c>
      <c r="V759" s="538">
        <f t="shared" si="235"/>
        <v>0</v>
      </c>
      <c r="W759" s="538">
        <f t="shared" si="235"/>
        <v>0</v>
      </c>
      <c r="X759" s="538">
        <f t="shared" si="235"/>
        <v>0</v>
      </c>
      <c r="Y759" s="538">
        <f t="shared" si="236"/>
        <v>0</v>
      </c>
      <c r="Z759" s="542">
        <f t="shared" si="237"/>
        <v>0</v>
      </c>
      <c r="AA759" s="543"/>
      <c r="AB759" s="544" t="s">
        <v>2263</v>
      </c>
      <c r="AC759" s="544" t="s">
        <v>2505</v>
      </c>
      <c r="AD759" s="544" t="s">
        <v>2505</v>
      </c>
      <c r="AE759" s="544" t="s">
        <v>2263</v>
      </c>
      <c r="AF759" s="545" t="s">
        <v>2263</v>
      </c>
      <c r="AG759" s="545" t="s">
        <v>2263</v>
      </c>
      <c r="AH759" s="556"/>
      <c r="AN759" s="502">
        <f t="shared" si="241"/>
        <v>0</v>
      </c>
      <c r="AO759" s="502">
        <f t="shared" si="241"/>
        <v>0</v>
      </c>
      <c r="AP759" s="502">
        <f t="shared" si="241"/>
        <v>-328665.80320511037</v>
      </c>
      <c r="AQ759" s="502">
        <f t="shared" si="241"/>
        <v>-4442433.9174100785</v>
      </c>
    </row>
    <row r="760" spans="1:43" s="504" customFormat="1" ht="12.75" x14ac:dyDescent="0.2">
      <c r="A760" s="535" t="s">
        <v>1151</v>
      </c>
      <c r="B760" s="536">
        <v>0</v>
      </c>
      <c r="C760" s="537" t="s">
        <v>2263</v>
      </c>
      <c r="D760" s="537">
        <v>5332.1133336954144</v>
      </c>
      <c r="E760" s="537">
        <v>5332.1133336954144</v>
      </c>
      <c r="F760" s="537">
        <v>4684.998146750544</v>
      </c>
      <c r="G760" s="538">
        <v>0</v>
      </c>
      <c r="H760" s="538">
        <v>4</v>
      </c>
      <c r="I760" s="538">
        <v>144</v>
      </c>
      <c r="J760" s="538">
        <v>523</v>
      </c>
      <c r="K760" s="539">
        <f t="shared" si="231"/>
        <v>0</v>
      </c>
      <c r="L760" s="539">
        <f t="shared" si="232"/>
        <v>21328.453334781658</v>
      </c>
      <c r="M760" s="539">
        <f t="shared" si="232"/>
        <v>767824.32005213969</v>
      </c>
      <c r="N760" s="539">
        <f t="shared" si="232"/>
        <v>2450254.0307505345</v>
      </c>
      <c r="O760" s="539">
        <f t="shared" si="233"/>
        <v>3239406.8041374558</v>
      </c>
      <c r="P760" s="540"/>
      <c r="Q760" s="541"/>
      <c r="R760" s="541"/>
      <c r="S760" s="541"/>
      <c r="T760" s="541"/>
      <c r="U760" s="538">
        <f t="shared" si="234"/>
        <v>0</v>
      </c>
      <c r="V760" s="538">
        <f t="shared" si="235"/>
        <v>0</v>
      </c>
      <c r="W760" s="538">
        <f t="shared" si="235"/>
        <v>0</v>
      </c>
      <c r="X760" s="538">
        <f t="shared" si="235"/>
        <v>0</v>
      </c>
      <c r="Y760" s="538">
        <f t="shared" si="236"/>
        <v>0</v>
      </c>
      <c r="Z760" s="542">
        <f t="shared" si="237"/>
        <v>0</v>
      </c>
      <c r="AA760" s="543"/>
      <c r="AB760" s="544" t="s">
        <v>2263</v>
      </c>
      <c r="AC760" s="544" t="s">
        <v>2505</v>
      </c>
      <c r="AD760" s="544" t="s">
        <v>2505</v>
      </c>
      <c r="AE760" s="544" t="s">
        <v>2263</v>
      </c>
      <c r="AF760" s="545" t="s">
        <v>2263</v>
      </c>
      <c r="AG760" s="545" t="s">
        <v>2263</v>
      </c>
      <c r="AH760" s="556"/>
      <c r="AN760" s="502">
        <f t="shared" si="241"/>
        <v>0</v>
      </c>
      <c r="AO760" s="502">
        <f t="shared" si="241"/>
        <v>-21328.453334781658</v>
      </c>
      <c r="AP760" s="502">
        <f t="shared" si="241"/>
        <v>-767824.32005213969</v>
      </c>
      <c r="AQ760" s="502">
        <f t="shared" si="241"/>
        <v>-2450254.0307505345</v>
      </c>
    </row>
    <row r="761" spans="1:43" s="504" customFormat="1" ht="12.75" x14ac:dyDescent="0.2">
      <c r="A761" s="535" t="s">
        <v>1152</v>
      </c>
      <c r="B761" s="536">
        <v>0</v>
      </c>
      <c r="C761" s="537" t="s">
        <v>2263</v>
      </c>
      <c r="D761" s="537">
        <v>3310.3430352621203</v>
      </c>
      <c r="E761" s="537">
        <v>3310.3430352621203</v>
      </c>
      <c r="F761" s="537">
        <v>3538.9481164507929</v>
      </c>
      <c r="G761" s="538">
        <v>0</v>
      </c>
      <c r="H761" s="538">
        <v>58</v>
      </c>
      <c r="I761" s="538">
        <v>476</v>
      </c>
      <c r="J761" s="538">
        <v>920</v>
      </c>
      <c r="K761" s="539">
        <f t="shared" si="231"/>
        <v>0</v>
      </c>
      <c r="L761" s="539">
        <f t="shared" si="232"/>
        <v>191999.89604520297</v>
      </c>
      <c r="M761" s="539">
        <f t="shared" si="232"/>
        <v>1575723.2847847692</v>
      </c>
      <c r="N761" s="539">
        <f t="shared" si="232"/>
        <v>3255832.2671347293</v>
      </c>
      <c r="O761" s="539">
        <f t="shared" si="233"/>
        <v>5023555.4479647018</v>
      </c>
      <c r="P761" s="540"/>
      <c r="Q761" s="541"/>
      <c r="R761" s="541"/>
      <c r="S761" s="541"/>
      <c r="T761" s="541"/>
      <c r="U761" s="538">
        <f t="shared" si="234"/>
        <v>0</v>
      </c>
      <c r="V761" s="538">
        <f t="shared" si="235"/>
        <v>0</v>
      </c>
      <c r="W761" s="538">
        <f t="shared" si="235"/>
        <v>0</v>
      </c>
      <c r="X761" s="538">
        <f t="shared" si="235"/>
        <v>0</v>
      </c>
      <c r="Y761" s="538">
        <f t="shared" si="236"/>
        <v>0</v>
      </c>
      <c r="Z761" s="542">
        <f t="shared" si="237"/>
        <v>0</v>
      </c>
      <c r="AA761" s="543"/>
      <c r="AB761" s="544" t="s">
        <v>2263</v>
      </c>
      <c r="AC761" s="544" t="s">
        <v>2505</v>
      </c>
      <c r="AD761" s="544" t="s">
        <v>2505</v>
      </c>
      <c r="AE761" s="544" t="s">
        <v>2263</v>
      </c>
      <c r="AF761" s="545" t="s">
        <v>2263</v>
      </c>
      <c r="AG761" s="545" t="s">
        <v>2263</v>
      </c>
      <c r="AH761" s="556"/>
      <c r="AN761" s="502">
        <f t="shared" si="241"/>
        <v>0</v>
      </c>
      <c r="AO761" s="502">
        <f t="shared" si="241"/>
        <v>-191999.89604520297</v>
      </c>
      <c r="AP761" s="502">
        <f t="shared" si="241"/>
        <v>-1575723.2847847692</v>
      </c>
      <c r="AQ761" s="502">
        <f t="shared" si="241"/>
        <v>-3255832.2671347293</v>
      </c>
    </row>
    <row r="762" spans="1:43" s="504" customFormat="1" ht="12.75" x14ac:dyDescent="0.2">
      <c r="A762" s="535" t="s">
        <v>1153</v>
      </c>
      <c r="B762" s="536">
        <v>0</v>
      </c>
      <c r="C762" s="537" t="s">
        <v>2263</v>
      </c>
      <c r="D762" s="537">
        <v>2431.1157962109546</v>
      </c>
      <c r="E762" s="537">
        <v>2431.1157962109546</v>
      </c>
      <c r="F762" s="537">
        <v>2265.0921525058625</v>
      </c>
      <c r="G762" s="538">
        <v>3725</v>
      </c>
      <c r="H762" s="538">
        <v>591</v>
      </c>
      <c r="I762" s="538">
        <v>2933</v>
      </c>
      <c r="J762" s="538">
        <v>627</v>
      </c>
      <c r="K762" s="539">
        <f t="shared" si="231"/>
        <v>0</v>
      </c>
      <c r="L762" s="539">
        <f t="shared" si="232"/>
        <v>1436789.4355606742</v>
      </c>
      <c r="M762" s="539">
        <f t="shared" si="232"/>
        <v>7130462.6302867299</v>
      </c>
      <c r="N762" s="539">
        <f t="shared" si="232"/>
        <v>1420212.7796211757</v>
      </c>
      <c r="O762" s="539">
        <f t="shared" si="233"/>
        <v>9987464.8454685807</v>
      </c>
      <c r="P762" s="540"/>
      <c r="Q762" s="541"/>
      <c r="R762" s="541"/>
      <c r="S762" s="541"/>
      <c r="T762" s="541"/>
      <c r="U762" s="538">
        <f t="shared" si="234"/>
        <v>0</v>
      </c>
      <c r="V762" s="538">
        <f t="shared" si="235"/>
        <v>0</v>
      </c>
      <c r="W762" s="538">
        <f t="shared" si="235"/>
        <v>0</v>
      </c>
      <c r="X762" s="538">
        <f t="shared" si="235"/>
        <v>0</v>
      </c>
      <c r="Y762" s="538">
        <f t="shared" si="236"/>
        <v>0</v>
      </c>
      <c r="Z762" s="542">
        <f t="shared" si="237"/>
        <v>0</v>
      </c>
      <c r="AA762" s="543"/>
      <c r="AB762" s="544" t="s">
        <v>2263</v>
      </c>
      <c r="AC762" s="544" t="s">
        <v>2505</v>
      </c>
      <c r="AD762" s="544" t="s">
        <v>2505</v>
      </c>
      <c r="AE762" s="544" t="s">
        <v>2263</v>
      </c>
      <c r="AF762" s="545">
        <v>100</v>
      </c>
      <c r="AG762" s="545" t="s">
        <v>2263</v>
      </c>
      <c r="AH762" s="556"/>
      <c r="AN762" s="502">
        <f t="shared" si="241"/>
        <v>0</v>
      </c>
      <c r="AO762" s="502">
        <f t="shared" si="241"/>
        <v>-1436789.4355606742</v>
      </c>
      <c r="AP762" s="502">
        <f t="shared" si="241"/>
        <v>-7130462.6302867299</v>
      </c>
      <c r="AQ762" s="502">
        <f t="shared" si="241"/>
        <v>-1420212.7796211757</v>
      </c>
    </row>
    <row r="763" spans="1:43" s="504" customFormat="1" ht="127.5" x14ac:dyDescent="0.2">
      <c r="A763" s="535" t="s">
        <v>1154</v>
      </c>
      <c r="B763" s="557" t="s">
        <v>2411</v>
      </c>
      <c r="C763" s="537" t="s">
        <v>2263</v>
      </c>
      <c r="D763" s="537">
        <v>4281.0427784299027</v>
      </c>
      <c r="E763" s="537">
        <v>4281.0427784299027</v>
      </c>
      <c r="F763" s="537">
        <v>3564.123987405083</v>
      </c>
      <c r="G763" s="538">
        <v>0</v>
      </c>
      <c r="H763" s="538">
        <v>0</v>
      </c>
      <c r="I763" s="538">
        <v>3461</v>
      </c>
      <c r="J763" s="538">
        <v>10</v>
      </c>
      <c r="K763" s="539">
        <f t="shared" si="231"/>
        <v>0</v>
      </c>
      <c r="L763" s="539">
        <f t="shared" si="232"/>
        <v>0</v>
      </c>
      <c r="M763" s="539">
        <f t="shared" si="232"/>
        <v>14816689.056145893</v>
      </c>
      <c r="N763" s="539">
        <f t="shared" si="232"/>
        <v>35641.239874050829</v>
      </c>
      <c r="O763" s="539">
        <f t="shared" si="233"/>
        <v>14852330.296019943</v>
      </c>
      <c r="P763" s="540"/>
      <c r="Q763" s="541"/>
      <c r="R763" s="541">
        <f>SUMPRODUCT($D$728:$F$731,$H$728:$J$731)/SUM($H$728:$J$731)</f>
        <v>6981.931597743057</v>
      </c>
      <c r="S763" s="541">
        <f>SUMPRODUCT($D$728:$F$731,$H$728:$J$731)/SUM($H$728:$J$731)</f>
        <v>6981.931597743057</v>
      </c>
      <c r="T763" s="541">
        <f t="shared" ref="T763" si="242">SUMPRODUCT($D$728:$F$731,$H$728:$J$731)/SUM($H$728:$J$731)</f>
        <v>6981.931597743057</v>
      </c>
      <c r="U763" s="538">
        <f t="shared" si="234"/>
        <v>0</v>
      </c>
      <c r="V763" s="538">
        <f t="shared" si="235"/>
        <v>0</v>
      </c>
      <c r="W763" s="538">
        <f t="shared" si="235"/>
        <v>24164465.259788722</v>
      </c>
      <c r="X763" s="538">
        <f t="shared" si="235"/>
        <v>69819.315977430568</v>
      </c>
      <c r="Y763" s="538">
        <f t="shared" si="236"/>
        <v>24234284.575766154</v>
      </c>
      <c r="Z763" s="542">
        <f t="shared" si="237"/>
        <v>9381954.2797462102</v>
      </c>
      <c r="AA763" s="543"/>
      <c r="AB763" s="544" t="s">
        <v>2505</v>
      </c>
      <c r="AC763" s="544">
        <v>4406.8292716165925</v>
      </c>
      <c r="AD763" s="544">
        <v>4406.8292716165925</v>
      </c>
      <c r="AE763" s="544">
        <v>2709.6231919301181</v>
      </c>
      <c r="AF763" s="545" t="s">
        <v>2263</v>
      </c>
      <c r="AG763" s="545" t="s">
        <v>2263</v>
      </c>
      <c r="AH763" s="556"/>
      <c r="AN763" s="502">
        <f t="shared" si="241"/>
        <v>0</v>
      </c>
      <c r="AO763" s="502">
        <f t="shared" si="241"/>
        <v>0</v>
      </c>
      <c r="AP763" s="502">
        <f t="shared" si="241"/>
        <v>9347776.2036428284</v>
      </c>
      <c r="AQ763" s="502">
        <f t="shared" si="241"/>
        <v>34178.076103379739</v>
      </c>
    </row>
    <row r="764" spans="1:43" s="504" customFormat="1" ht="114.75" x14ac:dyDescent="0.2">
      <c r="A764" s="535" t="s">
        <v>1155</v>
      </c>
      <c r="B764" s="557" t="s">
        <v>2412</v>
      </c>
      <c r="C764" s="537" t="s">
        <v>2263</v>
      </c>
      <c r="D764" s="537">
        <v>3189.6741535016563</v>
      </c>
      <c r="E764" s="537">
        <v>3189.6741535016563</v>
      </c>
      <c r="F764" s="537">
        <v>2447.7931856202222</v>
      </c>
      <c r="G764" s="538">
        <v>0</v>
      </c>
      <c r="H764" s="538">
        <v>108</v>
      </c>
      <c r="I764" s="538">
        <v>1688</v>
      </c>
      <c r="J764" s="538">
        <v>6</v>
      </c>
      <c r="K764" s="539">
        <f t="shared" si="231"/>
        <v>0</v>
      </c>
      <c r="L764" s="539">
        <f t="shared" si="232"/>
        <v>344484.80857817887</v>
      </c>
      <c r="M764" s="539">
        <f t="shared" si="232"/>
        <v>5384169.9711107956</v>
      </c>
      <c r="N764" s="539">
        <f t="shared" si="232"/>
        <v>14686.759113721333</v>
      </c>
      <c r="O764" s="539">
        <f t="shared" si="233"/>
        <v>5743341.5388026964</v>
      </c>
      <c r="P764" s="540"/>
      <c r="Q764" s="541"/>
      <c r="R764" s="541">
        <f>0.2*(SUMPRODUCT($D$760:$F$761,$H$760:$J$761)/SUM($H$760:$J$761))+0.8*(SUMPRODUCT($D$750:$F$751,$H$750:$J$751)/SUM($H$750:$J$751))</f>
        <v>7994.0373189457341</v>
      </c>
      <c r="S764" s="541"/>
      <c r="T764" s="541"/>
      <c r="U764" s="538">
        <f t="shared" si="234"/>
        <v>0</v>
      </c>
      <c r="V764" s="538">
        <f t="shared" si="235"/>
        <v>863356.03044613928</v>
      </c>
      <c r="W764" s="538">
        <f t="shared" si="235"/>
        <v>0</v>
      </c>
      <c r="X764" s="538">
        <f t="shared" si="235"/>
        <v>0</v>
      </c>
      <c r="Y764" s="538">
        <f t="shared" si="236"/>
        <v>863356.03044613928</v>
      </c>
      <c r="Z764" s="542">
        <f t="shared" si="237"/>
        <v>-4879985.5083565572</v>
      </c>
      <c r="AA764" s="543"/>
      <c r="AB764" s="544" t="s">
        <v>2505</v>
      </c>
      <c r="AC764" s="544">
        <v>2645.0204591524925</v>
      </c>
      <c r="AD764" s="544">
        <v>2645.0204591524925</v>
      </c>
      <c r="AE764" s="544">
        <v>3117.5433046116955</v>
      </c>
      <c r="AF764" s="545" t="s">
        <v>2263</v>
      </c>
      <c r="AG764" s="545" t="s">
        <v>2263</v>
      </c>
      <c r="AH764" s="556"/>
      <c r="AN764" s="502">
        <f t="shared" si="241"/>
        <v>0</v>
      </c>
      <c r="AO764" s="502">
        <f t="shared" si="241"/>
        <v>518871.22186796041</v>
      </c>
      <c r="AP764" s="502">
        <f t="shared" si="241"/>
        <v>-5384169.9711107956</v>
      </c>
      <c r="AQ764" s="502">
        <f t="shared" si="241"/>
        <v>-14686.759113721333</v>
      </c>
    </row>
    <row r="765" spans="1:43" s="504" customFormat="1" ht="12.75" x14ac:dyDescent="0.2">
      <c r="A765" s="535" t="s">
        <v>1156</v>
      </c>
      <c r="B765" s="536">
        <v>0</v>
      </c>
      <c r="C765" s="537" t="s">
        <v>2263</v>
      </c>
      <c r="D765" s="537">
        <v>1088.159887501603</v>
      </c>
      <c r="E765" s="537">
        <v>1088.159887501603</v>
      </c>
      <c r="F765" s="537">
        <v>2258.3342798239328</v>
      </c>
      <c r="G765" s="538">
        <v>0</v>
      </c>
      <c r="H765" s="538">
        <v>127</v>
      </c>
      <c r="I765" s="538">
        <v>86</v>
      </c>
      <c r="J765" s="538">
        <v>5</v>
      </c>
      <c r="K765" s="539">
        <f t="shared" si="231"/>
        <v>0</v>
      </c>
      <c r="L765" s="539">
        <f t="shared" si="232"/>
        <v>138196.30571270359</v>
      </c>
      <c r="M765" s="539">
        <f t="shared" si="232"/>
        <v>93581.750325137851</v>
      </c>
      <c r="N765" s="539">
        <f t="shared" si="232"/>
        <v>11291.671399119663</v>
      </c>
      <c r="O765" s="539">
        <f t="shared" si="233"/>
        <v>243069.72743696108</v>
      </c>
      <c r="P765" s="540"/>
      <c r="Q765" s="541"/>
      <c r="R765" s="541"/>
      <c r="S765" s="541"/>
      <c r="T765" s="541"/>
      <c r="U765" s="538">
        <f t="shared" si="234"/>
        <v>0</v>
      </c>
      <c r="V765" s="538">
        <f t="shared" si="235"/>
        <v>0</v>
      </c>
      <c r="W765" s="538">
        <f t="shared" si="235"/>
        <v>0</v>
      </c>
      <c r="X765" s="538">
        <f t="shared" si="235"/>
        <v>0</v>
      </c>
      <c r="Y765" s="538">
        <f t="shared" si="236"/>
        <v>0</v>
      </c>
      <c r="Z765" s="542">
        <f t="shared" si="237"/>
        <v>0</v>
      </c>
      <c r="AA765" s="543"/>
      <c r="AB765" s="544" t="s">
        <v>2505</v>
      </c>
      <c r="AC765" s="544">
        <v>1322.5102295762463</v>
      </c>
      <c r="AD765" s="544">
        <v>1322.5102295762463</v>
      </c>
      <c r="AE765" s="544">
        <v>2679.1676179063797</v>
      </c>
      <c r="AF765" s="545" t="s">
        <v>2263</v>
      </c>
      <c r="AG765" s="545" t="s">
        <v>2263</v>
      </c>
      <c r="AH765" s="556"/>
      <c r="AN765" s="502">
        <f t="shared" si="241"/>
        <v>0</v>
      </c>
      <c r="AO765" s="502">
        <f t="shared" si="241"/>
        <v>-138196.30571270359</v>
      </c>
      <c r="AP765" s="502">
        <f t="shared" si="241"/>
        <v>-93581.750325137851</v>
      </c>
      <c r="AQ765" s="502">
        <f t="shared" si="241"/>
        <v>-11291.671399119663</v>
      </c>
    </row>
    <row r="766" spans="1:43" s="504" customFormat="1" ht="12.75" x14ac:dyDescent="0.2">
      <c r="A766" s="535" t="s">
        <v>1157</v>
      </c>
      <c r="B766" s="536">
        <v>0</v>
      </c>
      <c r="C766" s="537" t="s">
        <v>2263</v>
      </c>
      <c r="D766" s="537">
        <v>6057.4018345104996</v>
      </c>
      <c r="E766" s="537">
        <v>6057.4018345104996</v>
      </c>
      <c r="F766" s="537">
        <v>6150.5799025143106</v>
      </c>
      <c r="G766" s="538">
        <v>0</v>
      </c>
      <c r="H766" s="538">
        <v>4</v>
      </c>
      <c r="I766" s="538">
        <v>269</v>
      </c>
      <c r="J766" s="538">
        <v>501</v>
      </c>
      <c r="K766" s="539">
        <f t="shared" si="231"/>
        <v>0</v>
      </c>
      <c r="L766" s="539">
        <f t="shared" si="232"/>
        <v>24229.607338041998</v>
      </c>
      <c r="M766" s="539">
        <f t="shared" si="232"/>
        <v>1629441.0934833244</v>
      </c>
      <c r="N766" s="539">
        <f t="shared" si="232"/>
        <v>3081440.5311596696</v>
      </c>
      <c r="O766" s="539">
        <f t="shared" si="233"/>
        <v>4735111.2319810363</v>
      </c>
      <c r="P766" s="540"/>
      <c r="Q766" s="541"/>
      <c r="R766" s="541"/>
      <c r="S766" s="541"/>
      <c r="T766" s="541"/>
      <c r="U766" s="538">
        <f t="shared" si="234"/>
        <v>0</v>
      </c>
      <c r="V766" s="538">
        <f t="shared" si="235"/>
        <v>0</v>
      </c>
      <c r="W766" s="538">
        <f t="shared" si="235"/>
        <v>0</v>
      </c>
      <c r="X766" s="538">
        <f t="shared" si="235"/>
        <v>0</v>
      </c>
      <c r="Y766" s="538">
        <f t="shared" si="236"/>
        <v>0</v>
      </c>
      <c r="Z766" s="542">
        <f t="shared" si="237"/>
        <v>0</v>
      </c>
      <c r="AA766" s="543"/>
      <c r="AB766" s="544" t="s">
        <v>2263</v>
      </c>
      <c r="AC766" s="544" t="s">
        <v>2505</v>
      </c>
      <c r="AD766" s="544" t="s">
        <v>2505</v>
      </c>
      <c r="AE766" s="544" t="s">
        <v>2263</v>
      </c>
      <c r="AF766" s="545" t="s">
        <v>2263</v>
      </c>
      <c r="AG766" s="545" t="s">
        <v>2263</v>
      </c>
      <c r="AH766" s="556"/>
      <c r="AN766" s="502">
        <f t="shared" si="241"/>
        <v>0</v>
      </c>
      <c r="AO766" s="502">
        <f t="shared" si="241"/>
        <v>-24229.607338041998</v>
      </c>
      <c r="AP766" s="502">
        <f t="shared" si="241"/>
        <v>-1629441.0934833244</v>
      </c>
      <c r="AQ766" s="502">
        <f t="shared" si="241"/>
        <v>-3081440.5311596696</v>
      </c>
    </row>
    <row r="767" spans="1:43" s="504" customFormat="1" ht="12.75" x14ac:dyDescent="0.2">
      <c r="A767" s="535" t="s">
        <v>1158</v>
      </c>
      <c r="B767" s="536">
        <v>0</v>
      </c>
      <c r="C767" s="537" t="s">
        <v>2263</v>
      </c>
      <c r="D767" s="537">
        <v>3910.8998106564295</v>
      </c>
      <c r="E767" s="537">
        <v>3910.8998106564295</v>
      </c>
      <c r="F767" s="537">
        <v>3813.2993609753394</v>
      </c>
      <c r="G767" s="538">
        <v>0</v>
      </c>
      <c r="H767" s="538">
        <v>59</v>
      </c>
      <c r="I767" s="538">
        <v>547</v>
      </c>
      <c r="J767" s="538">
        <v>444</v>
      </c>
      <c r="K767" s="539">
        <f t="shared" si="231"/>
        <v>0</v>
      </c>
      <c r="L767" s="539">
        <f t="shared" si="232"/>
        <v>230743.08882872935</v>
      </c>
      <c r="M767" s="539">
        <f t="shared" si="232"/>
        <v>2139262.1964290668</v>
      </c>
      <c r="N767" s="539">
        <f t="shared" si="232"/>
        <v>1693104.9162730507</v>
      </c>
      <c r="O767" s="539">
        <f t="shared" si="233"/>
        <v>4063110.2015308468</v>
      </c>
      <c r="P767" s="540"/>
      <c r="Q767" s="541"/>
      <c r="R767" s="541"/>
      <c r="S767" s="541"/>
      <c r="T767" s="541"/>
      <c r="U767" s="538">
        <f t="shared" si="234"/>
        <v>0</v>
      </c>
      <c r="V767" s="538">
        <f t="shared" si="235"/>
        <v>0</v>
      </c>
      <c r="W767" s="538">
        <f t="shared" si="235"/>
        <v>0</v>
      </c>
      <c r="X767" s="538">
        <f t="shared" si="235"/>
        <v>0</v>
      </c>
      <c r="Y767" s="538">
        <f t="shared" si="236"/>
        <v>0</v>
      </c>
      <c r="Z767" s="542">
        <f t="shared" si="237"/>
        <v>0</v>
      </c>
      <c r="AA767" s="543"/>
      <c r="AB767" s="544" t="s">
        <v>2263</v>
      </c>
      <c r="AC767" s="544" t="s">
        <v>2505</v>
      </c>
      <c r="AD767" s="544" t="s">
        <v>2505</v>
      </c>
      <c r="AE767" s="544" t="s">
        <v>2263</v>
      </c>
      <c r="AF767" s="545" t="s">
        <v>2263</v>
      </c>
      <c r="AG767" s="545" t="s">
        <v>2263</v>
      </c>
      <c r="AH767" s="556"/>
      <c r="AN767" s="502">
        <f t="shared" si="241"/>
        <v>0</v>
      </c>
      <c r="AO767" s="502">
        <f t="shared" si="241"/>
        <v>-230743.08882872935</v>
      </c>
      <c r="AP767" s="502">
        <f t="shared" si="241"/>
        <v>-2139262.1964290668</v>
      </c>
      <c r="AQ767" s="502">
        <f t="shared" si="241"/>
        <v>-1693104.9162730507</v>
      </c>
    </row>
    <row r="768" spans="1:43" s="504" customFormat="1" ht="12.75" x14ac:dyDescent="0.2">
      <c r="A768" s="535" t="s">
        <v>1159</v>
      </c>
      <c r="B768" s="536">
        <v>0</v>
      </c>
      <c r="C768" s="537" t="s">
        <v>2263</v>
      </c>
      <c r="D768" s="537">
        <v>2676.4351780804791</v>
      </c>
      <c r="E768" s="537">
        <v>2676.4351780804791</v>
      </c>
      <c r="F768" s="537">
        <v>2958.9310079523466</v>
      </c>
      <c r="G768" s="538">
        <v>0</v>
      </c>
      <c r="H768" s="538">
        <v>488</v>
      </c>
      <c r="I768" s="538">
        <v>1529</v>
      </c>
      <c r="J768" s="538">
        <v>462</v>
      </c>
      <c r="K768" s="539">
        <f t="shared" si="231"/>
        <v>0</v>
      </c>
      <c r="L768" s="539">
        <f t="shared" si="232"/>
        <v>1306100.3669032739</v>
      </c>
      <c r="M768" s="539">
        <f t="shared" si="232"/>
        <v>4092269.3872850523</v>
      </c>
      <c r="N768" s="539">
        <f t="shared" si="232"/>
        <v>1367026.1256739842</v>
      </c>
      <c r="O768" s="539">
        <f t="shared" si="233"/>
        <v>6765395.8798623104</v>
      </c>
      <c r="P768" s="540"/>
      <c r="Q768" s="541"/>
      <c r="R768" s="541"/>
      <c r="S768" s="541"/>
      <c r="T768" s="541"/>
      <c r="U768" s="538">
        <f t="shared" si="234"/>
        <v>0</v>
      </c>
      <c r="V768" s="538">
        <f t="shared" si="235"/>
        <v>0</v>
      </c>
      <c r="W768" s="538">
        <f t="shared" si="235"/>
        <v>0</v>
      </c>
      <c r="X768" s="538">
        <f t="shared" si="235"/>
        <v>0</v>
      </c>
      <c r="Y768" s="538">
        <f t="shared" si="236"/>
        <v>0</v>
      </c>
      <c r="Z768" s="542">
        <f t="shared" si="237"/>
        <v>0</v>
      </c>
      <c r="AA768" s="543"/>
      <c r="AB768" s="544" t="s">
        <v>2263</v>
      </c>
      <c r="AC768" s="544" t="s">
        <v>2505</v>
      </c>
      <c r="AD768" s="544" t="s">
        <v>2505</v>
      </c>
      <c r="AE768" s="544" t="s">
        <v>2263</v>
      </c>
      <c r="AF768" s="545" t="s">
        <v>2263</v>
      </c>
      <c r="AG768" s="545" t="s">
        <v>2263</v>
      </c>
      <c r="AH768" s="556"/>
      <c r="AN768" s="502">
        <f t="shared" si="241"/>
        <v>0</v>
      </c>
      <c r="AO768" s="502">
        <f t="shared" si="241"/>
        <v>-1306100.3669032739</v>
      </c>
      <c r="AP768" s="502">
        <f t="shared" si="241"/>
        <v>-4092269.3872850523</v>
      </c>
      <c r="AQ768" s="502">
        <f t="shared" si="241"/>
        <v>-1367026.1256739842</v>
      </c>
    </row>
    <row r="769" spans="1:43" s="504" customFormat="1" ht="12.75" x14ac:dyDescent="0.2">
      <c r="A769" s="535" t="s">
        <v>1160</v>
      </c>
      <c r="B769" s="536">
        <v>0</v>
      </c>
      <c r="C769" s="537" t="s">
        <v>2263</v>
      </c>
      <c r="D769" s="537">
        <v>1471.9851089369233</v>
      </c>
      <c r="E769" s="537">
        <v>1471.9851089369233</v>
      </c>
      <c r="F769" s="537">
        <v>2513.3060317003633</v>
      </c>
      <c r="G769" s="538">
        <v>28</v>
      </c>
      <c r="H769" s="538">
        <v>1011</v>
      </c>
      <c r="I769" s="538">
        <v>784</v>
      </c>
      <c r="J769" s="538">
        <v>159</v>
      </c>
      <c r="K769" s="539">
        <f t="shared" si="231"/>
        <v>0</v>
      </c>
      <c r="L769" s="539">
        <f t="shared" si="232"/>
        <v>1488176.9451352295</v>
      </c>
      <c r="M769" s="539">
        <f t="shared" si="232"/>
        <v>1154036.3254065479</v>
      </c>
      <c r="N769" s="539">
        <f t="shared" si="232"/>
        <v>399615.65904035774</v>
      </c>
      <c r="O769" s="539">
        <f t="shared" si="233"/>
        <v>3041828.9295821353</v>
      </c>
      <c r="P769" s="540"/>
      <c r="Q769" s="541"/>
      <c r="R769" s="541"/>
      <c r="S769" s="541"/>
      <c r="T769" s="541"/>
      <c r="U769" s="538">
        <f t="shared" si="234"/>
        <v>0</v>
      </c>
      <c r="V769" s="538">
        <f t="shared" si="235"/>
        <v>0</v>
      </c>
      <c r="W769" s="538">
        <f t="shared" si="235"/>
        <v>0</v>
      </c>
      <c r="X769" s="538">
        <f t="shared" si="235"/>
        <v>0</v>
      </c>
      <c r="Y769" s="538">
        <f t="shared" si="236"/>
        <v>0</v>
      </c>
      <c r="Z769" s="542">
        <f t="shared" si="237"/>
        <v>0</v>
      </c>
      <c r="AA769" s="543"/>
      <c r="AB769" s="544" t="s">
        <v>2263</v>
      </c>
      <c r="AC769" s="544" t="s">
        <v>2505</v>
      </c>
      <c r="AD769" s="544" t="s">
        <v>2505</v>
      </c>
      <c r="AE769" s="544" t="s">
        <v>2263</v>
      </c>
      <c r="AF769" s="545">
        <v>103</v>
      </c>
      <c r="AG769" s="545" t="s">
        <v>2263</v>
      </c>
      <c r="AH769" s="556"/>
      <c r="AN769" s="502">
        <f t="shared" si="241"/>
        <v>0</v>
      </c>
      <c r="AO769" s="502">
        <f t="shared" si="241"/>
        <v>-1488176.9451352295</v>
      </c>
      <c r="AP769" s="502">
        <f t="shared" si="241"/>
        <v>-1154036.3254065479</v>
      </c>
      <c r="AQ769" s="502">
        <f t="shared" si="241"/>
        <v>-399615.65904035774</v>
      </c>
    </row>
    <row r="770" spans="1:43" s="504" customFormat="1" ht="38.25" x14ac:dyDescent="0.2">
      <c r="A770" s="535" t="s">
        <v>1161</v>
      </c>
      <c r="B770" s="536" t="s">
        <v>2413</v>
      </c>
      <c r="C770" s="537" t="s">
        <v>2263</v>
      </c>
      <c r="D770" s="537">
        <v>906.54568331398718</v>
      </c>
      <c r="E770" s="537">
        <v>906.54568331398718</v>
      </c>
      <c r="F770" s="537">
        <v>723.7496025526483</v>
      </c>
      <c r="G770" s="538">
        <v>63</v>
      </c>
      <c r="H770" s="538">
        <v>1253</v>
      </c>
      <c r="I770" s="538">
        <v>1176</v>
      </c>
      <c r="J770" s="538">
        <v>279</v>
      </c>
      <c r="K770" s="539">
        <f t="shared" si="231"/>
        <v>0</v>
      </c>
      <c r="L770" s="539">
        <f t="shared" si="232"/>
        <v>1135901.7411924258</v>
      </c>
      <c r="M770" s="539">
        <f t="shared" si="232"/>
        <v>1066097.7235772489</v>
      </c>
      <c r="N770" s="539">
        <f t="shared" si="232"/>
        <v>201926.13911218889</v>
      </c>
      <c r="O770" s="539">
        <f t="shared" si="233"/>
        <v>2403925.6038818634</v>
      </c>
      <c r="P770" s="540"/>
      <c r="Q770" s="541"/>
      <c r="R770" s="541">
        <f>SUMPRODUCT($D$770:$F$770,$H$770:$J$770)/SUM($H$770:$J$770)</f>
        <v>887.71255682491267</v>
      </c>
      <c r="S770" s="541">
        <f t="shared" ref="S770:T770" si="243">SUMPRODUCT($D$770:$F$770,$H$770:$J$770)/SUM($H$770:$J$770)</f>
        <v>887.71255682491267</v>
      </c>
      <c r="T770" s="541">
        <f t="shared" si="243"/>
        <v>887.71255682491267</v>
      </c>
      <c r="U770" s="538">
        <f t="shared" si="234"/>
        <v>0</v>
      </c>
      <c r="V770" s="538">
        <f t="shared" si="235"/>
        <v>1112303.8337016157</v>
      </c>
      <c r="W770" s="538">
        <f t="shared" si="235"/>
        <v>1043949.9668260973</v>
      </c>
      <c r="X770" s="538">
        <f t="shared" si="235"/>
        <v>247671.80335415064</v>
      </c>
      <c r="Y770" s="538">
        <f t="shared" si="236"/>
        <v>2403925.6038818639</v>
      </c>
      <c r="Z770" s="542">
        <f t="shared" si="237"/>
        <v>4.6566128730773926E-10</v>
      </c>
      <c r="AA770" s="543"/>
      <c r="AB770" s="544" t="s">
        <v>2505</v>
      </c>
      <c r="AC770" s="544">
        <v>878</v>
      </c>
      <c r="AD770" s="544">
        <v>878</v>
      </c>
      <c r="AE770" s="544">
        <v>907.20694743436854</v>
      </c>
      <c r="AF770" s="545">
        <v>301</v>
      </c>
      <c r="AG770" s="545" t="s">
        <v>2263</v>
      </c>
      <c r="AH770" s="556"/>
      <c r="AN770" s="502">
        <f t="shared" si="241"/>
        <v>0</v>
      </c>
      <c r="AO770" s="502">
        <f t="shared" si="241"/>
        <v>-23597.907490810147</v>
      </c>
      <c r="AP770" s="502">
        <f t="shared" si="241"/>
        <v>-22147.756751151523</v>
      </c>
      <c r="AQ770" s="502">
        <f t="shared" si="241"/>
        <v>45745.664241961756</v>
      </c>
    </row>
    <row r="771" spans="1:43" s="504" customFormat="1" ht="38.25" x14ac:dyDescent="0.2">
      <c r="A771" s="535" t="s">
        <v>1162</v>
      </c>
      <c r="B771" s="536" t="s">
        <v>2413</v>
      </c>
      <c r="C771" s="537" t="s">
        <v>2263</v>
      </c>
      <c r="D771" s="537">
        <v>1615.4611283201978</v>
      </c>
      <c r="E771" s="537">
        <v>1615.4611283201978</v>
      </c>
      <c r="F771" s="537">
        <v>1533.09919815534</v>
      </c>
      <c r="G771" s="538">
        <v>3</v>
      </c>
      <c r="H771" s="538">
        <v>62</v>
      </c>
      <c r="I771" s="538">
        <v>242</v>
      </c>
      <c r="J771" s="538">
        <v>29</v>
      </c>
      <c r="K771" s="539">
        <f t="shared" si="231"/>
        <v>0</v>
      </c>
      <c r="L771" s="539">
        <f t="shared" si="232"/>
        <v>100158.58995585227</v>
      </c>
      <c r="M771" s="539">
        <f t="shared" si="232"/>
        <v>390941.59305348789</v>
      </c>
      <c r="N771" s="539">
        <f t="shared" si="232"/>
        <v>44459.876746504859</v>
      </c>
      <c r="O771" s="539">
        <f t="shared" si="233"/>
        <v>535560.059755845</v>
      </c>
      <c r="P771" s="540"/>
      <c r="Q771" s="541"/>
      <c r="R771" s="541">
        <f>SUMPRODUCT($D$771:$F$771,$H$771:$J$771)/SUM($H$771:$J$771)</f>
        <v>1608.2884677352702</v>
      </c>
      <c r="S771" s="541">
        <f t="shared" ref="S771:T771" si="244">SUMPRODUCT($D$771:$F$771,$H$771:$J$771)/SUM($H$771:$J$771)</f>
        <v>1608.2884677352702</v>
      </c>
      <c r="T771" s="541">
        <f t="shared" si="244"/>
        <v>1608.2884677352702</v>
      </c>
      <c r="U771" s="538">
        <f t="shared" si="234"/>
        <v>0</v>
      </c>
      <c r="V771" s="538">
        <f t="shared" si="235"/>
        <v>99713.884999586749</v>
      </c>
      <c r="W771" s="538">
        <f t="shared" si="235"/>
        <v>389205.8091919354</v>
      </c>
      <c r="X771" s="538">
        <f t="shared" si="235"/>
        <v>46640.365564322834</v>
      </c>
      <c r="Y771" s="538">
        <f t="shared" si="236"/>
        <v>535560.059755845</v>
      </c>
      <c r="Z771" s="542">
        <f t="shared" si="237"/>
        <v>0</v>
      </c>
      <c r="AA771" s="543"/>
      <c r="AB771" s="544" t="s">
        <v>2505</v>
      </c>
      <c r="AC771" s="544">
        <v>1454.4843836791097</v>
      </c>
      <c r="AD771" s="544">
        <v>1454.4843836791097</v>
      </c>
      <c r="AE771" s="544">
        <v>945.04569091840631</v>
      </c>
      <c r="AF771" s="545">
        <v>171</v>
      </c>
      <c r="AG771" s="545" t="s">
        <v>2263</v>
      </c>
      <c r="AH771" s="556"/>
      <c r="AN771" s="502">
        <f t="shared" si="241"/>
        <v>0</v>
      </c>
      <c r="AO771" s="502">
        <f t="shared" si="241"/>
        <v>-444.70495626551565</v>
      </c>
      <c r="AP771" s="502">
        <f t="shared" si="241"/>
        <v>-1735.7838615524815</v>
      </c>
      <c r="AQ771" s="502">
        <f t="shared" si="241"/>
        <v>2180.4888178179754</v>
      </c>
    </row>
    <row r="772" spans="1:43" s="504" customFormat="1" ht="12.75" x14ac:dyDescent="0.2">
      <c r="A772" s="535" t="s">
        <v>1163</v>
      </c>
      <c r="B772" s="536">
        <v>0</v>
      </c>
      <c r="C772" s="537" t="s">
        <v>2263</v>
      </c>
      <c r="D772" s="537">
        <v>819.18300151127926</v>
      </c>
      <c r="E772" s="537">
        <v>819.18300151127926</v>
      </c>
      <c r="F772" s="537">
        <v>5910.0054807550823</v>
      </c>
      <c r="G772" s="538">
        <v>19</v>
      </c>
      <c r="H772" s="538">
        <v>1063</v>
      </c>
      <c r="I772" s="538">
        <v>129</v>
      </c>
      <c r="J772" s="538">
        <v>190</v>
      </c>
      <c r="K772" s="539">
        <f t="shared" si="231"/>
        <v>0</v>
      </c>
      <c r="L772" s="539">
        <f t="shared" si="232"/>
        <v>870791.53060648986</v>
      </c>
      <c r="M772" s="539">
        <f t="shared" si="232"/>
        <v>105674.60719495502</v>
      </c>
      <c r="N772" s="539">
        <f t="shared" si="232"/>
        <v>1122901.0413434657</v>
      </c>
      <c r="O772" s="539">
        <f t="shared" si="233"/>
        <v>2099367.1791449105</v>
      </c>
      <c r="P772" s="540"/>
      <c r="Q772" s="541"/>
      <c r="R772" s="541"/>
      <c r="S772" s="541"/>
      <c r="T772" s="541"/>
      <c r="U772" s="538">
        <f t="shared" si="234"/>
        <v>0</v>
      </c>
      <c r="V772" s="538">
        <f t="shared" si="235"/>
        <v>0</v>
      </c>
      <c r="W772" s="538">
        <f t="shared" si="235"/>
        <v>0</v>
      </c>
      <c r="X772" s="538">
        <f t="shared" si="235"/>
        <v>0</v>
      </c>
      <c r="Y772" s="538">
        <f t="shared" si="236"/>
        <v>0</v>
      </c>
      <c r="Z772" s="542">
        <f t="shared" si="237"/>
        <v>0</v>
      </c>
      <c r="AA772" s="543"/>
      <c r="AB772" s="544" t="s">
        <v>2505</v>
      </c>
      <c r="AC772" s="544" t="s">
        <v>2505</v>
      </c>
      <c r="AD772" s="544" t="s">
        <v>2505</v>
      </c>
      <c r="AE772" s="544" t="s">
        <v>2263</v>
      </c>
      <c r="AF772" s="545">
        <v>104</v>
      </c>
      <c r="AG772" s="545" t="s">
        <v>2263</v>
      </c>
      <c r="AH772" s="556"/>
      <c r="AN772" s="502">
        <f t="shared" si="241"/>
        <v>0</v>
      </c>
      <c r="AO772" s="502">
        <f t="shared" si="241"/>
        <v>-870791.53060648986</v>
      </c>
      <c r="AP772" s="502">
        <f t="shared" si="241"/>
        <v>-105674.60719495502</v>
      </c>
      <c r="AQ772" s="502">
        <f t="shared" si="241"/>
        <v>-1122901.0413434657</v>
      </c>
    </row>
    <row r="773" spans="1:43" s="504" customFormat="1" ht="12.75" x14ac:dyDescent="0.2">
      <c r="A773" s="535" t="s">
        <v>1164</v>
      </c>
      <c r="B773" s="536">
        <v>0</v>
      </c>
      <c r="C773" s="537" t="s">
        <v>2263</v>
      </c>
      <c r="D773" s="537">
        <v>2048.8705545538555</v>
      </c>
      <c r="E773" s="537">
        <v>2048.8705545538555</v>
      </c>
      <c r="F773" s="537">
        <v>2103.5520773460689</v>
      </c>
      <c r="G773" s="538">
        <v>0</v>
      </c>
      <c r="H773" s="538">
        <v>9</v>
      </c>
      <c r="I773" s="538">
        <v>308</v>
      </c>
      <c r="J773" s="538">
        <v>6895</v>
      </c>
      <c r="K773" s="539">
        <f t="shared" si="231"/>
        <v>0</v>
      </c>
      <c r="L773" s="539">
        <f t="shared" si="232"/>
        <v>18439.834990984698</v>
      </c>
      <c r="M773" s="539">
        <f t="shared" si="232"/>
        <v>631052.13080258749</v>
      </c>
      <c r="N773" s="539">
        <f t="shared" si="232"/>
        <v>14503991.573301146</v>
      </c>
      <c r="O773" s="539">
        <f t="shared" si="233"/>
        <v>15153483.539094718</v>
      </c>
      <c r="P773" s="540"/>
      <c r="Q773" s="541"/>
      <c r="R773" s="541"/>
      <c r="S773" s="541"/>
      <c r="T773" s="541"/>
      <c r="U773" s="538">
        <f t="shared" si="234"/>
        <v>0</v>
      </c>
      <c r="V773" s="538">
        <f t="shared" si="235"/>
        <v>0</v>
      </c>
      <c r="W773" s="538">
        <f t="shared" si="235"/>
        <v>0</v>
      </c>
      <c r="X773" s="538">
        <f t="shared" si="235"/>
        <v>0</v>
      </c>
      <c r="Y773" s="538">
        <f t="shared" si="236"/>
        <v>0</v>
      </c>
      <c r="Z773" s="542">
        <f t="shared" si="237"/>
        <v>0</v>
      </c>
      <c r="AA773" s="543"/>
      <c r="AB773" s="544" t="s">
        <v>2263</v>
      </c>
      <c r="AC773" s="544" t="s">
        <v>2505</v>
      </c>
      <c r="AD773" s="544" t="s">
        <v>2505</v>
      </c>
      <c r="AE773" s="544" t="s">
        <v>2263</v>
      </c>
      <c r="AF773" s="545" t="s">
        <v>2263</v>
      </c>
      <c r="AG773" s="545" t="s">
        <v>2263</v>
      </c>
      <c r="AH773" s="556"/>
      <c r="AN773" s="502">
        <f t="shared" si="241"/>
        <v>0</v>
      </c>
      <c r="AO773" s="502">
        <f t="shared" si="241"/>
        <v>-18439.834990984698</v>
      </c>
      <c r="AP773" s="502">
        <f t="shared" si="241"/>
        <v>-631052.13080258749</v>
      </c>
      <c r="AQ773" s="502">
        <f t="shared" si="241"/>
        <v>-14503991.573301146</v>
      </c>
    </row>
    <row r="774" spans="1:43" s="504" customFormat="1" ht="12.75" x14ac:dyDescent="0.2">
      <c r="A774" s="535" t="s">
        <v>1165</v>
      </c>
      <c r="B774" s="536">
        <v>0</v>
      </c>
      <c r="C774" s="537" t="s">
        <v>2263</v>
      </c>
      <c r="D774" s="537">
        <v>436.96160542834366</v>
      </c>
      <c r="E774" s="537">
        <v>436.96160542834366</v>
      </c>
      <c r="F774" s="537">
        <v>649.67470727103751</v>
      </c>
      <c r="G774" s="538">
        <v>0</v>
      </c>
      <c r="H774" s="538">
        <v>2186</v>
      </c>
      <c r="I774" s="538">
        <v>859</v>
      </c>
      <c r="J774" s="538">
        <v>156317</v>
      </c>
      <c r="K774" s="539">
        <f t="shared" si="231"/>
        <v>0</v>
      </c>
      <c r="L774" s="539">
        <f t="shared" si="232"/>
        <v>955198.06946635921</v>
      </c>
      <c r="M774" s="539">
        <f t="shared" si="232"/>
        <v>375350.01906294719</v>
      </c>
      <c r="N774" s="539">
        <f t="shared" si="232"/>
        <v>101555201.21648677</v>
      </c>
      <c r="O774" s="539">
        <f t="shared" si="233"/>
        <v>102885749.30501607</v>
      </c>
      <c r="P774" s="540"/>
      <c r="Q774" s="541"/>
      <c r="R774" s="541"/>
      <c r="S774" s="541"/>
      <c r="T774" s="541"/>
      <c r="U774" s="538">
        <f t="shared" si="234"/>
        <v>0</v>
      </c>
      <c r="V774" s="538">
        <f t="shared" si="235"/>
        <v>0</v>
      </c>
      <c r="W774" s="538">
        <f t="shared" si="235"/>
        <v>0</v>
      </c>
      <c r="X774" s="538">
        <f t="shared" si="235"/>
        <v>0</v>
      </c>
      <c r="Y774" s="538">
        <f t="shared" si="236"/>
        <v>0</v>
      </c>
      <c r="Z774" s="542">
        <f t="shared" si="237"/>
        <v>0</v>
      </c>
      <c r="AA774" s="543"/>
      <c r="AB774" s="544" t="s">
        <v>2263</v>
      </c>
      <c r="AC774" s="544" t="s">
        <v>2505</v>
      </c>
      <c r="AD774" s="544" t="s">
        <v>2505</v>
      </c>
      <c r="AE774" s="544" t="s">
        <v>2263</v>
      </c>
      <c r="AF774" s="545" t="s">
        <v>2263</v>
      </c>
      <c r="AG774" s="545" t="s">
        <v>2263</v>
      </c>
      <c r="AH774" s="556"/>
      <c r="AN774" s="502">
        <f t="shared" si="241"/>
        <v>0</v>
      </c>
      <c r="AO774" s="502">
        <f t="shared" si="241"/>
        <v>-955198.06946635921</v>
      </c>
      <c r="AP774" s="502">
        <f t="shared" si="241"/>
        <v>-375350.01906294719</v>
      </c>
      <c r="AQ774" s="502">
        <f t="shared" si="241"/>
        <v>-101555201.21648677</v>
      </c>
    </row>
    <row r="775" spans="1:43" s="504" customFormat="1" ht="12.75" x14ac:dyDescent="0.2">
      <c r="A775" s="535" t="s">
        <v>1166</v>
      </c>
      <c r="B775" s="536">
        <v>0</v>
      </c>
      <c r="C775" s="537" t="s">
        <v>2263</v>
      </c>
      <c r="D775" s="537">
        <v>11788.04715921881</v>
      </c>
      <c r="E775" s="537">
        <v>11788.04715921881</v>
      </c>
      <c r="F775" s="537">
        <v>9284.3257792059048</v>
      </c>
      <c r="G775" s="538">
        <v>0</v>
      </c>
      <c r="H775" s="538">
        <v>0</v>
      </c>
      <c r="I775" s="538">
        <v>87</v>
      </c>
      <c r="J775" s="538">
        <v>2395</v>
      </c>
      <c r="K775" s="539">
        <f t="shared" si="231"/>
        <v>0</v>
      </c>
      <c r="L775" s="539">
        <f t="shared" si="232"/>
        <v>0</v>
      </c>
      <c r="M775" s="539">
        <f t="shared" si="232"/>
        <v>1025560.1028520365</v>
      </c>
      <c r="N775" s="539">
        <f t="shared" si="232"/>
        <v>22235960.241198141</v>
      </c>
      <c r="O775" s="539">
        <f t="shared" si="233"/>
        <v>23261520.344050176</v>
      </c>
      <c r="P775" s="540"/>
      <c r="Q775" s="541"/>
      <c r="R775" s="541"/>
      <c r="S775" s="541"/>
      <c r="T775" s="541"/>
      <c r="U775" s="538">
        <f t="shared" si="234"/>
        <v>0</v>
      </c>
      <c r="V775" s="538">
        <f t="shared" si="235"/>
        <v>0</v>
      </c>
      <c r="W775" s="538">
        <f t="shared" si="235"/>
        <v>0</v>
      </c>
      <c r="X775" s="538">
        <f t="shared" si="235"/>
        <v>0</v>
      </c>
      <c r="Y775" s="538">
        <f t="shared" si="236"/>
        <v>0</v>
      </c>
      <c r="Z775" s="542">
        <f t="shared" si="237"/>
        <v>0</v>
      </c>
      <c r="AA775" s="543"/>
      <c r="AB775" s="544" t="s">
        <v>2263</v>
      </c>
      <c r="AC775" s="544" t="s">
        <v>2505</v>
      </c>
      <c r="AD775" s="544" t="s">
        <v>2505</v>
      </c>
      <c r="AE775" s="544" t="s">
        <v>2263</v>
      </c>
      <c r="AF775" s="545" t="s">
        <v>2263</v>
      </c>
      <c r="AG775" s="545" t="s">
        <v>2263</v>
      </c>
      <c r="AH775" s="556"/>
      <c r="AN775" s="502">
        <f t="shared" si="241"/>
        <v>0</v>
      </c>
      <c r="AO775" s="502">
        <f t="shared" si="241"/>
        <v>0</v>
      </c>
      <c r="AP775" s="502">
        <f t="shared" si="241"/>
        <v>-1025560.1028520365</v>
      </c>
      <c r="AQ775" s="502">
        <f t="shared" si="241"/>
        <v>-22235960.241198141</v>
      </c>
    </row>
    <row r="776" spans="1:43" s="504" customFormat="1" ht="12.75" x14ac:dyDescent="0.2">
      <c r="A776" s="535" t="s">
        <v>1167</v>
      </c>
      <c r="B776" s="536">
        <v>0</v>
      </c>
      <c r="C776" s="537" t="s">
        <v>2263</v>
      </c>
      <c r="D776" s="537">
        <v>6072.6292863010294</v>
      </c>
      <c r="E776" s="537">
        <v>6072.6292863010294</v>
      </c>
      <c r="F776" s="537">
        <v>6060.5458248821069</v>
      </c>
      <c r="G776" s="538">
        <v>0</v>
      </c>
      <c r="H776" s="538">
        <v>0</v>
      </c>
      <c r="I776" s="538">
        <v>228</v>
      </c>
      <c r="J776" s="538">
        <v>2441</v>
      </c>
      <c r="K776" s="539">
        <f t="shared" ref="K776:K839" si="245">IF(ISERROR(C776*G776),0,G776*C776)</f>
        <v>0</v>
      </c>
      <c r="L776" s="539">
        <f t="shared" ref="L776:N839" si="246">IFERROR(D776*H776,"")</f>
        <v>0</v>
      </c>
      <c r="M776" s="539">
        <f t="shared" si="246"/>
        <v>1384559.4772766347</v>
      </c>
      <c r="N776" s="539">
        <f t="shared" si="246"/>
        <v>14793792.358537223</v>
      </c>
      <c r="O776" s="539">
        <f t="shared" ref="O776:O839" si="247">IFERROR(SUM(K776:N776),"")</f>
        <v>16178351.835813858</v>
      </c>
      <c r="P776" s="540"/>
      <c r="Q776" s="541"/>
      <c r="R776" s="541"/>
      <c r="S776" s="541"/>
      <c r="T776" s="541"/>
      <c r="U776" s="538">
        <f t="shared" ref="U776:U839" si="248">IF(ISERROR(G776*Q776),0,G776*Q776)</f>
        <v>0</v>
      </c>
      <c r="V776" s="538">
        <f t="shared" ref="V776:X839" si="249">IFERROR(H776*R776,"")</f>
        <v>0</v>
      </c>
      <c r="W776" s="538">
        <f t="shared" si="249"/>
        <v>0</v>
      </c>
      <c r="X776" s="538">
        <f t="shared" si="249"/>
        <v>0</v>
      </c>
      <c r="Y776" s="538">
        <f t="shared" ref="Y776:Y839" si="250">IFERROR(SUM(U776:X776),"")</f>
        <v>0</v>
      </c>
      <c r="Z776" s="542">
        <f t="shared" ref="Z776:Z839" si="251">IF(Y776=0,0,(Y776-O776))</f>
        <v>0</v>
      </c>
      <c r="AA776" s="543"/>
      <c r="AB776" s="544" t="s">
        <v>2263</v>
      </c>
      <c r="AC776" s="544" t="s">
        <v>2505</v>
      </c>
      <c r="AD776" s="544" t="s">
        <v>2505</v>
      </c>
      <c r="AE776" s="544" t="s">
        <v>2263</v>
      </c>
      <c r="AF776" s="545" t="s">
        <v>2263</v>
      </c>
      <c r="AG776" s="545" t="s">
        <v>2263</v>
      </c>
      <c r="AH776" s="556"/>
      <c r="AN776" s="502">
        <f t="shared" si="241"/>
        <v>0</v>
      </c>
      <c r="AO776" s="502">
        <f t="shared" si="241"/>
        <v>0</v>
      </c>
      <c r="AP776" s="502">
        <f t="shared" si="241"/>
        <v>-1384559.4772766347</v>
      </c>
      <c r="AQ776" s="502">
        <f t="shared" si="241"/>
        <v>-14793792.358537223</v>
      </c>
    </row>
    <row r="777" spans="1:43" s="504" customFormat="1" ht="12.75" x14ac:dyDescent="0.2">
      <c r="A777" s="535" t="s">
        <v>1168</v>
      </c>
      <c r="B777" s="536">
        <v>0</v>
      </c>
      <c r="C777" s="537" t="s">
        <v>2263</v>
      </c>
      <c r="D777" s="537">
        <v>3466.037701588406</v>
      </c>
      <c r="E777" s="537">
        <v>3466.037701588406</v>
      </c>
      <c r="F777" s="537">
        <v>4398.8887654300906</v>
      </c>
      <c r="G777" s="538">
        <v>0</v>
      </c>
      <c r="H777" s="538">
        <v>0</v>
      </c>
      <c r="I777" s="538">
        <v>412</v>
      </c>
      <c r="J777" s="538">
        <v>2525</v>
      </c>
      <c r="K777" s="539">
        <f t="shared" si="245"/>
        <v>0</v>
      </c>
      <c r="L777" s="539">
        <f t="shared" si="246"/>
        <v>0</v>
      </c>
      <c r="M777" s="539">
        <f t="shared" si="246"/>
        <v>1428007.5330544233</v>
      </c>
      <c r="N777" s="539">
        <f t="shared" si="246"/>
        <v>11107194.132710978</v>
      </c>
      <c r="O777" s="539">
        <f t="shared" si="247"/>
        <v>12535201.665765401</v>
      </c>
      <c r="P777" s="540"/>
      <c r="Q777" s="541"/>
      <c r="R777" s="541"/>
      <c r="S777" s="541"/>
      <c r="T777" s="541"/>
      <c r="U777" s="538">
        <f t="shared" si="248"/>
        <v>0</v>
      </c>
      <c r="V777" s="538">
        <f t="shared" si="249"/>
        <v>0</v>
      </c>
      <c r="W777" s="538">
        <f t="shared" si="249"/>
        <v>0</v>
      </c>
      <c r="X777" s="538">
        <f t="shared" si="249"/>
        <v>0</v>
      </c>
      <c r="Y777" s="538">
        <f t="shared" si="250"/>
        <v>0</v>
      </c>
      <c r="Z777" s="542">
        <f t="shared" si="251"/>
        <v>0</v>
      </c>
      <c r="AA777" s="543"/>
      <c r="AB777" s="544" t="s">
        <v>2263</v>
      </c>
      <c r="AC777" s="544" t="s">
        <v>2505</v>
      </c>
      <c r="AD777" s="544" t="s">
        <v>2505</v>
      </c>
      <c r="AE777" s="544" t="s">
        <v>2263</v>
      </c>
      <c r="AF777" s="545" t="s">
        <v>2263</v>
      </c>
      <c r="AG777" s="545" t="s">
        <v>2263</v>
      </c>
      <c r="AH777" s="556"/>
      <c r="AN777" s="502">
        <f t="shared" si="241"/>
        <v>0</v>
      </c>
      <c r="AO777" s="502">
        <f t="shared" si="241"/>
        <v>0</v>
      </c>
      <c r="AP777" s="502">
        <f t="shared" si="241"/>
        <v>-1428007.5330544233</v>
      </c>
      <c r="AQ777" s="502">
        <f t="shared" si="241"/>
        <v>-11107194.132710978</v>
      </c>
    </row>
    <row r="778" spans="1:43" s="504" customFormat="1" ht="12.75" x14ac:dyDescent="0.2">
      <c r="A778" s="535" t="s">
        <v>1169</v>
      </c>
      <c r="B778" s="536">
        <v>0</v>
      </c>
      <c r="C778" s="537" t="s">
        <v>2263</v>
      </c>
      <c r="D778" s="537">
        <v>2710.4666137285217</v>
      </c>
      <c r="E778" s="537">
        <v>2710.4666137285217</v>
      </c>
      <c r="F778" s="537">
        <v>3311.9380361717472</v>
      </c>
      <c r="G778" s="538">
        <v>0</v>
      </c>
      <c r="H778" s="538">
        <v>2</v>
      </c>
      <c r="I778" s="538">
        <v>1065</v>
      </c>
      <c r="J778" s="538">
        <v>3783</v>
      </c>
      <c r="K778" s="539">
        <f t="shared" si="245"/>
        <v>0</v>
      </c>
      <c r="L778" s="539">
        <f t="shared" si="246"/>
        <v>5420.9332274570434</v>
      </c>
      <c r="M778" s="539">
        <f t="shared" si="246"/>
        <v>2886646.9436208755</v>
      </c>
      <c r="N778" s="539">
        <f t="shared" si="246"/>
        <v>12529061.590837719</v>
      </c>
      <c r="O778" s="539">
        <f t="shared" si="247"/>
        <v>15421129.467686052</v>
      </c>
      <c r="P778" s="540"/>
      <c r="Q778" s="541"/>
      <c r="R778" s="541"/>
      <c r="S778" s="541"/>
      <c r="T778" s="541"/>
      <c r="U778" s="538">
        <f t="shared" si="248"/>
        <v>0</v>
      </c>
      <c r="V778" s="538">
        <f t="shared" si="249"/>
        <v>0</v>
      </c>
      <c r="W778" s="538">
        <f t="shared" si="249"/>
        <v>0</v>
      </c>
      <c r="X778" s="538">
        <f t="shared" si="249"/>
        <v>0</v>
      </c>
      <c r="Y778" s="538">
        <f t="shared" si="250"/>
        <v>0</v>
      </c>
      <c r="Z778" s="542">
        <f t="shared" si="251"/>
        <v>0</v>
      </c>
      <c r="AA778" s="543"/>
      <c r="AB778" s="544" t="s">
        <v>2263</v>
      </c>
      <c r="AC778" s="544" t="s">
        <v>2505</v>
      </c>
      <c r="AD778" s="544" t="s">
        <v>2505</v>
      </c>
      <c r="AE778" s="544" t="s">
        <v>2263</v>
      </c>
      <c r="AF778" s="545" t="s">
        <v>2263</v>
      </c>
      <c r="AG778" s="545" t="s">
        <v>2263</v>
      </c>
      <c r="AH778" s="556"/>
      <c r="AN778" s="502">
        <f t="shared" si="241"/>
        <v>0</v>
      </c>
      <c r="AO778" s="502">
        <f t="shared" si="241"/>
        <v>-5420.9332274570434</v>
      </c>
      <c r="AP778" s="502">
        <f t="shared" si="241"/>
        <v>-2886646.9436208755</v>
      </c>
      <c r="AQ778" s="502">
        <f t="shared" si="241"/>
        <v>-12529061.590837719</v>
      </c>
    </row>
    <row r="779" spans="1:43" s="504" customFormat="1" ht="12.75" x14ac:dyDescent="0.2">
      <c r="A779" s="535" t="s">
        <v>1170</v>
      </c>
      <c r="B779" s="536">
        <v>0</v>
      </c>
      <c r="C779" s="537" t="s">
        <v>2263</v>
      </c>
      <c r="D779" s="537">
        <v>7506.7484746773362</v>
      </c>
      <c r="E779" s="537">
        <v>7506.7484746773362</v>
      </c>
      <c r="F779" s="537">
        <v>6747.3329760912302</v>
      </c>
      <c r="G779" s="538">
        <v>0</v>
      </c>
      <c r="H779" s="538">
        <v>0</v>
      </c>
      <c r="I779" s="538">
        <v>73</v>
      </c>
      <c r="J779" s="538">
        <v>2867</v>
      </c>
      <c r="K779" s="539">
        <f t="shared" si="245"/>
        <v>0</v>
      </c>
      <c r="L779" s="539">
        <f t="shared" si="246"/>
        <v>0</v>
      </c>
      <c r="M779" s="539">
        <f t="shared" si="246"/>
        <v>547992.63865144551</v>
      </c>
      <c r="N779" s="539">
        <f t="shared" si="246"/>
        <v>19344603.642453559</v>
      </c>
      <c r="O779" s="539">
        <f t="shared" si="247"/>
        <v>19892596.281105004</v>
      </c>
      <c r="P779" s="540"/>
      <c r="Q779" s="541"/>
      <c r="R779" s="541"/>
      <c r="S779" s="541"/>
      <c r="T779" s="541"/>
      <c r="U779" s="538">
        <f t="shared" si="248"/>
        <v>0</v>
      </c>
      <c r="V779" s="538">
        <f t="shared" si="249"/>
        <v>0</v>
      </c>
      <c r="W779" s="538">
        <f t="shared" si="249"/>
        <v>0</v>
      </c>
      <c r="X779" s="538">
        <f t="shared" si="249"/>
        <v>0</v>
      </c>
      <c r="Y779" s="538">
        <f t="shared" si="250"/>
        <v>0</v>
      </c>
      <c r="Z779" s="542">
        <f t="shared" si="251"/>
        <v>0</v>
      </c>
      <c r="AA779" s="543"/>
      <c r="AB779" s="544" t="s">
        <v>2263</v>
      </c>
      <c r="AC779" s="544" t="s">
        <v>2505</v>
      </c>
      <c r="AD779" s="544" t="s">
        <v>2505</v>
      </c>
      <c r="AE779" s="544" t="s">
        <v>2263</v>
      </c>
      <c r="AF779" s="545" t="s">
        <v>2263</v>
      </c>
      <c r="AG779" s="545" t="s">
        <v>2263</v>
      </c>
      <c r="AH779" s="556"/>
      <c r="AN779" s="502">
        <f t="shared" si="241"/>
        <v>0</v>
      </c>
      <c r="AO779" s="502">
        <f t="shared" si="241"/>
        <v>0</v>
      </c>
      <c r="AP779" s="502">
        <f t="shared" si="241"/>
        <v>-547992.63865144551</v>
      </c>
      <c r="AQ779" s="502">
        <f t="shared" si="241"/>
        <v>-19344603.642453559</v>
      </c>
    </row>
    <row r="780" spans="1:43" s="504" customFormat="1" ht="12.75" x14ac:dyDescent="0.2">
      <c r="A780" s="535" t="s">
        <v>1171</v>
      </c>
      <c r="B780" s="536">
        <v>0</v>
      </c>
      <c r="C780" s="537" t="s">
        <v>2263</v>
      </c>
      <c r="D780" s="537">
        <v>3554.0716994554814</v>
      </c>
      <c r="E780" s="537">
        <v>3554.0716994554814</v>
      </c>
      <c r="F780" s="537">
        <v>4070.0964948230048</v>
      </c>
      <c r="G780" s="538">
        <v>0</v>
      </c>
      <c r="H780" s="538">
        <v>0</v>
      </c>
      <c r="I780" s="538">
        <v>515</v>
      </c>
      <c r="J780" s="538">
        <v>8239</v>
      </c>
      <c r="K780" s="539">
        <f t="shared" si="245"/>
        <v>0</v>
      </c>
      <c r="L780" s="539">
        <f t="shared" si="246"/>
        <v>0</v>
      </c>
      <c r="M780" s="539">
        <f t="shared" si="246"/>
        <v>1830346.9252195728</v>
      </c>
      <c r="N780" s="539">
        <f t="shared" si="246"/>
        <v>33533525.020846736</v>
      </c>
      <c r="O780" s="539">
        <f t="shared" si="247"/>
        <v>35363871.946066305</v>
      </c>
      <c r="P780" s="540"/>
      <c r="Q780" s="541"/>
      <c r="R780" s="541"/>
      <c r="S780" s="541"/>
      <c r="T780" s="541"/>
      <c r="U780" s="538">
        <f t="shared" si="248"/>
        <v>0</v>
      </c>
      <c r="V780" s="538">
        <f t="shared" si="249"/>
        <v>0</v>
      </c>
      <c r="W780" s="538">
        <f t="shared" si="249"/>
        <v>0</v>
      </c>
      <c r="X780" s="538">
        <f t="shared" si="249"/>
        <v>0</v>
      </c>
      <c r="Y780" s="538">
        <f t="shared" si="250"/>
        <v>0</v>
      </c>
      <c r="Z780" s="542">
        <f t="shared" si="251"/>
        <v>0</v>
      </c>
      <c r="AA780" s="543"/>
      <c r="AB780" s="544" t="s">
        <v>2263</v>
      </c>
      <c r="AC780" s="544" t="s">
        <v>2505</v>
      </c>
      <c r="AD780" s="544" t="s">
        <v>2505</v>
      </c>
      <c r="AE780" s="544" t="s">
        <v>2263</v>
      </c>
      <c r="AF780" s="545" t="s">
        <v>2263</v>
      </c>
      <c r="AG780" s="545" t="s">
        <v>2263</v>
      </c>
      <c r="AH780" s="556"/>
      <c r="AN780" s="502">
        <f t="shared" si="241"/>
        <v>0</v>
      </c>
      <c r="AO780" s="502">
        <f t="shared" si="241"/>
        <v>0</v>
      </c>
      <c r="AP780" s="502">
        <f t="shared" si="241"/>
        <v>-1830346.9252195728</v>
      </c>
      <c r="AQ780" s="502">
        <f t="shared" si="241"/>
        <v>-33533525.020846736</v>
      </c>
    </row>
    <row r="781" spans="1:43" s="504" customFormat="1" ht="12.75" x14ac:dyDescent="0.2">
      <c r="A781" s="535" t="s">
        <v>1172</v>
      </c>
      <c r="B781" s="536">
        <v>0</v>
      </c>
      <c r="C781" s="537" t="s">
        <v>2263</v>
      </c>
      <c r="D781" s="537">
        <v>2635.8754822017127</v>
      </c>
      <c r="E781" s="537">
        <v>2635.8754822017127</v>
      </c>
      <c r="F781" s="537">
        <v>2981.6926961678496</v>
      </c>
      <c r="G781" s="538">
        <v>0</v>
      </c>
      <c r="H781" s="538">
        <v>1</v>
      </c>
      <c r="I781" s="538">
        <v>1179</v>
      </c>
      <c r="J781" s="538">
        <v>9004</v>
      </c>
      <c r="K781" s="539">
        <f t="shared" si="245"/>
        <v>0</v>
      </c>
      <c r="L781" s="539">
        <f t="shared" si="246"/>
        <v>2635.8754822017127</v>
      </c>
      <c r="M781" s="539">
        <f t="shared" si="246"/>
        <v>3107697.193515819</v>
      </c>
      <c r="N781" s="539">
        <f t="shared" si="246"/>
        <v>26847161.036295317</v>
      </c>
      <c r="O781" s="539">
        <f t="shared" si="247"/>
        <v>29957494.105293337</v>
      </c>
      <c r="P781" s="540"/>
      <c r="Q781" s="541"/>
      <c r="R781" s="541"/>
      <c r="S781" s="541"/>
      <c r="T781" s="541"/>
      <c r="U781" s="538">
        <f t="shared" si="248"/>
        <v>0</v>
      </c>
      <c r="V781" s="538">
        <f t="shared" si="249"/>
        <v>0</v>
      </c>
      <c r="W781" s="538">
        <f t="shared" si="249"/>
        <v>0</v>
      </c>
      <c r="X781" s="538">
        <f t="shared" si="249"/>
        <v>0</v>
      </c>
      <c r="Y781" s="538">
        <f t="shared" si="250"/>
        <v>0</v>
      </c>
      <c r="Z781" s="542">
        <f t="shared" si="251"/>
        <v>0</v>
      </c>
      <c r="AA781" s="543"/>
      <c r="AB781" s="544" t="s">
        <v>2263</v>
      </c>
      <c r="AC781" s="544" t="s">
        <v>2505</v>
      </c>
      <c r="AD781" s="544" t="s">
        <v>2505</v>
      </c>
      <c r="AE781" s="544" t="s">
        <v>2263</v>
      </c>
      <c r="AF781" s="545" t="s">
        <v>2263</v>
      </c>
      <c r="AG781" s="545" t="s">
        <v>2263</v>
      </c>
      <c r="AH781" s="556"/>
      <c r="AN781" s="502">
        <f t="shared" si="241"/>
        <v>0</v>
      </c>
      <c r="AO781" s="502">
        <f t="shared" si="241"/>
        <v>-2635.8754822017127</v>
      </c>
      <c r="AP781" s="502">
        <f t="shared" si="241"/>
        <v>-3107697.193515819</v>
      </c>
      <c r="AQ781" s="502">
        <f t="shared" si="241"/>
        <v>-26847161.036295317</v>
      </c>
    </row>
    <row r="782" spans="1:43" s="504" customFormat="1" ht="12.75" x14ac:dyDescent="0.2">
      <c r="A782" s="535" t="s">
        <v>1173</v>
      </c>
      <c r="B782" s="536">
        <v>0</v>
      </c>
      <c r="C782" s="537" t="s">
        <v>2263</v>
      </c>
      <c r="D782" s="537">
        <v>2288.9500588207002</v>
      </c>
      <c r="E782" s="537">
        <v>2288.9500588207002</v>
      </c>
      <c r="F782" s="537">
        <v>2134.1453337581129</v>
      </c>
      <c r="G782" s="538">
        <v>0</v>
      </c>
      <c r="H782" s="538">
        <v>4</v>
      </c>
      <c r="I782" s="538">
        <v>4832</v>
      </c>
      <c r="J782" s="538">
        <v>19222</v>
      </c>
      <c r="K782" s="539">
        <f t="shared" si="245"/>
        <v>0</v>
      </c>
      <c r="L782" s="539">
        <f t="shared" si="246"/>
        <v>9155.8002352828007</v>
      </c>
      <c r="M782" s="539">
        <f t="shared" si="246"/>
        <v>11060206.684221623</v>
      </c>
      <c r="N782" s="539">
        <f t="shared" si="246"/>
        <v>41022541.605498448</v>
      </c>
      <c r="O782" s="539">
        <f t="shared" si="247"/>
        <v>52091904.089955352</v>
      </c>
      <c r="P782" s="540"/>
      <c r="Q782" s="541"/>
      <c r="R782" s="541"/>
      <c r="S782" s="541"/>
      <c r="T782" s="541"/>
      <c r="U782" s="538">
        <f t="shared" si="248"/>
        <v>0</v>
      </c>
      <c r="V782" s="538">
        <f t="shared" si="249"/>
        <v>0</v>
      </c>
      <c r="W782" s="538">
        <f t="shared" si="249"/>
        <v>0</v>
      </c>
      <c r="X782" s="538">
        <f t="shared" si="249"/>
        <v>0</v>
      </c>
      <c r="Y782" s="538">
        <f t="shared" si="250"/>
        <v>0</v>
      </c>
      <c r="Z782" s="542">
        <f t="shared" si="251"/>
        <v>0</v>
      </c>
      <c r="AA782" s="543"/>
      <c r="AB782" s="544" t="s">
        <v>2263</v>
      </c>
      <c r="AC782" s="544" t="s">
        <v>2505</v>
      </c>
      <c r="AD782" s="544" t="s">
        <v>2505</v>
      </c>
      <c r="AE782" s="544" t="s">
        <v>2263</v>
      </c>
      <c r="AF782" s="545" t="s">
        <v>2263</v>
      </c>
      <c r="AG782" s="545" t="s">
        <v>2263</v>
      </c>
      <c r="AH782" s="556"/>
      <c r="AN782" s="502">
        <f t="shared" si="241"/>
        <v>0</v>
      </c>
      <c r="AO782" s="502">
        <f t="shared" si="241"/>
        <v>-9155.8002352828007</v>
      </c>
      <c r="AP782" s="502">
        <f t="shared" si="241"/>
        <v>-11060206.684221623</v>
      </c>
      <c r="AQ782" s="502">
        <f t="shared" si="241"/>
        <v>-41022541.605498448</v>
      </c>
    </row>
    <row r="783" spans="1:43" s="504" customFormat="1" ht="63.75" x14ac:dyDescent="0.2">
      <c r="A783" s="535" t="s">
        <v>1174</v>
      </c>
      <c r="B783" s="536" t="s">
        <v>2409</v>
      </c>
      <c r="C783" s="537" t="s">
        <v>2263</v>
      </c>
      <c r="D783" s="537">
        <v>5493.315888964079</v>
      </c>
      <c r="E783" s="537">
        <v>5493.315888964079</v>
      </c>
      <c r="F783" s="537">
        <v>4322.3318018220216</v>
      </c>
      <c r="G783" s="538">
        <v>0</v>
      </c>
      <c r="H783" s="538">
        <v>1</v>
      </c>
      <c r="I783" s="538">
        <v>11</v>
      </c>
      <c r="J783" s="538">
        <v>946</v>
      </c>
      <c r="K783" s="539">
        <f t="shared" si="245"/>
        <v>0</v>
      </c>
      <c r="L783" s="539">
        <f t="shared" si="246"/>
        <v>5493.315888964079</v>
      </c>
      <c r="M783" s="539">
        <f t="shared" si="246"/>
        <v>60426.474778604868</v>
      </c>
      <c r="N783" s="539">
        <f t="shared" si="246"/>
        <v>4088925.8845236325</v>
      </c>
      <c r="O783" s="539">
        <f t="shared" si="247"/>
        <v>4154845.6751912013</v>
      </c>
      <c r="P783" s="540"/>
      <c r="Q783" s="541"/>
      <c r="R783" s="541">
        <f>SUMPRODUCT($D$783:$F$783,$H$783:$J$783)/SUM($H$783:$J$783)</f>
        <v>4336.99966095115</v>
      </c>
      <c r="S783" s="541">
        <f t="shared" ref="S783:T783" si="252">SUMPRODUCT($D$783:$F$783,$H$783:$J$783)/SUM($H$783:$J$783)</f>
        <v>4336.99966095115</v>
      </c>
      <c r="T783" s="541">
        <f t="shared" si="252"/>
        <v>4336.99966095115</v>
      </c>
      <c r="U783" s="538">
        <f t="shared" si="248"/>
        <v>0</v>
      </c>
      <c r="V783" s="538">
        <f t="shared" si="249"/>
        <v>4336.99966095115</v>
      </c>
      <c r="W783" s="538">
        <f t="shared" si="249"/>
        <v>47706.996270462652</v>
      </c>
      <c r="X783" s="538">
        <f t="shared" si="249"/>
        <v>4102801.6792597878</v>
      </c>
      <c r="Y783" s="538">
        <f t="shared" si="250"/>
        <v>4154845.6751912017</v>
      </c>
      <c r="Z783" s="542">
        <f t="shared" si="251"/>
        <v>4.6566128730773926E-10</v>
      </c>
      <c r="AA783" s="543"/>
      <c r="AB783" s="544" t="s">
        <v>2263</v>
      </c>
      <c r="AC783" s="544" t="s">
        <v>2505</v>
      </c>
      <c r="AD783" s="544" t="s">
        <v>2505</v>
      </c>
      <c r="AE783" s="544" t="s">
        <v>2263</v>
      </c>
      <c r="AF783" s="545" t="s">
        <v>2263</v>
      </c>
      <c r="AG783" s="545" t="s">
        <v>2263</v>
      </c>
      <c r="AH783" s="556"/>
      <c r="AN783" s="502">
        <f t="shared" si="241"/>
        <v>0</v>
      </c>
      <c r="AO783" s="502">
        <f t="shared" si="241"/>
        <v>-1156.3162280129291</v>
      </c>
      <c r="AP783" s="502">
        <f t="shared" si="241"/>
        <v>-12719.478508142216</v>
      </c>
      <c r="AQ783" s="502">
        <f t="shared" si="241"/>
        <v>13875.794736155309</v>
      </c>
    </row>
    <row r="784" spans="1:43" s="504" customFormat="1" ht="12.75" x14ac:dyDescent="0.2">
      <c r="A784" s="535" t="s">
        <v>1175</v>
      </c>
      <c r="B784" s="536">
        <v>0</v>
      </c>
      <c r="C784" s="537" t="s">
        <v>2263</v>
      </c>
      <c r="D784" s="537">
        <v>1802.5059692806853</v>
      </c>
      <c r="E784" s="537">
        <v>1802.5059692806853</v>
      </c>
      <c r="F784" s="537">
        <v>2840.7842492389514</v>
      </c>
      <c r="G784" s="538">
        <v>0</v>
      </c>
      <c r="H784" s="538">
        <v>89</v>
      </c>
      <c r="I784" s="538">
        <v>220</v>
      </c>
      <c r="J784" s="538">
        <v>9481</v>
      </c>
      <c r="K784" s="539">
        <f t="shared" si="245"/>
        <v>0</v>
      </c>
      <c r="L784" s="539">
        <f t="shared" si="246"/>
        <v>160423.031265981</v>
      </c>
      <c r="M784" s="539">
        <f t="shared" si="246"/>
        <v>396551.31324175076</v>
      </c>
      <c r="N784" s="539">
        <f t="shared" si="246"/>
        <v>26933475.467034496</v>
      </c>
      <c r="O784" s="539">
        <f t="shared" si="247"/>
        <v>27490449.811542228</v>
      </c>
      <c r="P784" s="540"/>
      <c r="Q784" s="541"/>
      <c r="R784" s="541"/>
      <c r="S784" s="541"/>
      <c r="T784" s="541"/>
      <c r="U784" s="538">
        <f t="shared" si="248"/>
        <v>0</v>
      </c>
      <c r="V784" s="538">
        <f t="shared" si="249"/>
        <v>0</v>
      </c>
      <c r="W784" s="538">
        <f t="shared" si="249"/>
        <v>0</v>
      </c>
      <c r="X784" s="538">
        <f t="shared" si="249"/>
        <v>0</v>
      </c>
      <c r="Y784" s="538">
        <f t="shared" si="250"/>
        <v>0</v>
      </c>
      <c r="Z784" s="542">
        <f t="shared" si="251"/>
        <v>0</v>
      </c>
      <c r="AA784" s="543"/>
      <c r="AB784" s="544" t="s">
        <v>2263</v>
      </c>
      <c r="AC784" s="544" t="s">
        <v>2505</v>
      </c>
      <c r="AD784" s="544" t="s">
        <v>2505</v>
      </c>
      <c r="AE784" s="544" t="s">
        <v>2263</v>
      </c>
      <c r="AF784" s="545" t="s">
        <v>2263</v>
      </c>
      <c r="AG784" s="545" t="s">
        <v>2263</v>
      </c>
      <c r="AH784" s="556"/>
      <c r="AN784" s="502">
        <f t="shared" si="241"/>
        <v>0</v>
      </c>
      <c r="AO784" s="502">
        <f t="shared" si="241"/>
        <v>-160423.031265981</v>
      </c>
      <c r="AP784" s="502">
        <f t="shared" si="241"/>
        <v>-396551.31324175076</v>
      </c>
      <c r="AQ784" s="502">
        <f t="shared" si="241"/>
        <v>-26933475.467034496</v>
      </c>
    </row>
    <row r="785" spans="1:43" s="504" customFormat="1" ht="12.75" x14ac:dyDescent="0.2">
      <c r="A785" s="535" t="s">
        <v>1176</v>
      </c>
      <c r="B785" s="536">
        <v>0</v>
      </c>
      <c r="C785" s="537" t="s">
        <v>2263</v>
      </c>
      <c r="D785" s="537">
        <v>754.19085401369011</v>
      </c>
      <c r="E785" s="537">
        <v>754.19085401369011</v>
      </c>
      <c r="F785" s="537">
        <v>1989.1804915167295</v>
      </c>
      <c r="G785" s="538">
        <v>0</v>
      </c>
      <c r="H785" s="538">
        <v>774</v>
      </c>
      <c r="I785" s="538">
        <v>639</v>
      </c>
      <c r="J785" s="538">
        <v>29999</v>
      </c>
      <c r="K785" s="539">
        <f t="shared" si="245"/>
        <v>0</v>
      </c>
      <c r="L785" s="539">
        <f t="shared" si="246"/>
        <v>583743.72100659611</v>
      </c>
      <c r="M785" s="539">
        <f t="shared" si="246"/>
        <v>481927.95571474801</v>
      </c>
      <c r="N785" s="539">
        <f t="shared" si="246"/>
        <v>59673425.565010369</v>
      </c>
      <c r="O785" s="539">
        <f t="shared" si="247"/>
        <v>60739097.241731711</v>
      </c>
      <c r="P785" s="540"/>
      <c r="Q785" s="541"/>
      <c r="R785" s="541"/>
      <c r="S785" s="541"/>
      <c r="T785" s="541"/>
      <c r="U785" s="538">
        <f t="shared" si="248"/>
        <v>0</v>
      </c>
      <c r="V785" s="538">
        <f t="shared" si="249"/>
        <v>0</v>
      </c>
      <c r="W785" s="538">
        <f t="shared" si="249"/>
        <v>0</v>
      </c>
      <c r="X785" s="538">
        <f t="shared" si="249"/>
        <v>0</v>
      </c>
      <c r="Y785" s="538">
        <f t="shared" si="250"/>
        <v>0</v>
      </c>
      <c r="Z785" s="542">
        <f t="shared" si="251"/>
        <v>0</v>
      </c>
      <c r="AA785" s="543"/>
      <c r="AB785" s="544" t="s">
        <v>2263</v>
      </c>
      <c r="AC785" s="544" t="s">
        <v>2505</v>
      </c>
      <c r="AD785" s="544" t="s">
        <v>2505</v>
      </c>
      <c r="AE785" s="544" t="s">
        <v>2263</v>
      </c>
      <c r="AF785" s="545" t="s">
        <v>2263</v>
      </c>
      <c r="AG785" s="545" t="s">
        <v>2263</v>
      </c>
      <c r="AH785" s="556"/>
      <c r="AN785" s="502">
        <f t="shared" si="241"/>
        <v>0</v>
      </c>
      <c r="AO785" s="502">
        <f t="shared" si="241"/>
        <v>-583743.72100659611</v>
      </c>
      <c r="AP785" s="502">
        <f t="shared" si="241"/>
        <v>-481927.95571474801</v>
      </c>
      <c r="AQ785" s="502">
        <f t="shared" si="241"/>
        <v>-59673425.565010369</v>
      </c>
    </row>
    <row r="786" spans="1:43" s="504" customFormat="1" ht="12.75" x14ac:dyDescent="0.2">
      <c r="A786" s="535" t="s">
        <v>1177</v>
      </c>
      <c r="B786" s="536">
        <v>0</v>
      </c>
      <c r="C786" s="537" t="s">
        <v>2263</v>
      </c>
      <c r="D786" s="537">
        <v>418.92133019901053</v>
      </c>
      <c r="E786" s="537">
        <v>418.92133019901053</v>
      </c>
      <c r="F786" s="537">
        <v>1013.9003322598935</v>
      </c>
      <c r="G786" s="538">
        <v>0</v>
      </c>
      <c r="H786" s="538">
        <v>7702</v>
      </c>
      <c r="I786" s="538">
        <v>2098</v>
      </c>
      <c r="J786" s="538">
        <v>122485</v>
      </c>
      <c r="K786" s="539">
        <f t="shared" si="245"/>
        <v>0</v>
      </c>
      <c r="L786" s="539">
        <f t="shared" si="246"/>
        <v>3226532.0851927791</v>
      </c>
      <c r="M786" s="539">
        <f t="shared" si="246"/>
        <v>878896.95075752412</v>
      </c>
      <c r="N786" s="539">
        <f t="shared" si="246"/>
        <v>124187582.19685306</v>
      </c>
      <c r="O786" s="539">
        <f t="shared" si="247"/>
        <v>128293011.23280336</v>
      </c>
      <c r="P786" s="540"/>
      <c r="Q786" s="541"/>
      <c r="R786" s="541"/>
      <c r="S786" s="541"/>
      <c r="T786" s="541"/>
      <c r="U786" s="538">
        <f t="shared" si="248"/>
        <v>0</v>
      </c>
      <c r="V786" s="538">
        <f t="shared" si="249"/>
        <v>0</v>
      </c>
      <c r="W786" s="538">
        <f t="shared" si="249"/>
        <v>0</v>
      </c>
      <c r="X786" s="538">
        <f t="shared" si="249"/>
        <v>0</v>
      </c>
      <c r="Y786" s="538">
        <f t="shared" si="250"/>
        <v>0</v>
      </c>
      <c r="Z786" s="542">
        <f t="shared" si="251"/>
        <v>0</v>
      </c>
      <c r="AA786" s="543"/>
      <c r="AB786" s="544" t="s">
        <v>2263</v>
      </c>
      <c r="AC786" s="544" t="s">
        <v>2505</v>
      </c>
      <c r="AD786" s="544" t="s">
        <v>2505</v>
      </c>
      <c r="AE786" s="544" t="s">
        <v>2263</v>
      </c>
      <c r="AF786" s="545" t="s">
        <v>2263</v>
      </c>
      <c r="AG786" s="545" t="s">
        <v>2263</v>
      </c>
      <c r="AH786" s="556"/>
      <c r="AN786" s="502">
        <f t="shared" si="241"/>
        <v>0</v>
      </c>
      <c r="AO786" s="502">
        <f t="shared" si="241"/>
        <v>-3226532.0851927791</v>
      </c>
      <c r="AP786" s="502">
        <f t="shared" si="241"/>
        <v>-878896.95075752412</v>
      </c>
      <c r="AQ786" s="502">
        <f t="shared" si="241"/>
        <v>-124187582.19685306</v>
      </c>
    </row>
    <row r="787" spans="1:43" s="504" customFormat="1" ht="12.75" x14ac:dyDescent="0.2">
      <c r="A787" s="535" t="s">
        <v>1178</v>
      </c>
      <c r="B787" s="536">
        <v>0</v>
      </c>
      <c r="C787" s="537" t="s">
        <v>2263</v>
      </c>
      <c r="D787" s="537">
        <v>8970.581288063333</v>
      </c>
      <c r="E787" s="537">
        <v>8970.581288063333</v>
      </c>
      <c r="F787" s="537">
        <v>7984.6455054023763</v>
      </c>
      <c r="G787" s="538">
        <v>0</v>
      </c>
      <c r="H787" s="538">
        <v>0</v>
      </c>
      <c r="I787" s="538">
        <v>65</v>
      </c>
      <c r="J787" s="538">
        <v>706</v>
      </c>
      <c r="K787" s="539">
        <f t="shared" si="245"/>
        <v>0</v>
      </c>
      <c r="L787" s="539">
        <f t="shared" si="246"/>
        <v>0</v>
      </c>
      <c r="M787" s="539">
        <f t="shared" si="246"/>
        <v>583087.78372411663</v>
      </c>
      <c r="N787" s="539">
        <f t="shared" si="246"/>
        <v>5637159.7268140772</v>
      </c>
      <c r="O787" s="539">
        <f t="shared" si="247"/>
        <v>6220247.5105381943</v>
      </c>
      <c r="P787" s="540"/>
      <c r="Q787" s="541"/>
      <c r="R787" s="541"/>
      <c r="S787" s="541"/>
      <c r="T787" s="541"/>
      <c r="U787" s="538">
        <f t="shared" si="248"/>
        <v>0</v>
      </c>
      <c r="V787" s="538">
        <f t="shared" si="249"/>
        <v>0</v>
      </c>
      <c r="W787" s="538">
        <f t="shared" si="249"/>
        <v>0</v>
      </c>
      <c r="X787" s="538">
        <f t="shared" si="249"/>
        <v>0</v>
      </c>
      <c r="Y787" s="538">
        <f t="shared" si="250"/>
        <v>0</v>
      </c>
      <c r="Z787" s="542">
        <f t="shared" si="251"/>
        <v>0</v>
      </c>
      <c r="AA787" s="543"/>
      <c r="AB787" s="544" t="s">
        <v>2263</v>
      </c>
      <c r="AC787" s="544" t="s">
        <v>2505</v>
      </c>
      <c r="AD787" s="544" t="s">
        <v>2505</v>
      </c>
      <c r="AE787" s="544" t="s">
        <v>2263</v>
      </c>
      <c r="AF787" s="545" t="s">
        <v>2263</v>
      </c>
      <c r="AG787" s="545" t="s">
        <v>2263</v>
      </c>
      <c r="AH787" s="556"/>
      <c r="AN787" s="502">
        <f t="shared" si="241"/>
        <v>0</v>
      </c>
      <c r="AO787" s="502">
        <f t="shared" si="241"/>
        <v>0</v>
      </c>
      <c r="AP787" s="502">
        <f t="shared" si="241"/>
        <v>-583087.78372411663</v>
      </c>
      <c r="AQ787" s="502">
        <f t="shared" si="241"/>
        <v>-5637159.7268140772</v>
      </c>
    </row>
    <row r="788" spans="1:43" s="504" customFormat="1" ht="12.75" x14ac:dyDescent="0.2">
      <c r="A788" s="535" t="s">
        <v>1179</v>
      </c>
      <c r="B788" s="536">
        <v>0</v>
      </c>
      <c r="C788" s="537" t="s">
        <v>2263</v>
      </c>
      <c r="D788" s="537">
        <v>4343.9642332172862</v>
      </c>
      <c r="E788" s="537">
        <v>4343.9642332172862</v>
      </c>
      <c r="F788" s="537">
        <v>5405.6566742081122</v>
      </c>
      <c r="G788" s="538">
        <v>0</v>
      </c>
      <c r="H788" s="538">
        <v>3</v>
      </c>
      <c r="I788" s="538">
        <v>212</v>
      </c>
      <c r="J788" s="538">
        <v>789</v>
      </c>
      <c r="K788" s="539">
        <f t="shared" si="245"/>
        <v>0</v>
      </c>
      <c r="L788" s="539">
        <f t="shared" si="246"/>
        <v>13031.892699651858</v>
      </c>
      <c r="M788" s="539">
        <f t="shared" si="246"/>
        <v>920920.41744206462</v>
      </c>
      <c r="N788" s="539">
        <f t="shared" si="246"/>
        <v>4265063.1159502007</v>
      </c>
      <c r="O788" s="539">
        <f t="shared" si="247"/>
        <v>5199015.4260919169</v>
      </c>
      <c r="P788" s="540"/>
      <c r="Q788" s="541"/>
      <c r="R788" s="541"/>
      <c r="S788" s="541"/>
      <c r="T788" s="541"/>
      <c r="U788" s="538">
        <f t="shared" si="248"/>
        <v>0</v>
      </c>
      <c r="V788" s="538">
        <f t="shared" si="249"/>
        <v>0</v>
      </c>
      <c r="W788" s="538">
        <f t="shared" si="249"/>
        <v>0</v>
      </c>
      <c r="X788" s="538">
        <f t="shared" si="249"/>
        <v>0</v>
      </c>
      <c r="Y788" s="538">
        <f t="shared" si="250"/>
        <v>0</v>
      </c>
      <c r="Z788" s="542">
        <f t="shared" si="251"/>
        <v>0</v>
      </c>
      <c r="AA788" s="543"/>
      <c r="AB788" s="544" t="s">
        <v>2263</v>
      </c>
      <c r="AC788" s="544" t="s">
        <v>2505</v>
      </c>
      <c r="AD788" s="544" t="s">
        <v>2505</v>
      </c>
      <c r="AE788" s="544" t="s">
        <v>2263</v>
      </c>
      <c r="AF788" s="545" t="s">
        <v>2263</v>
      </c>
      <c r="AG788" s="545" t="s">
        <v>2263</v>
      </c>
      <c r="AH788" s="556"/>
      <c r="AN788" s="502">
        <f t="shared" si="241"/>
        <v>0</v>
      </c>
      <c r="AO788" s="502">
        <f t="shared" si="241"/>
        <v>-13031.892699651858</v>
      </c>
      <c r="AP788" s="502">
        <f t="shared" si="241"/>
        <v>-920920.41744206462</v>
      </c>
      <c r="AQ788" s="502">
        <f t="shared" si="241"/>
        <v>-4265063.1159502007</v>
      </c>
    </row>
    <row r="789" spans="1:43" s="504" customFormat="1" ht="12.75" x14ac:dyDescent="0.2">
      <c r="A789" s="535" t="s">
        <v>1180</v>
      </c>
      <c r="B789" s="536">
        <v>0</v>
      </c>
      <c r="C789" s="537" t="s">
        <v>2263</v>
      </c>
      <c r="D789" s="537">
        <v>2825.8044904656099</v>
      </c>
      <c r="E789" s="537">
        <v>2825.8044904656099</v>
      </c>
      <c r="F789" s="537">
        <v>4095.162161304881</v>
      </c>
      <c r="G789" s="538">
        <v>0</v>
      </c>
      <c r="H789" s="538">
        <v>1</v>
      </c>
      <c r="I789" s="538">
        <v>297</v>
      </c>
      <c r="J789" s="538">
        <v>400</v>
      </c>
      <c r="K789" s="539">
        <f t="shared" si="245"/>
        <v>0</v>
      </c>
      <c r="L789" s="539">
        <f t="shared" si="246"/>
        <v>2825.8044904656099</v>
      </c>
      <c r="M789" s="539">
        <f t="shared" si="246"/>
        <v>839263.93366828619</v>
      </c>
      <c r="N789" s="539">
        <f t="shared" si="246"/>
        <v>1638064.8645219523</v>
      </c>
      <c r="O789" s="539">
        <f t="shared" si="247"/>
        <v>2480154.6026807041</v>
      </c>
      <c r="P789" s="540"/>
      <c r="Q789" s="541"/>
      <c r="R789" s="541"/>
      <c r="S789" s="541"/>
      <c r="T789" s="541"/>
      <c r="U789" s="538">
        <f t="shared" si="248"/>
        <v>0</v>
      </c>
      <c r="V789" s="538">
        <f t="shared" si="249"/>
        <v>0</v>
      </c>
      <c r="W789" s="538">
        <f t="shared" si="249"/>
        <v>0</v>
      </c>
      <c r="X789" s="538">
        <f t="shared" si="249"/>
        <v>0</v>
      </c>
      <c r="Y789" s="538">
        <f t="shared" si="250"/>
        <v>0</v>
      </c>
      <c r="Z789" s="542">
        <f t="shared" si="251"/>
        <v>0</v>
      </c>
      <c r="AA789" s="543"/>
      <c r="AB789" s="544" t="s">
        <v>2263</v>
      </c>
      <c r="AC789" s="544" t="s">
        <v>2505</v>
      </c>
      <c r="AD789" s="544" t="s">
        <v>2505</v>
      </c>
      <c r="AE789" s="544" t="s">
        <v>2263</v>
      </c>
      <c r="AF789" s="545" t="s">
        <v>2263</v>
      </c>
      <c r="AG789" s="545" t="s">
        <v>2263</v>
      </c>
      <c r="AH789" s="556"/>
      <c r="AN789" s="502">
        <f t="shared" si="241"/>
        <v>0</v>
      </c>
      <c r="AO789" s="502">
        <f t="shared" si="241"/>
        <v>-2825.8044904656099</v>
      </c>
      <c r="AP789" s="502">
        <f t="shared" si="241"/>
        <v>-839263.93366828619</v>
      </c>
      <c r="AQ789" s="502">
        <f t="shared" si="241"/>
        <v>-1638064.8645219523</v>
      </c>
    </row>
    <row r="790" spans="1:43" s="504" customFormat="1" ht="12.75" x14ac:dyDescent="0.2">
      <c r="A790" s="535" t="s">
        <v>1181</v>
      </c>
      <c r="B790" s="536">
        <v>0</v>
      </c>
      <c r="C790" s="537" t="s">
        <v>2263</v>
      </c>
      <c r="D790" s="537">
        <v>5037.894841639215</v>
      </c>
      <c r="E790" s="537">
        <v>5037.894841639215</v>
      </c>
      <c r="F790" s="537">
        <v>5255.0711461425108</v>
      </c>
      <c r="G790" s="538">
        <v>0</v>
      </c>
      <c r="H790" s="538">
        <v>0</v>
      </c>
      <c r="I790" s="538">
        <v>147</v>
      </c>
      <c r="J790" s="538">
        <v>1958</v>
      </c>
      <c r="K790" s="539">
        <f t="shared" si="245"/>
        <v>0</v>
      </c>
      <c r="L790" s="539">
        <f t="shared" si="246"/>
        <v>0</v>
      </c>
      <c r="M790" s="539">
        <f t="shared" si="246"/>
        <v>740570.5417209646</v>
      </c>
      <c r="N790" s="539">
        <f t="shared" si="246"/>
        <v>10289429.304147037</v>
      </c>
      <c r="O790" s="539">
        <f t="shared" si="247"/>
        <v>11029999.845868001</v>
      </c>
      <c r="P790" s="540"/>
      <c r="Q790" s="541"/>
      <c r="R790" s="541"/>
      <c r="S790" s="541"/>
      <c r="T790" s="541"/>
      <c r="U790" s="538">
        <f t="shared" si="248"/>
        <v>0</v>
      </c>
      <c r="V790" s="538">
        <f t="shared" si="249"/>
        <v>0</v>
      </c>
      <c r="W790" s="538">
        <f t="shared" si="249"/>
        <v>0</v>
      </c>
      <c r="X790" s="538">
        <f t="shared" si="249"/>
        <v>0</v>
      </c>
      <c r="Y790" s="538">
        <f t="shared" si="250"/>
        <v>0</v>
      </c>
      <c r="Z790" s="542">
        <f t="shared" si="251"/>
        <v>0</v>
      </c>
      <c r="AA790" s="543"/>
      <c r="AB790" s="544" t="s">
        <v>2263</v>
      </c>
      <c r="AC790" s="544" t="s">
        <v>2505</v>
      </c>
      <c r="AD790" s="544" t="s">
        <v>2505</v>
      </c>
      <c r="AE790" s="544" t="s">
        <v>2263</v>
      </c>
      <c r="AF790" s="545" t="s">
        <v>2263</v>
      </c>
      <c r="AG790" s="545" t="s">
        <v>2263</v>
      </c>
      <c r="AH790" s="556"/>
      <c r="AN790" s="502">
        <f t="shared" si="241"/>
        <v>0</v>
      </c>
      <c r="AO790" s="502">
        <f t="shared" si="241"/>
        <v>0</v>
      </c>
      <c r="AP790" s="502">
        <f t="shared" si="241"/>
        <v>-740570.5417209646</v>
      </c>
      <c r="AQ790" s="502">
        <f t="shared" si="241"/>
        <v>-10289429.304147037</v>
      </c>
    </row>
    <row r="791" spans="1:43" s="504" customFormat="1" ht="12.75" x14ac:dyDescent="0.2">
      <c r="A791" s="535" t="s">
        <v>1182</v>
      </c>
      <c r="B791" s="536">
        <v>0</v>
      </c>
      <c r="C791" s="537" t="s">
        <v>2263</v>
      </c>
      <c r="D791" s="537">
        <v>2901.270873995431</v>
      </c>
      <c r="E791" s="537">
        <v>2901.270873995431</v>
      </c>
      <c r="F791" s="537">
        <v>3665.8221764798491</v>
      </c>
      <c r="G791" s="538">
        <v>0</v>
      </c>
      <c r="H791" s="538">
        <v>5</v>
      </c>
      <c r="I791" s="538">
        <v>450</v>
      </c>
      <c r="J791" s="538">
        <v>1951</v>
      </c>
      <c r="K791" s="539">
        <f t="shared" si="245"/>
        <v>0</v>
      </c>
      <c r="L791" s="539">
        <f t="shared" si="246"/>
        <v>14506.354369977154</v>
      </c>
      <c r="M791" s="539">
        <f t="shared" si="246"/>
        <v>1305571.893297944</v>
      </c>
      <c r="N791" s="539">
        <f t="shared" si="246"/>
        <v>7152019.0663121855</v>
      </c>
      <c r="O791" s="539">
        <f t="shared" si="247"/>
        <v>8472097.3139801063</v>
      </c>
      <c r="P791" s="540"/>
      <c r="Q791" s="541"/>
      <c r="R791" s="541"/>
      <c r="S791" s="541"/>
      <c r="T791" s="541"/>
      <c r="U791" s="538">
        <f t="shared" si="248"/>
        <v>0</v>
      </c>
      <c r="V791" s="538">
        <f t="shared" si="249"/>
        <v>0</v>
      </c>
      <c r="W791" s="538">
        <f t="shared" si="249"/>
        <v>0</v>
      </c>
      <c r="X791" s="538">
        <f t="shared" si="249"/>
        <v>0</v>
      </c>
      <c r="Y791" s="538">
        <f t="shared" si="250"/>
        <v>0</v>
      </c>
      <c r="Z791" s="542">
        <f t="shared" si="251"/>
        <v>0</v>
      </c>
      <c r="AA791" s="543"/>
      <c r="AB791" s="544" t="s">
        <v>2263</v>
      </c>
      <c r="AC791" s="544" t="s">
        <v>2505</v>
      </c>
      <c r="AD791" s="544" t="s">
        <v>2505</v>
      </c>
      <c r="AE791" s="544" t="s">
        <v>2263</v>
      </c>
      <c r="AF791" s="545" t="s">
        <v>2263</v>
      </c>
      <c r="AG791" s="545" t="s">
        <v>2263</v>
      </c>
      <c r="AH791" s="556"/>
      <c r="AN791" s="502">
        <f t="shared" si="241"/>
        <v>0</v>
      </c>
      <c r="AO791" s="502">
        <f t="shared" si="241"/>
        <v>-14506.354369977154</v>
      </c>
      <c r="AP791" s="502">
        <f t="shared" si="241"/>
        <v>-1305571.893297944</v>
      </c>
      <c r="AQ791" s="502">
        <f t="shared" si="241"/>
        <v>-7152019.0663121855</v>
      </c>
    </row>
    <row r="792" spans="1:43" s="504" customFormat="1" ht="12.75" x14ac:dyDescent="0.2">
      <c r="A792" s="535" t="s">
        <v>1183</v>
      </c>
      <c r="B792" s="536">
        <v>0</v>
      </c>
      <c r="C792" s="537" t="s">
        <v>2263</v>
      </c>
      <c r="D792" s="537">
        <v>2115.7872767584599</v>
      </c>
      <c r="E792" s="537">
        <v>2115.7872767584599</v>
      </c>
      <c r="F792" s="537">
        <v>2567.3547542405308</v>
      </c>
      <c r="G792" s="538">
        <v>0</v>
      </c>
      <c r="H792" s="538">
        <v>29</v>
      </c>
      <c r="I792" s="538">
        <v>1118</v>
      </c>
      <c r="J792" s="538">
        <v>1884</v>
      </c>
      <c r="K792" s="539">
        <f t="shared" si="245"/>
        <v>0</v>
      </c>
      <c r="L792" s="539">
        <f t="shared" si="246"/>
        <v>61357.831025995336</v>
      </c>
      <c r="M792" s="539">
        <f t="shared" si="246"/>
        <v>2365450.1754159583</v>
      </c>
      <c r="N792" s="539">
        <f t="shared" si="246"/>
        <v>4836896.3569891602</v>
      </c>
      <c r="O792" s="539">
        <f t="shared" si="247"/>
        <v>7263704.3634311138</v>
      </c>
      <c r="P792" s="540"/>
      <c r="Q792" s="541"/>
      <c r="R792" s="541"/>
      <c r="S792" s="541"/>
      <c r="T792" s="541"/>
      <c r="U792" s="538">
        <f t="shared" si="248"/>
        <v>0</v>
      </c>
      <c r="V792" s="538">
        <f t="shared" si="249"/>
        <v>0</v>
      </c>
      <c r="W792" s="538">
        <f t="shared" si="249"/>
        <v>0</v>
      </c>
      <c r="X792" s="538">
        <f t="shared" si="249"/>
        <v>0</v>
      </c>
      <c r="Y792" s="538">
        <f t="shared" si="250"/>
        <v>0</v>
      </c>
      <c r="Z792" s="542">
        <f t="shared" si="251"/>
        <v>0</v>
      </c>
      <c r="AA792" s="543"/>
      <c r="AB792" s="544" t="s">
        <v>2263</v>
      </c>
      <c r="AC792" s="544" t="s">
        <v>2505</v>
      </c>
      <c r="AD792" s="544" t="s">
        <v>2505</v>
      </c>
      <c r="AE792" s="544" t="s">
        <v>2263</v>
      </c>
      <c r="AF792" s="545" t="s">
        <v>2263</v>
      </c>
      <c r="AG792" s="545" t="s">
        <v>2263</v>
      </c>
      <c r="AH792" s="556"/>
      <c r="AN792" s="502">
        <f t="shared" si="241"/>
        <v>0</v>
      </c>
      <c r="AO792" s="502">
        <f t="shared" si="241"/>
        <v>-61357.831025995336</v>
      </c>
      <c r="AP792" s="502">
        <f t="shared" si="241"/>
        <v>-2365450.1754159583</v>
      </c>
      <c r="AQ792" s="502">
        <f t="shared" si="241"/>
        <v>-4836896.3569891602</v>
      </c>
    </row>
    <row r="793" spans="1:43" s="504" customFormat="1" ht="12.75" x14ac:dyDescent="0.2">
      <c r="A793" s="535" t="s">
        <v>1184</v>
      </c>
      <c r="B793" s="536">
        <v>0</v>
      </c>
      <c r="C793" s="537" t="s">
        <v>2263</v>
      </c>
      <c r="D793" s="537">
        <v>3572.384004930439</v>
      </c>
      <c r="E793" s="537">
        <v>3572.384004930439</v>
      </c>
      <c r="F793" s="537">
        <v>4329.9800249173077</v>
      </c>
      <c r="G793" s="538">
        <v>0</v>
      </c>
      <c r="H793" s="538">
        <v>17</v>
      </c>
      <c r="I793" s="538">
        <v>57</v>
      </c>
      <c r="J793" s="538">
        <v>1325</v>
      </c>
      <c r="K793" s="539">
        <f t="shared" si="245"/>
        <v>0</v>
      </c>
      <c r="L793" s="539">
        <f t="shared" si="246"/>
        <v>60730.528083817466</v>
      </c>
      <c r="M793" s="539">
        <f t="shared" si="246"/>
        <v>203625.88828103503</v>
      </c>
      <c r="N793" s="539">
        <f t="shared" si="246"/>
        <v>5737223.5330154328</v>
      </c>
      <c r="O793" s="539">
        <f t="shared" si="247"/>
        <v>6001579.9493802851</v>
      </c>
      <c r="P793" s="540"/>
      <c r="Q793" s="541"/>
      <c r="R793" s="541"/>
      <c r="S793" s="541"/>
      <c r="T793" s="541"/>
      <c r="U793" s="538">
        <f t="shared" si="248"/>
        <v>0</v>
      </c>
      <c r="V793" s="538">
        <f t="shared" si="249"/>
        <v>0</v>
      </c>
      <c r="W793" s="538">
        <f t="shared" si="249"/>
        <v>0</v>
      </c>
      <c r="X793" s="538">
        <f t="shared" si="249"/>
        <v>0</v>
      </c>
      <c r="Y793" s="538">
        <f t="shared" si="250"/>
        <v>0</v>
      </c>
      <c r="Z793" s="542">
        <f t="shared" si="251"/>
        <v>0</v>
      </c>
      <c r="AA793" s="543"/>
      <c r="AB793" s="544" t="s">
        <v>2263</v>
      </c>
      <c r="AC793" s="544" t="s">
        <v>2505</v>
      </c>
      <c r="AD793" s="544" t="s">
        <v>2505</v>
      </c>
      <c r="AE793" s="544" t="s">
        <v>2263</v>
      </c>
      <c r="AF793" s="545" t="s">
        <v>2263</v>
      </c>
      <c r="AG793" s="545" t="s">
        <v>2263</v>
      </c>
      <c r="AH793" s="556"/>
      <c r="AN793" s="502">
        <f t="shared" si="241"/>
        <v>0</v>
      </c>
      <c r="AO793" s="502">
        <f t="shared" si="241"/>
        <v>-60730.528083817466</v>
      </c>
      <c r="AP793" s="502">
        <f t="shared" si="241"/>
        <v>-203625.88828103503</v>
      </c>
      <c r="AQ793" s="502">
        <f t="shared" si="241"/>
        <v>-5737223.5330154328</v>
      </c>
    </row>
    <row r="794" spans="1:43" s="504" customFormat="1" ht="12.75" x14ac:dyDescent="0.2">
      <c r="A794" s="535" t="s">
        <v>1185</v>
      </c>
      <c r="B794" s="536">
        <v>0</v>
      </c>
      <c r="C794" s="537" t="s">
        <v>2263</v>
      </c>
      <c r="D794" s="537">
        <v>1929.4036658653097</v>
      </c>
      <c r="E794" s="537">
        <v>1929.4036658653097</v>
      </c>
      <c r="F794" s="537">
        <v>3062.8670808100633</v>
      </c>
      <c r="G794" s="538">
        <v>0</v>
      </c>
      <c r="H794" s="538">
        <v>163</v>
      </c>
      <c r="I794" s="538">
        <v>468</v>
      </c>
      <c r="J794" s="538">
        <v>3891</v>
      </c>
      <c r="K794" s="539">
        <f t="shared" si="245"/>
        <v>0</v>
      </c>
      <c r="L794" s="539">
        <f t="shared" si="246"/>
        <v>314492.79753604549</v>
      </c>
      <c r="M794" s="539">
        <f t="shared" si="246"/>
        <v>902960.91562496498</v>
      </c>
      <c r="N794" s="539">
        <f t="shared" si="246"/>
        <v>11917615.811431956</v>
      </c>
      <c r="O794" s="539">
        <f t="shared" si="247"/>
        <v>13135069.524592966</v>
      </c>
      <c r="P794" s="540"/>
      <c r="Q794" s="541"/>
      <c r="R794" s="541"/>
      <c r="S794" s="541"/>
      <c r="T794" s="541"/>
      <c r="U794" s="538">
        <f t="shared" si="248"/>
        <v>0</v>
      </c>
      <c r="V794" s="538">
        <f t="shared" si="249"/>
        <v>0</v>
      </c>
      <c r="W794" s="538">
        <f t="shared" si="249"/>
        <v>0</v>
      </c>
      <c r="X794" s="538">
        <f t="shared" si="249"/>
        <v>0</v>
      </c>
      <c r="Y794" s="538">
        <f t="shared" si="250"/>
        <v>0</v>
      </c>
      <c r="Z794" s="542">
        <f t="shared" si="251"/>
        <v>0</v>
      </c>
      <c r="AA794" s="543"/>
      <c r="AB794" s="544" t="s">
        <v>2263</v>
      </c>
      <c r="AC794" s="544" t="s">
        <v>2505</v>
      </c>
      <c r="AD794" s="544" t="s">
        <v>2505</v>
      </c>
      <c r="AE794" s="544" t="s">
        <v>2263</v>
      </c>
      <c r="AF794" s="545" t="s">
        <v>2263</v>
      </c>
      <c r="AG794" s="545" t="s">
        <v>2263</v>
      </c>
      <c r="AH794" s="556"/>
      <c r="AN794" s="502">
        <f t="shared" si="241"/>
        <v>0</v>
      </c>
      <c r="AO794" s="502">
        <f t="shared" si="241"/>
        <v>-314492.79753604549</v>
      </c>
      <c r="AP794" s="502">
        <f t="shared" si="241"/>
        <v>-902960.91562496498</v>
      </c>
      <c r="AQ794" s="502">
        <f t="shared" si="241"/>
        <v>-11917615.811431956</v>
      </c>
    </row>
    <row r="795" spans="1:43" s="504" customFormat="1" ht="12.75" x14ac:dyDescent="0.2">
      <c r="A795" s="535" t="s">
        <v>1186</v>
      </c>
      <c r="B795" s="536">
        <v>0</v>
      </c>
      <c r="C795" s="537" t="s">
        <v>2263</v>
      </c>
      <c r="D795" s="537">
        <v>849.50869649150559</v>
      </c>
      <c r="E795" s="537">
        <v>849.50869649150559</v>
      </c>
      <c r="F795" s="537">
        <v>2344.4172663706759</v>
      </c>
      <c r="G795" s="538">
        <v>0</v>
      </c>
      <c r="H795" s="538">
        <v>1215</v>
      </c>
      <c r="I795" s="538">
        <v>942</v>
      </c>
      <c r="J795" s="538">
        <v>3113</v>
      </c>
      <c r="K795" s="539">
        <f t="shared" si="245"/>
        <v>0</v>
      </c>
      <c r="L795" s="539">
        <f t="shared" si="246"/>
        <v>1032153.0662371793</v>
      </c>
      <c r="M795" s="539">
        <f t="shared" si="246"/>
        <v>800237.19209499832</v>
      </c>
      <c r="N795" s="539">
        <f t="shared" si="246"/>
        <v>7298170.9502119143</v>
      </c>
      <c r="O795" s="539">
        <f t="shared" si="247"/>
        <v>9130561.2085440923</v>
      </c>
      <c r="P795" s="540"/>
      <c r="Q795" s="541"/>
      <c r="R795" s="541"/>
      <c r="S795" s="541"/>
      <c r="T795" s="541"/>
      <c r="U795" s="538">
        <f t="shared" si="248"/>
        <v>0</v>
      </c>
      <c r="V795" s="538">
        <f t="shared" si="249"/>
        <v>0</v>
      </c>
      <c r="W795" s="538">
        <f t="shared" si="249"/>
        <v>0</v>
      </c>
      <c r="X795" s="538">
        <f t="shared" si="249"/>
        <v>0</v>
      </c>
      <c r="Y795" s="538">
        <f t="shared" si="250"/>
        <v>0</v>
      </c>
      <c r="Z795" s="542">
        <f t="shared" si="251"/>
        <v>0</v>
      </c>
      <c r="AA795" s="543"/>
      <c r="AB795" s="544" t="s">
        <v>2263</v>
      </c>
      <c r="AC795" s="544" t="s">
        <v>2505</v>
      </c>
      <c r="AD795" s="544" t="s">
        <v>2505</v>
      </c>
      <c r="AE795" s="544" t="s">
        <v>2263</v>
      </c>
      <c r="AF795" s="545" t="s">
        <v>2263</v>
      </c>
      <c r="AG795" s="545" t="s">
        <v>2263</v>
      </c>
      <c r="AH795" s="556"/>
      <c r="AN795" s="502">
        <f t="shared" si="241"/>
        <v>0</v>
      </c>
      <c r="AO795" s="502">
        <f t="shared" si="241"/>
        <v>-1032153.0662371793</v>
      </c>
      <c r="AP795" s="502">
        <f t="shared" si="241"/>
        <v>-800237.19209499832</v>
      </c>
      <c r="AQ795" s="502">
        <f t="shared" si="241"/>
        <v>-7298170.9502119143</v>
      </c>
    </row>
    <row r="796" spans="1:43" s="504" customFormat="1" ht="12.75" x14ac:dyDescent="0.2">
      <c r="A796" s="535" t="s">
        <v>1187</v>
      </c>
      <c r="B796" s="536">
        <v>0</v>
      </c>
      <c r="C796" s="537" t="s">
        <v>2263</v>
      </c>
      <c r="D796" s="537">
        <v>647.89757217726844</v>
      </c>
      <c r="E796" s="537">
        <v>647.89757217726844</v>
      </c>
      <c r="F796" s="537">
        <v>1946.3021446005278</v>
      </c>
      <c r="G796" s="538">
        <v>0</v>
      </c>
      <c r="H796" s="538">
        <v>6965</v>
      </c>
      <c r="I796" s="538">
        <v>3730</v>
      </c>
      <c r="J796" s="538">
        <v>4070</v>
      </c>
      <c r="K796" s="539">
        <f t="shared" si="245"/>
        <v>0</v>
      </c>
      <c r="L796" s="539">
        <f t="shared" si="246"/>
        <v>4512606.5902146744</v>
      </c>
      <c r="M796" s="539">
        <f t="shared" si="246"/>
        <v>2416657.9442212111</v>
      </c>
      <c r="N796" s="539">
        <f t="shared" si="246"/>
        <v>7921449.7285241475</v>
      </c>
      <c r="O796" s="539">
        <f t="shared" si="247"/>
        <v>14850714.262960032</v>
      </c>
      <c r="P796" s="540"/>
      <c r="Q796" s="541"/>
      <c r="R796" s="541"/>
      <c r="S796" s="541"/>
      <c r="T796" s="541"/>
      <c r="U796" s="538">
        <f t="shared" si="248"/>
        <v>0</v>
      </c>
      <c r="V796" s="538">
        <f t="shared" si="249"/>
        <v>0</v>
      </c>
      <c r="W796" s="538">
        <f t="shared" si="249"/>
        <v>0</v>
      </c>
      <c r="X796" s="538">
        <f t="shared" si="249"/>
        <v>0</v>
      </c>
      <c r="Y796" s="538">
        <f t="shared" si="250"/>
        <v>0</v>
      </c>
      <c r="Z796" s="542">
        <f t="shared" si="251"/>
        <v>0</v>
      </c>
      <c r="AA796" s="543"/>
      <c r="AB796" s="544" t="s">
        <v>2263</v>
      </c>
      <c r="AC796" s="544" t="s">
        <v>2505</v>
      </c>
      <c r="AD796" s="544" t="s">
        <v>2505</v>
      </c>
      <c r="AE796" s="544" t="s">
        <v>2263</v>
      </c>
      <c r="AF796" s="545" t="s">
        <v>2263</v>
      </c>
      <c r="AG796" s="545" t="s">
        <v>2263</v>
      </c>
      <c r="AH796" s="556"/>
      <c r="AN796" s="502">
        <f t="shared" si="241"/>
        <v>0</v>
      </c>
      <c r="AO796" s="502">
        <f t="shared" si="241"/>
        <v>-4512606.5902146744</v>
      </c>
      <c r="AP796" s="502">
        <f t="shared" si="241"/>
        <v>-2416657.9442212111</v>
      </c>
      <c r="AQ796" s="502">
        <f t="shared" si="241"/>
        <v>-7921449.7285241475</v>
      </c>
    </row>
    <row r="797" spans="1:43" s="504" customFormat="1" ht="12.75" x14ac:dyDescent="0.2">
      <c r="A797" s="535" t="s">
        <v>1188</v>
      </c>
      <c r="B797" s="536">
        <v>0</v>
      </c>
      <c r="C797" s="537" t="s">
        <v>2263</v>
      </c>
      <c r="D797" s="537" t="s">
        <v>2263</v>
      </c>
      <c r="E797" s="537" t="s">
        <v>2263</v>
      </c>
      <c r="F797" s="537" t="s">
        <v>2263</v>
      </c>
      <c r="G797" s="538">
        <v>0</v>
      </c>
      <c r="H797" s="538">
        <v>0</v>
      </c>
      <c r="I797" s="538">
        <v>0</v>
      </c>
      <c r="J797" s="538">
        <v>0</v>
      </c>
      <c r="K797" s="539">
        <f t="shared" si="245"/>
        <v>0</v>
      </c>
      <c r="L797" s="539" t="str">
        <f t="shared" si="246"/>
        <v/>
      </c>
      <c r="M797" s="539" t="str">
        <f t="shared" si="246"/>
        <v/>
      </c>
      <c r="N797" s="539" t="str">
        <f t="shared" si="246"/>
        <v/>
      </c>
      <c r="O797" s="539">
        <f t="shared" si="247"/>
        <v>0</v>
      </c>
      <c r="P797" s="540"/>
      <c r="Q797" s="541"/>
      <c r="R797" s="541"/>
      <c r="S797" s="541"/>
      <c r="T797" s="541"/>
      <c r="U797" s="538">
        <f t="shared" si="248"/>
        <v>0</v>
      </c>
      <c r="V797" s="538">
        <f t="shared" si="249"/>
        <v>0</v>
      </c>
      <c r="W797" s="538">
        <f t="shared" si="249"/>
        <v>0</v>
      </c>
      <c r="X797" s="538">
        <f t="shared" si="249"/>
        <v>0</v>
      </c>
      <c r="Y797" s="538">
        <f t="shared" si="250"/>
        <v>0</v>
      </c>
      <c r="Z797" s="542">
        <f t="shared" si="251"/>
        <v>0</v>
      </c>
      <c r="AA797" s="543"/>
      <c r="AB797" s="544" t="s">
        <v>2263</v>
      </c>
      <c r="AC797" s="544" t="s">
        <v>2505</v>
      </c>
      <c r="AD797" s="544" t="s">
        <v>2505</v>
      </c>
      <c r="AE797" s="544" t="s">
        <v>2263</v>
      </c>
      <c r="AF797" s="545" t="s">
        <v>2263</v>
      </c>
      <c r="AG797" s="545" t="s">
        <v>2263</v>
      </c>
      <c r="AH797" s="556"/>
      <c r="AN797" s="502">
        <f t="shared" si="241"/>
        <v>0</v>
      </c>
      <c r="AO797" s="502" t="e">
        <f t="shared" si="241"/>
        <v>#VALUE!</v>
      </c>
      <c r="AP797" s="502" t="e">
        <f t="shared" si="241"/>
        <v>#VALUE!</v>
      </c>
      <c r="AQ797" s="502" t="e">
        <f t="shared" si="241"/>
        <v>#VALUE!</v>
      </c>
    </row>
    <row r="798" spans="1:43" s="504" customFormat="1" ht="12.75" x14ac:dyDescent="0.2">
      <c r="A798" s="535" t="s">
        <v>1189</v>
      </c>
      <c r="B798" s="536">
        <v>0</v>
      </c>
      <c r="C798" s="537" t="s">
        <v>2263</v>
      </c>
      <c r="D798" s="537">
        <v>13646.757211710605</v>
      </c>
      <c r="E798" s="537">
        <v>13646.757211710605</v>
      </c>
      <c r="F798" s="537">
        <v>11201.713096902249</v>
      </c>
      <c r="G798" s="538">
        <v>0</v>
      </c>
      <c r="H798" s="538">
        <v>0</v>
      </c>
      <c r="I798" s="538">
        <v>446</v>
      </c>
      <c r="J798" s="538">
        <v>288</v>
      </c>
      <c r="K798" s="539">
        <f t="shared" si="245"/>
        <v>0</v>
      </c>
      <c r="L798" s="539">
        <f t="shared" si="246"/>
        <v>0</v>
      </c>
      <c r="M798" s="539">
        <f t="shared" si="246"/>
        <v>6086453.7164229294</v>
      </c>
      <c r="N798" s="539">
        <f t="shared" si="246"/>
        <v>3226093.3719078479</v>
      </c>
      <c r="O798" s="539">
        <f t="shared" si="247"/>
        <v>9312547.0883307774</v>
      </c>
      <c r="P798" s="540"/>
      <c r="Q798" s="541"/>
      <c r="R798" s="541"/>
      <c r="S798" s="541"/>
      <c r="T798" s="541"/>
      <c r="U798" s="538">
        <f t="shared" si="248"/>
        <v>0</v>
      </c>
      <c r="V798" s="538">
        <f t="shared" si="249"/>
        <v>0</v>
      </c>
      <c r="W798" s="538">
        <f t="shared" si="249"/>
        <v>0</v>
      </c>
      <c r="X798" s="538">
        <f t="shared" si="249"/>
        <v>0</v>
      </c>
      <c r="Y798" s="538">
        <f t="shared" si="250"/>
        <v>0</v>
      </c>
      <c r="Z798" s="542">
        <f t="shared" si="251"/>
        <v>0</v>
      </c>
      <c r="AA798" s="543"/>
      <c r="AB798" s="544" t="s">
        <v>2263</v>
      </c>
      <c r="AC798" s="544" t="s">
        <v>2505</v>
      </c>
      <c r="AD798" s="544" t="s">
        <v>2505</v>
      </c>
      <c r="AE798" s="544" t="s">
        <v>2263</v>
      </c>
      <c r="AF798" s="545" t="s">
        <v>2263</v>
      </c>
      <c r="AG798" s="545" t="s">
        <v>2263</v>
      </c>
      <c r="AH798" s="556"/>
      <c r="AN798" s="502">
        <f t="shared" si="241"/>
        <v>0</v>
      </c>
      <c r="AO798" s="502">
        <f t="shared" si="241"/>
        <v>0</v>
      </c>
      <c r="AP798" s="502">
        <f t="shared" si="241"/>
        <v>-6086453.7164229294</v>
      </c>
      <c r="AQ798" s="502">
        <f t="shared" si="241"/>
        <v>-3226093.3719078479</v>
      </c>
    </row>
    <row r="799" spans="1:43" s="504" customFormat="1" ht="12.75" x14ac:dyDescent="0.2">
      <c r="A799" s="535" t="s">
        <v>1190</v>
      </c>
      <c r="B799" s="536">
        <v>0</v>
      </c>
      <c r="C799" s="537" t="s">
        <v>2263</v>
      </c>
      <c r="D799" s="537">
        <v>9251.780071560117</v>
      </c>
      <c r="E799" s="537">
        <v>9251.780071560117</v>
      </c>
      <c r="F799" s="537">
        <v>9116.2083106236496</v>
      </c>
      <c r="G799" s="538">
        <v>0</v>
      </c>
      <c r="H799" s="538">
        <v>2</v>
      </c>
      <c r="I799" s="538">
        <v>447</v>
      </c>
      <c r="J799" s="538">
        <v>123</v>
      </c>
      <c r="K799" s="539">
        <f t="shared" si="245"/>
        <v>0</v>
      </c>
      <c r="L799" s="539">
        <f t="shared" si="246"/>
        <v>18503.560143120234</v>
      </c>
      <c r="M799" s="539">
        <f t="shared" si="246"/>
        <v>4135545.6919873725</v>
      </c>
      <c r="N799" s="539">
        <f t="shared" si="246"/>
        <v>1121293.6222067089</v>
      </c>
      <c r="O799" s="539">
        <f t="shared" si="247"/>
        <v>5275342.8743372019</v>
      </c>
      <c r="P799" s="540"/>
      <c r="Q799" s="541"/>
      <c r="R799" s="541"/>
      <c r="S799" s="541"/>
      <c r="T799" s="541"/>
      <c r="U799" s="538">
        <f t="shared" si="248"/>
        <v>0</v>
      </c>
      <c r="V799" s="538">
        <f t="shared" si="249"/>
        <v>0</v>
      </c>
      <c r="W799" s="538">
        <f t="shared" si="249"/>
        <v>0</v>
      </c>
      <c r="X799" s="538">
        <f t="shared" si="249"/>
        <v>0</v>
      </c>
      <c r="Y799" s="538">
        <f t="shared" si="250"/>
        <v>0</v>
      </c>
      <c r="Z799" s="542">
        <f t="shared" si="251"/>
        <v>0</v>
      </c>
      <c r="AA799" s="543"/>
      <c r="AB799" s="544" t="s">
        <v>2263</v>
      </c>
      <c r="AC799" s="544" t="s">
        <v>2505</v>
      </c>
      <c r="AD799" s="544" t="s">
        <v>2505</v>
      </c>
      <c r="AE799" s="544" t="s">
        <v>2263</v>
      </c>
      <c r="AF799" s="545" t="s">
        <v>2263</v>
      </c>
      <c r="AG799" s="545" t="s">
        <v>2263</v>
      </c>
      <c r="AH799" s="556"/>
      <c r="AN799" s="502">
        <f t="shared" si="241"/>
        <v>0</v>
      </c>
      <c r="AO799" s="502">
        <f t="shared" si="241"/>
        <v>-18503.560143120234</v>
      </c>
      <c r="AP799" s="502">
        <f t="shared" si="241"/>
        <v>-4135545.6919873725</v>
      </c>
      <c r="AQ799" s="502">
        <f t="shared" si="241"/>
        <v>-1121293.6222067089</v>
      </c>
    </row>
    <row r="800" spans="1:43" s="504" customFormat="1" ht="12.75" x14ac:dyDescent="0.2">
      <c r="A800" s="535" t="s">
        <v>1191</v>
      </c>
      <c r="B800" s="536">
        <v>0</v>
      </c>
      <c r="C800" s="537" t="s">
        <v>2263</v>
      </c>
      <c r="D800" s="537">
        <v>7560.956570087852</v>
      </c>
      <c r="E800" s="537">
        <v>7560.956570087852</v>
      </c>
      <c r="F800" s="537">
        <v>6766.2542872207241</v>
      </c>
      <c r="G800" s="538">
        <v>3</v>
      </c>
      <c r="H800" s="538">
        <v>21</v>
      </c>
      <c r="I800" s="538">
        <v>693</v>
      </c>
      <c r="J800" s="538">
        <v>115</v>
      </c>
      <c r="K800" s="539">
        <f t="shared" si="245"/>
        <v>0</v>
      </c>
      <c r="L800" s="539">
        <f t="shared" si="246"/>
        <v>158780.08797184489</v>
      </c>
      <c r="M800" s="539">
        <f t="shared" si="246"/>
        <v>5239742.903070881</v>
      </c>
      <c r="N800" s="539">
        <f t="shared" si="246"/>
        <v>778119.24303038325</v>
      </c>
      <c r="O800" s="539">
        <f t="shared" si="247"/>
        <v>6176642.234073109</v>
      </c>
      <c r="P800" s="540"/>
      <c r="Q800" s="541"/>
      <c r="R800" s="541"/>
      <c r="S800" s="541"/>
      <c r="T800" s="541"/>
      <c r="U800" s="538">
        <f t="shared" si="248"/>
        <v>0</v>
      </c>
      <c r="V800" s="538">
        <f t="shared" si="249"/>
        <v>0</v>
      </c>
      <c r="W800" s="538">
        <f t="shared" si="249"/>
        <v>0</v>
      </c>
      <c r="X800" s="538">
        <f t="shared" si="249"/>
        <v>0</v>
      </c>
      <c r="Y800" s="538">
        <f t="shared" si="250"/>
        <v>0</v>
      </c>
      <c r="Z800" s="542">
        <f t="shared" si="251"/>
        <v>0</v>
      </c>
      <c r="AA800" s="543"/>
      <c r="AB800" s="544" t="s">
        <v>2263</v>
      </c>
      <c r="AC800" s="544" t="s">
        <v>2505</v>
      </c>
      <c r="AD800" s="544" t="s">
        <v>2505</v>
      </c>
      <c r="AE800" s="544" t="s">
        <v>2263</v>
      </c>
      <c r="AF800" s="545">
        <v>105</v>
      </c>
      <c r="AG800" s="545" t="s">
        <v>2263</v>
      </c>
      <c r="AH800" s="556"/>
      <c r="AN800" s="502">
        <f t="shared" si="241"/>
        <v>0</v>
      </c>
      <c r="AO800" s="502">
        <f t="shared" si="241"/>
        <v>-158780.08797184489</v>
      </c>
      <c r="AP800" s="502">
        <f t="shared" si="241"/>
        <v>-5239742.903070881</v>
      </c>
      <c r="AQ800" s="502">
        <f t="shared" si="241"/>
        <v>-778119.24303038325</v>
      </c>
    </row>
    <row r="801" spans="1:43" s="504" customFormat="1" ht="12.75" x14ac:dyDescent="0.2">
      <c r="A801" s="535" t="s">
        <v>1192</v>
      </c>
      <c r="B801" s="536">
        <v>0</v>
      </c>
      <c r="C801" s="537" t="s">
        <v>2263</v>
      </c>
      <c r="D801" s="537">
        <v>9507.1677755434539</v>
      </c>
      <c r="E801" s="537">
        <v>9507.1677755434539</v>
      </c>
      <c r="F801" s="537">
        <v>15546.229472137384</v>
      </c>
      <c r="G801" s="538">
        <v>0</v>
      </c>
      <c r="H801" s="538">
        <v>0</v>
      </c>
      <c r="I801" s="538">
        <v>312</v>
      </c>
      <c r="J801" s="538">
        <v>35</v>
      </c>
      <c r="K801" s="539">
        <f t="shared" si="245"/>
        <v>0</v>
      </c>
      <c r="L801" s="539">
        <f t="shared" si="246"/>
        <v>0</v>
      </c>
      <c r="M801" s="539">
        <f t="shared" si="246"/>
        <v>2966236.3459695578</v>
      </c>
      <c r="N801" s="539">
        <f t="shared" si="246"/>
        <v>544118.03152480838</v>
      </c>
      <c r="O801" s="539">
        <f t="shared" si="247"/>
        <v>3510354.3774943659</v>
      </c>
      <c r="P801" s="540"/>
      <c r="Q801" s="541"/>
      <c r="R801" s="541"/>
      <c r="S801" s="541"/>
      <c r="T801" s="541"/>
      <c r="U801" s="538">
        <f t="shared" si="248"/>
        <v>0</v>
      </c>
      <c r="V801" s="538">
        <f t="shared" si="249"/>
        <v>0</v>
      </c>
      <c r="W801" s="538">
        <f t="shared" si="249"/>
        <v>0</v>
      </c>
      <c r="X801" s="538">
        <f t="shared" si="249"/>
        <v>0</v>
      </c>
      <c r="Y801" s="538">
        <f t="shared" si="250"/>
        <v>0</v>
      </c>
      <c r="Z801" s="542">
        <f t="shared" si="251"/>
        <v>0</v>
      </c>
      <c r="AA801" s="543"/>
      <c r="AB801" s="544" t="s">
        <v>2263</v>
      </c>
      <c r="AC801" s="544" t="s">
        <v>2505</v>
      </c>
      <c r="AD801" s="544" t="s">
        <v>2505</v>
      </c>
      <c r="AE801" s="544" t="s">
        <v>2263</v>
      </c>
      <c r="AF801" s="545" t="s">
        <v>2263</v>
      </c>
      <c r="AG801" s="545" t="s">
        <v>2263</v>
      </c>
      <c r="AH801" s="556"/>
      <c r="AN801" s="502">
        <f t="shared" si="241"/>
        <v>0</v>
      </c>
      <c r="AO801" s="502">
        <f t="shared" si="241"/>
        <v>0</v>
      </c>
      <c r="AP801" s="502">
        <f t="shared" si="241"/>
        <v>-2966236.3459695578</v>
      </c>
      <c r="AQ801" s="502">
        <f t="shared" si="241"/>
        <v>-544118.03152480838</v>
      </c>
    </row>
    <row r="802" spans="1:43" s="504" customFormat="1" ht="12.75" x14ac:dyDescent="0.2">
      <c r="A802" s="535" t="s">
        <v>1193</v>
      </c>
      <c r="B802" s="536">
        <v>0</v>
      </c>
      <c r="C802" s="537" t="s">
        <v>2263</v>
      </c>
      <c r="D802" s="537">
        <v>6783.128825188197</v>
      </c>
      <c r="E802" s="537">
        <v>6783.128825188197</v>
      </c>
      <c r="F802" s="537">
        <v>7529.4161003996442</v>
      </c>
      <c r="G802" s="538">
        <v>2</v>
      </c>
      <c r="H802" s="538">
        <v>7</v>
      </c>
      <c r="I802" s="538">
        <v>833</v>
      </c>
      <c r="J802" s="538">
        <v>37</v>
      </c>
      <c r="K802" s="539">
        <f t="shared" si="245"/>
        <v>0</v>
      </c>
      <c r="L802" s="539">
        <f t="shared" si="246"/>
        <v>47481.901776317376</v>
      </c>
      <c r="M802" s="539">
        <f t="shared" si="246"/>
        <v>5650346.3113817684</v>
      </c>
      <c r="N802" s="539">
        <f t="shared" si="246"/>
        <v>278588.39571478684</v>
      </c>
      <c r="O802" s="539">
        <f t="shared" si="247"/>
        <v>5976416.6088728728</v>
      </c>
      <c r="P802" s="540"/>
      <c r="Q802" s="541"/>
      <c r="R802" s="541"/>
      <c r="S802" s="541"/>
      <c r="T802" s="541"/>
      <c r="U802" s="538">
        <f t="shared" si="248"/>
        <v>0</v>
      </c>
      <c r="V802" s="538">
        <f t="shared" si="249"/>
        <v>0</v>
      </c>
      <c r="W802" s="538">
        <f t="shared" si="249"/>
        <v>0</v>
      </c>
      <c r="X802" s="538">
        <f t="shared" si="249"/>
        <v>0</v>
      </c>
      <c r="Y802" s="538">
        <f t="shared" si="250"/>
        <v>0</v>
      </c>
      <c r="Z802" s="542">
        <f t="shared" si="251"/>
        <v>0</v>
      </c>
      <c r="AA802" s="543"/>
      <c r="AB802" s="544" t="s">
        <v>2263</v>
      </c>
      <c r="AC802" s="544" t="s">
        <v>2505</v>
      </c>
      <c r="AD802" s="544" t="s">
        <v>2505</v>
      </c>
      <c r="AE802" s="544" t="s">
        <v>2263</v>
      </c>
      <c r="AF802" s="545">
        <v>340</v>
      </c>
      <c r="AG802" s="545" t="s">
        <v>2263</v>
      </c>
      <c r="AH802" s="556"/>
      <c r="AN802" s="502">
        <f t="shared" si="241"/>
        <v>0</v>
      </c>
      <c r="AO802" s="502">
        <f t="shared" si="241"/>
        <v>-47481.901776317376</v>
      </c>
      <c r="AP802" s="502">
        <f t="shared" si="241"/>
        <v>-5650346.3113817684</v>
      </c>
      <c r="AQ802" s="502">
        <f t="shared" si="241"/>
        <v>-278588.39571478684</v>
      </c>
    </row>
    <row r="803" spans="1:43" s="504" customFormat="1" ht="12.75" x14ac:dyDescent="0.2">
      <c r="A803" s="535" t="s">
        <v>1194</v>
      </c>
      <c r="B803" s="536">
        <v>0</v>
      </c>
      <c r="C803" s="537" t="s">
        <v>2263</v>
      </c>
      <c r="D803" s="537">
        <v>8095.6966638720723</v>
      </c>
      <c r="E803" s="537">
        <v>8095.6966638720723</v>
      </c>
      <c r="F803" s="537">
        <v>10493.85777162078</v>
      </c>
      <c r="G803" s="538">
        <v>0</v>
      </c>
      <c r="H803" s="538">
        <v>6</v>
      </c>
      <c r="I803" s="538">
        <v>481</v>
      </c>
      <c r="J803" s="538">
        <v>185</v>
      </c>
      <c r="K803" s="539">
        <f t="shared" si="245"/>
        <v>0</v>
      </c>
      <c r="L803" s="539">
        <f t="shared" si="246"/>
        <v>48574.179983232432</v>
      </c>
      <c r="M803" s="539">
        <f t="shared" si="246"/>
        <v>3894030.0953224669</v>
      </c>
      <c r="N803" s="539">
        <f t="shared" si="246"/>
        <v>1941363.6877498443</v>
      </c>
      <c r="O803" s="539">
        <f t="shared" si="247"/>
        <v>5883967.9630555436</v>
      </c>
      <c r="P803" s="540"/>
      <c r="Q803" s="541"/>
      <c r="R803" s="541"/>
      <c r="S803" s="541"/>
      <c r="T803" s="541"/>
      <c r="U803" s="538">
        <f t="shared" si="248"/>
        <v>0</v>
      </c>
      <c r="V803" s="538">
        <f t="shared" si="249"/>
        <v>0</v>
      </c>
      <c r="W803" s="538">
        <f t="shared" si="249"/>
        <v>0</v>
      </c>
      <c r="X803" s="538">
        <f t="shared" si="249"/>
        <v>0</v>
      </c>
      <c r="Y803" s="538">
        <f t="shared" si="250"/>
        <v>0</v>
      </c>
      <c r="Z803" s="542">
        <f t="shared" si="251"/>
        <v>0</v>
      </c>
      <c r="AA803" s="543"/>
      <c r="AB803" s="544" t="s">
        <v>2263</v>
      </c>
      <c r="AC803" s="544" t="s">
        <v>2505</v>
      </c>
      <c r="AD803" s="544" t="s">
        <v>2505</v>
      </c>
      <c r="AE803" s="544" t="s">
        <v>2263</v>
      </c>
      <c r="AF803" s="545" t="s">
        <v>2263</v>
      </c>
      <c r="AG803" s="545" t="s">
        <v>2263</v>
      </c>
      <c r="AH803" s="556"/>
      <c r="AN803" s="502">
        <f t="shared" si="241"/>
        <v>0</v>
      </c>
      <c r="AO803" s="502">
        <f t="shared" si="241"/>
        <v>-48574.179983232432</v>
      </c>
      <c r="AP803" s="502">
        <f t="shared" si="241"/>
        <v>-3894030.0953224669</v>
      </c>
      <c r="AQ803" s="502">
        <f t="shared" si="241"/>
        <v>-1941363.6877498443</v>
      </c>
    </row>
    <row r="804" spans="1:43" s="504" customFormat="1" ht="12.75" x14ac:dyDescent="0.2">
      <c r="A804" s="535" t="s">
        <v>1195</v>
      </c>
      <c r="B804" s="536">
        <v>0</v>
      </c>
      <c r="C804" s="537" t="s">
        <v>2263</v>
      </c>
      <c r="D804" s="537">
        <v>5717.9800794755729</v>
      </c>
      <c r="E804" s="537">
        <v>5717.9800794755729</v>
      </c>
      <c r="F804" s="537">
        <v>5711.3140782087339</v>
      </c>
      <c r="G804" s="538">
        <v>74</v>
      </c>
      <c r="H804" s="538">
        <v>56</v>
      </c>
      <c r="I804" s="538">
        <v>1380</v>
      </c>
      <c r="J804" s="538">
        <v>189</v>
      </c>
      <c r="K804" s="539">
        <f t="shared" si="245"/>
        <v>0</v>
      </c>
      <c r="L804" s="539">
        <f t="shared" si="246"/>
        <v>320206.88445063209</v>
      </c>
      <c r="M804" s="539">
        <f t="shared" si="246"/>
        <v>7890812.5096762907</v>
      </c>
      <c r="N804" s="539">
        <f t="shared" si="246"/>
        <v>1079438.3607814508</v>
      </c>
      <c r="O804" s="539">
        <f t="shared" si="247"/>
        <v>9290457.7549083736</v>
      </c>
      <c r="P804" s="540"/>
      <c r="Q804" s="541"/>
      <c r="R804" s="541"/>
      <c r="S804" s="541"/>
      <c r="T804" s="541"/>
      <c r="U804" s="538">
        <f t="shared" si="248"/>
        <v>0</v>
      </c>
      <c r="V804" s="538">
        <f t="shared" si="249"/>
        <v>0</v>
      </c>
      <c r="W804" s="538">
        <f t="shared" si="249"/>
        <v>0</v>
      </c>
      <c r="X804" s="538">
        <f t="shared" si="249"/>
        <v>0</v>
      </c>
      <c r="Y804" s="538">
        <f t="shared" si="250"/>
        <v>0</v>
      </c>
      <c r="Z804" s="542">
        <f t="shared" si="251"/>
        <v>0</v>
      </c>
      <c r="AA804" s="543"/>
      <c r="AB804" s="544" t="s">
        <v>2263</v>
      </c>
      <c r="AC804" s="544" t="s">
        <v>2505</v>
      </c>
      <c r="AD804" s="544" t="s">
        <v>2505</v>
      </c>
      <c r="AE804" s="544" t="s">
        <v>2263</v>
      </c>
      <c r="AF804" s="545">
        <v>110</v>
      </c>
      <c r="AG804" s="545" t="s">
        <v>2263</v>
      </c>
      <c r="AH804" s="556"/>
      <c r="AN804" s="502">
        <f t="shared" si="241"/>
        <v>0</v>
      </c>
      <c r="AO804" s="502">
        <f t="shared" si="241"/>
        <v>-320206.88445063209</v>
      </c>
      <c r="AP804" s="502">
        <f t="shared" si="241"/>
        <v>-7890812.5096762907</v>
      </c>
      <c r="AQ804" s="502">
        <f t="shared" si="241"/>
        <v>-1079438.3607814508</v>
      </c>
    </row>
    <row r="805" spans="1:43" s="504" customFormat="1" ht="12.75" x14ac:dyDescent="0.2">
      <c r="A805" s="535" t="s">
        <v>1196</v>
      </c>
      <c r="B805" s="536">
        <v>0</v>
      </c>
      <c r="C805" s="537" t="s">
        <v>2263</v>
      </c>
      <c r="D805" s="537">
        <v>5963.1539138813969</v>
      </c>
      <c r="E805" s="537">
        <v>5963.1539138813969</v>
      </c>
      <c r="F805" s="537">
        <v>7804.7396603238003</v>
      </c>
      <c r="G805" s="538">
        <v>0</v>
      </c>
      <c r="H805" s="538">
        <v>37</v>
      </c>
      <c r="I805" s="538">
        <v>233</v>
      </c>
      <c r="J805" s="538">
        <v>223</v>
      </c>
      <c r="K805" s="539">
        <f t="shared" si="245"/>
        <v>0</v>
      </c>
      <c r="L805" s="539">
        <f t="shared" si="246"/>
        <v>220636.69481361168</v>
      </c>
      <c r="M805" s="539">
        <f t="shared" si="246"/>
        <v>1389414.8619343655</v>
      </c>
      <c r="N805" s="539">
        <f t="shared" si="246"/>
        <v>1740456.9442522074</v>
      </c>
      <c r="O805" s="539">
        <f t="shared" si="247"/>
        <v>3350508.5010001846</v>
      </c>
      <c r="P805" s="540"/>
      <c r="Q805" s="541"/>
      <c r="R805" s="541"/>
      <c r="S805" s="541"/>
      <c r="T805" s="541"/>
      <c r="U805" s="538">
        <f t="shared" si="248"/>
        <v>0</v>
      </c>
      <c r="V805" s="538">
        <f t="shared" si="249"/>
        <v>0</v>
      </c>
      <c r="W805" s="538">
        <f t="shared" si="249"/>
        <v>0</v>
      </c>
      <c r="X805" s="538">
        <f t="shared" si="249"/>
        <v>0</v>
      </c>
      <c r="Y805" s="538">
        <f t="shared" si="250"/>
        <v>0</v>
      </c>
      <c r="Z805" s="542">
        <f t="shared" si="251"/>
        <v>0</v>
      </c>
      <c r="AA805" s="543"/>
      <c r="AB805" s="544" t="s">
        <v>2263</v>
      </c>
      <c r="AC805" s="544" t="s">
        <v>2505</v>
      </c>
      <c r="AD805" s="544" t="s">
        <v>2505</v>
      </c>
      <c r="AE805" s="544" t="s">
        <v>2263</v>
      </c>
      <c r="AF805" s="545" t="s">
        <v>2263</v>
      </c>
      <c r="AG805" s="545" t="s">
        <v>2263</v>
      </c>
      <c r="AH805" s="556"/>
      <c r="AN805" s="502">
        <f t="shared" si="241"/>
        <v>0</v>
      </c>
      <c r="AO805" s="502">
        <f t="shared" si="241"/>
        <v>-220636.69481361168</v>
      </c>
      <c r="AP805" s="502">
        <f t="shared" si="241"/>
        <v>-1389414.8619343655</v>
      </c>
      <c r="AQ805" s="502">
        <f t="shared" si="241"/>
        <v>-1740456.9442522074</v>
      </c>
    </row>
    <row r="806" spans="1:43" s="504" customFormat="1" ht="12.75" x14ac:dyDescent="0.2">
      <c r="A806" s="535" t="s">
        <v>1197</v>
      </c>
      <c r="B806" s="536">
        <v>0</v>
      </c>
      <c r="C806" s="537" t="s">
        <v>2263</v>
      </c>
      <c r="D806" s="537">
        <v>3463.7213757797017</v>
      </c>
      <c r="E806" s="537">
        <v>3463.7213757797017</v>
      </c>
      <c r="F806" s="537">
        <v>4342.2668822945006</v>
      </c>
      <c r="G806" s="538">
        <v>8</v>
      </c>
      <c r="H806" s="538">
        <v>144</v>
      </c>
      <c r="I806" s="538">
        <v>360</v>
      </c>
      <c r="J806" s="538">
        <v>122</v>
      </c>
      <c r="K806" s="539">
        <f t="shared" si="245"/>
        <v>0</v>
      </c>
      <c r="L806" s="539">
        <f t="shared" si="246"/>
        <v>498775.87811227702</v>
      </c>
      <c r="M806" s="539">
        <f t="shared" si="246"/>
        <v>1246939.6952806925</v>
      </c>
      <c r="N806" s="539">
        <f t="shared" si="246"/>
        <v>529756.5596399291</v>
      </c>
      <c r="O806" s="539">
        <f t="shared" si="247"/>
        <v>2275472.1330328984</v>
      </c>
      <c r="P806" s="540"/>
      <c r="Q806" s="541"/>
      <c r="R806" s="541"/>
      <c r="S806" s="541"/>
      <c r="T806" s="541"/>
      <c r="U806" s="538">
        <f t="shared" si="248"/>
        <v>0</v>
      </c>
      <c r="V806" s="538">
        <f t="shared" si="249"/>
        <v>0</v>
      </c>
      <c r="W806" s="538">
        <f t="shared" si="249"/>
        <v>0</v>
      </c>
      <c r="X806" s="538">
        <f t="shared" si="249"/>
        <v>0</v>
      </c>
      <c r="Y806" s="538">
        <f t="shared" si="250"/>
        <v>0</v>
      </c>
      <c r="Z806" s="542">
        <f t="shared" si="251"/>
        <v>0</v>
      </c>
      <c r="AA806" s="543"/>
      <c r="AB806" s="544" t="s">
        <v>2263</v>
      </c>
      <c r="AC806" s="544" t="s">
        <v>2505</v>
      </c>
      <c r="AD806" s="544" t="s">
        <v>2505</v>
      </c>
      <c r="AE806" s="544" t="s">
        <v>2263</v>
      </c>
      <c r="AF806" s="545">
        <v>100</v>
      </c>
      <c r="AG806" s="545" t="s">
        <v>2263</v>
      </c>
      <c r="AH806" s="556"/>
      <c r="AN806" s="502">
        <f t="shared" si="241"/>
        <v>0</v>
      </c>
      <c r="AO806" s="502">
        <f t="shared" si="241"/>
        <v>-498775.87811227702</v>
      </c>
      <c r="AP806" s="502">
        <f t="shared" si="241"/>
        <v>-1246939.6952806925</v>
      </c>
      <c r="AQ806" s="502">
        <f t="shared" si="241"/>
        <v>-529756.5596399291</v>
      </c>
    </row>
    <row r="807" spans="1:43" s="504" customFormat="1" ht="12.75" x14ac:dyDescent="0.2">
      <c r="A807" s="535" t="s">
        <v>1198</v>
      </c>
      <c r="B807" s="536">
        <v>0</v>
      </c>
      <c r="C807" s="537" t="s">
        <v>2263</v>
      </c>
      <c r="D807" s="537">
        <v>5503.8032485559625</v>
      </c>
      <c r="E807" s="537">
        <v>5503.8032485559625</v>
      </c>
      <c r="F807" s="537">
        <v>6835.4448881389071</v>
      </c>
      <c r="G807" s="538">
        <v>0</v>
      </c>
      <c r="H807" s="538">
        <v>25</v>
      </c>
      <c r="I807" s="538">
        <v>375</v>
      </c>
      <c r="J807" s="538">
        <v>443</v>
      </c>
      <c r="K807" s="539">
        <f t="shared" si="245"/>
        <v>0</v>
      </c>
      <c r="L807" s="539">
        <f t="shared" si="246"/>
        <v>137595.08121389907</v>
      </c>
      <c r="M807" s="539">
        <f t="shared" si="246"/>
        <v>2063926.218208486</v>
      </c>
      <c r="N807" s="539">
        <f t="shared" si="246"/>
        <v>3028102.0854455358</v>
      </c>
      <c r="O807" s="539">
        <f t="shared" si="247"/>
        <v>5229623.3848679215</v>
      </c>
      <c r="P807" s="540"/>
      <c r="Q807" s="541"/>
      <c r="R807" s="541"/>
      <c r="S807" s="541"/>
      <c r="T807" s="541"/>
      <c r="U807" s="538">
        <f t="shared" si="248"/>
        <v>0</v>
      </c>
      <c r="V807" s="538">
        <f t="shared" si="249"/>
        <v>0</v>
      </c>
      <c r="W807" s="538">
        <f t="shared" si="249"/>
        <v>0</v>
      </c>
      <c r="X807" s="538">
        <f t="shared" si="249"/>
        <v>0</v>
      </c>
      <c r="Y807" s="538">
        <f t="shared" si="250"/>
        <v>0</v>
      </c>
      <c r="Z807" s="542">
        <f t="shared" si="251"/>
        <v>0</v>
      </c>
      <c r="AA807" s="543"/>
      <c r="AB807" s="544" t="s">
        <v>2263</v>
      </c>
      <c r="AC807" s="544" t="s">
        <v>2505</v>
      </c>
      <c r="AD807" s="544" t="s">
        <v>2505</v>
      </c>
      <c r="AE807" s="544" t="s">
        <v>2263</v>
      </c>
      <c r="AF807" s="545" t="s">
        <v>2263</v>
      </c>
      <c r="AG807" s="545" t="s">
        <v>2263</v>
      </c>
      <c r="AH807" s="556"/>
      <c r="AN807" s="502">
        <f t="shared" si="241"/>
        <v>0</v>
      </c>
      <c r="AO807" s="502">
        <f t="shared" si="241"/>
        <v>-137595.08121389907</v>
      </c>
      <c r="AP807" s="502">
        <f t="shared" si="241"/>
        <v>-2063926.218208486</v>
      </c>
      <c r="AQ807" s="502">
        <f t="shared" si="241"/>
        <v>-3028102.0854455358</v>
      </c>
    </row>
    <row r="808" spans="1:43" s="504" customFormat="1" ht="12.75" x14ac:dyDescent="0.2">
      <c r="A808" s="535" t="s">
        <v>1199</v>
      </c>
      <c r="B808" s="536">
        <v>0</v>
      </c>
      <c r="C808" s="537" t="s">
        <v>2263</v>
      </c>
      <c r="D808" s="537">
        <v>3435.4931212614542</v>
      </c>
      <c r="E808" s="537">
        <v>3435.4931212614542</v>
      </c>
      <c r="F808" s="537">
        <v>4618.3561494998376</v>
      </c>
      <c r="G808" s="538">
        <v>0</v>
      </c>
      <c r="H808" s="538">
        <v>133</v>
      </c>
      <c r="I808" s="538">
        <v>798</v>
      </c>
      <c r="J808" s="538">
        <v>412</v>
      </c>
      <c r="K808" s="539">
        <f t="shared" si="245"/>
        <v>0</v>
      </c>
      <c r="L808" s="539">
        <f t="shared" si="246"/>
        <v>456920.5851277734</v>
      </c>
      <c r="M808" s="539">
        <f t="shared" si="246"/>
        <v>2741523.5107666403</v>
      </c>
      <c r="N808" s="539">
        <f t="shared" si="246"/>
        <v>1902762.7335939331</v>
      </c>
      <c r="O808" s="539">
        <f t="shared" si="247"/>
        <v>5101206.8294883464</v>
      </c>
      <c r="P808" s="540"/>
      <c r="Q808" s="541"/>
      <c r="R808" s="541"/>
      <c r="S808" s="541"/>
      <c r="T808" s="541"/>
      <c r="U808" s="538">
        <f t="shared" si="248"/>
        <v>0</v>
      </c>
      <c r="V808" s="538">
        <f t="shared" si="249"/>
        <v>0</v>
      </c>
      <c r="W808" s="538">
        <f t="shared" si="249"/>
        <v>0</v>
      </c>
      <c r="X808" s="538">
        <f t="shared" si="249"/>
        <v>0</v>
      </c>
      <c r="Y808" s="538">
        <f t="shared" si="250"/>
        <v>0</v>
      </c>
      <c r="Z808" s="542">
        <f t="shared" si="251"/>
        <v>0</v>
      </c>
      <c r="AA808" s="543"/>
      <c r="AB808" s="544" t="s">
        <v>2263</v>
      </c>
      <c r="AC808" s="544" t="s">
        <v>2505</v>
      </c>
      <c r="AD808" s="544" t="s">
        <v>2505</v>
      </c>
      <c r="AE808" s="544" t="s">
        <v>2263</v>
      </c>
      <c r="AF808" s="545" t="s">
        <v>2263</v>
      </c>
      <c r="AG808" s="545" t="s">
        <v>2263</v>
      </c>
      <c r="AH808" s="556"/>
      <c r="AN808" s="502">
        <f t="shared" si="241"/>
        <v>0</v>
      </c>
      <c r="AO808" s="502">
        <f t="shared" si="241"/>
        <v>-456920.5851277734</v>
      </c>
      <c r="AP808" s="502">
        <f t="shared" si="241"/>
        <v>-2741523.5107666403</v>
      </c>
      <c r="AQ808" s="502">
        <f t="shared" si="241"/>
        <v>-1902762.7335939331</v>
      </c>
    </row>
    <row r="809" spans="1:43" s="504" customFormat="1" ht="12.75" x14ac:dyDescent="0.2">
      <c r="A809" s="535" t="s">
        <v>1200</v>
      </c>
      <c r="B809" s="536">
        <v>0</v>
      </c>
      <c r="C809" s="537" t="s">
        <v>2263</v>
      </c>
      <c r="D809" s="537">
        <v>2883.758265911626</v>
      </c>
      <c r="E809" s="537">
        <v>2883.758265911626</v>
      </c>
      <c r="F809" s="537">
        <v>3893.7414067742206</v>
      </c>
      <c r="G809" s="538">
        <v>47</v>
      </c>
      <c r="H809" s="538">
        <v>305</v>
      </c>
      <c r="I809" s="538">
        <v>1069</v>
      </c>
      <c r="J809" s="538">
        <v>347</v>
      </c>
      <c r="K809" s="539">
        <f t="shared" si="245"/>
        <v>0</v>
      </c>
      <c r="L809" s="539">
        <f t="shared" si="246"/>
        <v>879546.2711030459</v>
      </c>
      <c r="M809" s="539">
        <f t="shared" si="246"/>
        <v>3082737.5862595281</v>
      </c>
      <c r="N809" s="539">
        <f t="shared" si="246"/>
        <v>1351128.2681506546</v>
      </c>
      <c r="O809" s="539">
        <f t="shared" si="247"/>
        <v>5313412.1255132286</v>
      </c>
      <c r="P809" s="540"/>
      <c r="Q809" s="541"/>
      <c r="R809" s="541"/>
      <c r="S809" s="541"/>
      <c r="T809" s="541"/>
      <c r="U809" s="538">
        <f t="shared" si="248"/>
        <v>0</v>
      </c>
      <c r="V809" s="538">
        <f t="shared" si="249"/>
        <v>0</v>
      </c>
      <c r="W809" s="538">
        <f t="shared" si="249"/>
        <v>0</v>
      </c>
      <c r="X809" s="538">
        <f t="shared" si="249"/>
        <v>0</v>
      </c>
      <c r="Y809" s="538">
        <f t="shared" si="250"/>
        <v>0</v>
      </c>
      <c r="Z809" s="542">
        <f t="shared" si="251"/>
        <v>0</v>
      </c>
      <c r="AA809" s="543"/>
      <c r="AB809" s="544" t="s">
        <v>2263</v>
      </c>
      <c r="AC809" s="544" t="s">
        <v>2505</v>
      </c>
      <c r="AD809" s="544" t="s">
        <v>2505</v>
      </c>
      <c r="AE809" s="544" t="s">
        <v>2263</v>
      </c>
      <c r="AF809" s="545">
        <v>350</v>
      </c>
      <c r="AG809" s="545" t="s">
        <v>2263</v>
      </c>
      <c r="AH809" s="556"/>
      <c r="AN809" s="502">
        <f t="shared" si="241"/>
        <v>0</v>
      </c>
      <c r="AO809" s="502">
        <f t="shared" si="241"/>
        <v>-879546.2711030459</v>
      </c>
      <c r="AP809" s="502">
        <f t="shared" si="241"/>
        <v>-3082737.5862595281</v>
      </c>
      <c r="AQ809" s="502">
        <f t="shared" ref="AQ809:AQ872" si="253">X809-N809</f>
        <v>-1351128.2681506546</v>
      </c>
    </row>
    <row r="810" spans="1:43" s="504" customFormat="1" ht="12.75" x14ac:dyDescent="0.2">
      <c r="A810" s="535" t="s">
        <v>1201</v>
      </c>
      <c r="B810" s="536">
        <v>0</v>
      </c>
      <c r="C810" s="537" t="s">
        <v>2263</v>
      </c>
      <c r="D810" s="537">
        <v>2395.0184822800175</v>
      </c>
      <c r="E810" s="537">
        <v>2395.0184822800175</v>
      </c>
      <c r="F810" s="537">
        <v>3532.1647095509693</v>
      </c>
      <c r="G810" s="538">
        <v>2</v>
      </c>
      <c r="H810" s="538">
        <v>213</v>
      </c>
      <c r="I810" s="538">
        <v>300</v>
      </c>
      <c r="J810" s="538">
        <v>119</v>
      </c>
      <c r="K810" s="539">
        <f t="shared" si="245"/>
        <v>0</v>
      </c>
      <c r="L810" s="539">
        <f t="shared" si="246"/>
        <v>510138.9367256437</v>
      </c>
      <c r="M810" s="539">
        <f t="shared" si="246"/>
        <v>718505.5446840052</v>
      </c>
      <c r="N810" s="539">
        <f t="shared" si="246"/>
        <v>420327.60043656535</v>
      </c>
      <c r="O810" s="539">
        <f t="shared" si="247"/>
        <v>1648972.0818462144</v>
      </c>
      <c r="P810" s="540"/>
      <c r="Q810" s="541"/>
      <c r="R810" s="541"/>
      <c r="S810" s="541"/>
      <c r="T810" s="541"/>
      <c r="U810" s="538">
        <f t="shared" si="248"/>
        <v>0</v>
      </c>
      <c r="V810" s="538">
        <f t="shared" si="249"/>
        <v>0</v>
      </c>
      <c r="W810" s="538">
        <f t="shared" si="249"/>
        <v>0</v>
      </c>
      <c r="X810" s="538">
        <f t="shared" si="249"/>
        <v>0</v>
      </c>
      <c r="Y810" s="538">
        <f t="shared" si="250"/>
        <v>0</v>
      </c>
      <c r="Z810" s="542">
        <f t="shared" si="251"/>
        <v>0</v>
      </c>
      <c r="AA810" s="543"/>
      <c r="AB810" s="544" t="s">
        <v>2505</v>
      </c>
      <c r="AC810" s="544">
        <v>2070.977636544063</v>
      </c>
      <c r="AD810" s="544">
        <v>2070.977636544063</v>
      </c>
      <c r="AE810" s="544">
        <v>3621.9380614537081</v>
      </c>
      <c r="AF810" s="545">
        <v>420</v>
      </c>
      <c r="AG810" s="545" t="s">
        <v>2263</v>
      </c>
      <c r="AH810" s="556"/>
      <c r="AN810" s="502">
        <f t="shared" ref="AN810:AQ873" si="254">U810-K810</f>
        <v>0</v>
      </c>
      <c r="AO810" s="502">
        <f t="shared" si="254"/>
        <v>-510138.9367256437</v>
      </c>
      <c r="AP810" s="502">
        <f t="shared" si="254"/>
        <v>-718505.5446840052</v>
      </c>
      <c r="AQ810" s="502">
        <f t="shared" si="253"/>
        <v>-420327.60043656535</v>
      </c>
    </row>
    <row r="811" spans="1:43" s="504" customFormat="1" ht="12.75" x14ac:dyDescent="0.2">
      <c r="A811" s="535" t="s">
        <v>1202</v>
      </c>
      <c r="B811" s="536">
        <v>0</v>
      </c>
      <c r="C811" s="537" t="s">
        <v>2263</v>
      </c>
      <c r="D811" s="537">
        <v>3161.8583666809582</v>
      </c>
      <c r="E811" s="537">
        <v>3161.8583666809582</v>
      </c>
      <c r="F811" s="537">
        <v>5689.3045482195303</v>
      </c>
      <c r="G811" s="538">
        <v>0</v>
      </c>
      <c r="H811" s="538">
        <v>96</v>
      </c>
      <c r="I811" s="538">
        <v>777</v>
      </c>
      <c r="J811" s="538">
        <v>620</v>
      </c>
      <c r="K811" s="539">
        <f t="shared" si="245"/>
        <v>0</v>
      </c>
      <c r="L811" s="539">
        <f t="shared" si="246"/>
        <v>303538.40320137201</v>
      </c>
      <c r="M811" s="539">
        <f t="shared" si="246"/>
        <v>2456763.9509111047</v>
      </c>
      <c r="N811" s="539">
        <f t="shared" si="246"/>
        <v>3527368.8198961089</v>
      </c>
      <c r="O811" s="539">
        <f t="shared" si="247"/>
        <v>6287671.1740085855</v>
      </c>
      <c r="P811" s="540"/>
      <c r="Q811" s="541"/>
      <c r="R811" s="541"/>
      <c r="S811" s="541"/>
      <c r="T811" s="541"/>
      <c r="U811" s="538">
        <f t="shared" si="248"/>
        <v>0</v>
      </c>
      <c r="V811" s="538">
        <f t="shared" si="249"/>
        <v>0</v>
      </c>
      <c r="W811" s="538">
        <f t="shared" si="249"/>
        <v>0</v>
      </c>
      <c r="X811" s="538">
        <f t="shared" si="249"/>
        <v>0</v>
      </c>
      <c r="Y811" s="538">
        <f t="shared" si="250"/>
        <v>0</v>
      </c>
      <c r="Z811" s="542">
        <f t="shared" si="251"/>
        <v>0</v>
      </c>
      <c r="AA811" s="543"/>
      <c r="AB811" s="544" t="s">
        <v>2263</v>
      </c>
      <c r="AC811" s="544" t="s">
        <v>2505</v>
      </c>
      <c r="AD811" s="544" t="s">
        <v>2505</v>
      </c>
      <c r="AE811" s="544" t="s">
        <v>2263</v>
      </c>
      <c r="AF811" s="545" t="s">
        <v>2263</v>
      </c>
      <c r="AG811" s="545" t="s">
        <v>2263</v>
      </c>
      <c r="AH811" s="556"/>
      <c r="AN811" s="502">
        <f t="shared" si="254"/>
        <v>0</v>
      </c>
      <c r="AO811" s="502">
        <f t="shared" si="254"/>
        <v>-303538.40320137201</v>
      </c>
      <c r="AP811" s="502">
        <f t="shared" si="254"/>
        <v>-2456763.9509111047</v>
      </c>
      <c r="AQ811" s="502">
        <f t="shared" si="253"/>
        <v>-3527368.8198961089</v>
      </c>
    </row>
    <row r="812" spans="1:43" s="504" customFormat="1" ht="12.75" x14ac:dyDescent="0.2">
      <c r="A812" s="535" t="s">
        <v>1203</v>
      </c>
      <c r="B812" s="536">
        <v>0</v>
      </c>
      <c r="C812" s="537" t="s">
        <v>2263</v>
      </c>
      <c r="D812" s="537">
        <v>2099.2023003965746</v>
      </c>
      <c r="E812" s="537">
        <v>2099.2023003965746</v>
      </c>
      <c r="F812" s="537">
        <v>3841.4411381528907</v>
      </c>
      <c r="G812" s="538">
        <v>0</v>
      </c>
      <c r="H812" s="538">
        <v>3465</v>
      </c>
      <c r="I812" s="538">
        <v>7310</v>
      </c>
      <c r="J812" s="538">
        <v>2792</v>
      </c>
      <c r="K812" s="539">
        <f t="shared" si="245"/>
        <v>0</v>
      </c>
      <c r="L812" s="539">
        <f t="shared" si="246"/>
        <v>7273735.9708741307</v>
      </c>
      <c r="M812" s="539">
        <f t="shared" si="246"/>
        <v>15345168.81589896</v>
      </c>
      <c r="N812" s="539">
        <f t="shared" si="246"/>
        <v>10725303.657722872</v>
      </c>
      <c r="O812" s="539">
        <f t="shared" si="247"/>
        <v>33344208.444495965</v>
      </c>
      <c r="P812" s="540"/>
      <c r="Q812" s="541"/>
      <c r="R812" s="541"/>
      <c r="S812" s="541"/>
      <c r="T812" s="541"/>
      <c r="U812" s="538">
        <f t="shared" si="248"/>
        <v>0</v>
      </c>
      <c r="V812" s="538">
        <f t="shared" si="249"/>
        <v>0</v>
      </c>
      <c r="W812" s="538">
        <f t="shared" si="249"/>
        <v>0</v>
      </c>
      <c r="X812" s="538">
        <f t="shared" si="249"/>
        <v>0</v>
      </c>
      <c r="Y812" s="538">
        <f t="shared" si="250"/>
        <v>0</v>
      </c>
      <c r="Z812" s="542">
        <f t="shared" si="251"/>
        <v>0</v>
      </c>
      <c r="AA812" s="543"/>
      <c r="AB812" s="544" t="s">
        <v>2263</v>
      </c>
      <c r="AC812" s="544" t="s">
        <v>2505</v>
      </c>
      <c r="AD812" s="544" t="s">
        <v>2505</v>
      </c>
      <c r="AE812" s="544" t="s">
        <v>2263</v>
      </c>
      <c r="AF812" s="545" t="s">
        <v>2263</v>
      </c>
      <c r="AG812" s="545" t="s">
        <v>2263</v>
      </c>
      <c r="AH812" s="556"/>
      <c r="AN812" s="502">
        <f t="shared" si="254"/>
        <v>0</v>
      </c>
      <c r="AO812" s="502">
        <f t="shared" si="254"/>
        <v>-7273735.9708741307</v>
      </c>
      <c r="AP812" s="502">
        <f t="shared" si="254"/>
        <v>-15345168.81589896</v>
      </c>
      <c r="AQ812" s="502">
        <f t="shared" si="253"/>
        <v>-10725303.657722872</v>
      </c>
    </row>
    <row r="813" spans="1:43" s="504" customFormat="1" ht="12.75" x14ac:dyDescent="0.2">
      <c r="A813" s="535" t="s">
        <v>1204</v>
      </c>
      <c r="B813" s="536">
        <v>0</v>
      </c>
      <c r="C813" s="537" t="s">
        <v>2263</v>
      </c>
      <c r="D813" s="537">
        <v>1783.3438912424531</v>
      </c>
      <c r="E813" s="537">
        <v>1783.3438912424531</v>
      </c>
      <c r="F813" s="537">
        <v>3070.5895924339952</v>
      </c>
      <c r="G813" s="538">
        <v>3</v>
      </c>
      <c r="H813" s="538">
        <v>21252</v>
      </c>
      <c r="I813" s="538">
        <v>18572</v>
      </c>
      <c r="J813" s="538">
        <v>3746</v>
      </c>
      <c r="K813" s="539">
        <f t="shared" si="245"/>
        <v>0</v>
      </c>
      <c r="L813" s="539">
        <f t="shared" si="246"/>
        <v>37899624.376684614</v>
      </c>
      <c r="M813" s="539">
        <f t="shared" si="246"/>
        <v>33120262.748154838</v>
      </c>
      <c r="N813" s="539">
        <f t="shared" si="246"/>
        <v>11502428.613257745</v>
      </c>
      <c r="O813" s="539">
        <f t="shared" si="247"/>
        <v>82522315.738097206</v>
      </c>
      <c r="P813" s="540"/>
      <c r="Q813" s="541"/>
      <c r="R813" s="541"/>
      <c r="S813" s="541"/>
      <c r="T813" s="541"/>
      <c r="U813" s="538">
        <f t="shared" si="248"/>
        <v>0</v>
      </c>
      <c r="V813" s="538">
        <f t="shared" si="249"/>
        <v>0</v>
      </c>
      <c r="W813" s="538">
        <f t="shared" si="249"/>
        <v>0</v>
      </c>
      <c r="X813" s="538">
        <f t="shared" si="249"/>
        <v>0</v>
      </c>
      <c r="Y813" s="538">
        <f t="shared" si="250"/>
        <v>0</v>
      </c>
      <c r="Z813" s="542">
        <f t="shared" si="251"/>
        <v>0</v>
      </c>
      <c r="AA813" s="543"/>
      <c r="AB813" s="544" t="s">
        <v>2263</v>
      </c>
      <c r="AC813" s="544" t="s">
        <v>2505</v>
      </c>
      <c r="AD813" s="544" t="s">
        <v>2505</v>
      </c>
      <c r="AE813" s="544" t="s">
        <v>2263</v>
      </c>
      <c r="AF813" s="545">
        <v>105</v>
      </c>
      <c r="AG813" s="545" t="s">
        <v>2263</v>
      </c>
      <c r="AH813" s="556"/>
      <c r="AN813" s="502">
        <f t="shared" si="254"/>
        <v>0</v>
      </c>
      <c r="AO813" s="502">
        <f t="shared" si="254"/>
        <v>-37899624.376684614</v>
      </c>
      <c r="AP813" s="502">
        <f t="shared" si="254"/>
        <v>-33120262.748154838</v>
      </c>
      <c r="AQ813" s="502">
        <f t="shared" si="253"/>
        <v>-11502428.613257745</v>
      </c>
    </row>
    <row r="814" spans="1:43" s="504" customFormat="1" ht="12.75" x14ac:dyDescent="0.2">
      <c r="A814" s="535" t="s">
        <v>1205</v>
      </c>
      <c r="B814" s="536">
        <v>0</v>
      </c>
      <c r="C814" s="537" t="s">
        <v>2263</v>
      </c>
      <c r="D814" s="537">
        <v>5654.123778642801</v>
      </c>
      <c r="E814" s="537">
        <v>5654.123778642801</v>
      </c>
      <c r="F814" s="537">
        <v>7040.5186621229977</v>
      </c>
      <c r="G814" s="538">
        <v>0</v>
      </c>
      <c r="H814" s="538">
        <v>11</v>
      </c>
      <c r="I814" s="538">
        <v>347</v>
      </c>
      <c r="J814" s="538">
        <v>341</v>
      </c>
      <c r="K814" s="539">
        <f t="shared" si="245"/>
        <v>0</v>
      </c>
      <c r="L814" s="539">
        <f t="shared" si="246"/>
        <v>62195.361565070809</v>
      </c>
      <c r="M814" s="539">
        <f t="shared" si="246"/>
        <v>1961980.9511890518</v>
      </c>
      <c r="N814" s="539">
        <f t="shared" si="246"/>
        <v>2400816.8637839421</v>
      </c>
      <c r="O814" s="539">
        <f t="shared" si="247"/>
        <v>4424993.1765380651</v>
      </c>
      <c r="P814" s="540"/>
      <c r="Q814" s="541"/>
      <c r="R814" s="541"/>
      <c r="S814" s="541"/>
      <c r="T814" s="541"/>
      <c r="U814" s="538">
        <f t="shared" si="248"/>
        <v>0</v>
      </c>
      <c r="V814" s="538">
        <f t="shared" si="249"/>
        <v>0</v>
      </c>
      <c r="W814" s="538">
        <f t="shared" si="249"/>
        <v>0</v>
      </c>
      <c r="X814" s="538">
        <f t="shared" si="249"/>
        <v>0</v>
      </c>
      <c r="Y814" s="538">
        <f t="shared" si="250"/>
        <v>0</v>
      </c>
      <c r="Z814" s="542">
        <f t="shared" si="251"/>
        <v>0</v>
      </c>
      <c r="AA814" s="543"/>
      <c r="AB814" s="544" t="s">
        <v>2263</v>
      </c>
      <c r="AC814" s="544" t="s">
        <v>2505</v>
      </c>
      <c r="AD814" s="544" t="s">
        <v>2505</v>
      </c>
      <c r="AE814" s="544" t="s">
        <v>2263</v>
      </c>
      <c r="AF814" s="545" t="s">
        <v>2263</v>
      </c>
      <c r="AG814" s="545" t="s">
        <v>2263</v>
      </c>
      <c r="AH814" s="556"/>
      <c r="AN814" s="502">
        <f t="shared" si="254"/>
        <v>0</v>
      </c>
      <c r="AO814" s="502">
        <f t="shared" si="254"/>
        <v>-62195.361565070809</v>
      </c>
      <c r="AP814" s="502">
        <f t="shared" si="254"/>
        <v>-1961980.9511890518</v>
      </c>
      <c r="AQ814" s="502">
        <f t="shared" si="253"/>
        <v>-2400816.8637839421</v>
      </c>
    </row>
    <row r="815" spans="1:43" s="504" customFormat="1" ht="12.75" x14ac:dyDescent="0.2">
      <c r="A815" s="535" t="s">
        <v>1206</v>
      </c>
      <c r="B815" s="536">
        <v>0</v>
      </c>
      <c r="C815" s="537" t="s">
        <v>2263</v>
      </c>
      <c r="D815" s="537">
        <v>3467.7431763492905</v>
      </c>
      <c r="E815" s="537">
        <v>3467.7431763492905</v>
      </c>
      <c r="F815" s="537">
        <v>4775.7613290129639</v>
      </c>
      <c r="G815" s="538">
        <v>0</v>
      </c>
      <c r="H815" s="538">
        <v>112</v>
      </c>
      <c r="I815" s="538">
        <v>753</v>
      </c>
      <c r="J815" s="538">
        <v>280</v>
      </c>
      <c r="K815" s="539">
        <f t="shared" si="245"/>
        <v>0</v>
      </c>
      <c r="L815" s="539">
        <f t="shared" si="246"/>
        <v>388387.23575112055</v>
      </c>
      <c r="M815" s="539">
        <f t="shared" si="246"/>
        <v>2611210.6117910156</v>
      </c>
      <c r="N815" s="539">
        <f t="shared" si="246"/>
        <v>1337213.1721236298</v>
      </c>
      <c r="O815" s="539">
        <f t="shared" si="247"/>
        <v>4336811.0196657656</v>
      </c>
      <c r="P815" s="540"/>
      <c r="Q815" s="541"/>
      <c r="R815" s="541"/>
      <c r="S815" s="541"/>
      <c r="T815" s="541"/>
      <c r="U815" s="538">
        <f t="shared" si="248"/>
        <v>0</v>
      </c>
      <c r="V815" s="538">
        <f t="shared" si="249"/>
        <v>0</v>
      </c>
      <c r="W815" s="538">
        <f t="shared" si="249"/>
        <v>0</v>
      </c>
      <c r="X815" s="538">
        <f t="shared" si="249"/>
        <v>0</v>
      </c>
      <c r="Y815" s="538">
        <f t="shared" si="250"/>
        <v>0</v>
      </c>
      <c r="Z815" s="542">
        <f t="shared" si="251"/>
        <v>0</v>
      </c>
      <c r="AA815" s="543"/>
      <c r="AB815" s="544" t="s">
        <v>2263</v>
      </c>
      <c r="AC815" s="544" t="s">
        <v>2505</v>
      </c>
      <c r="AD815" s="544" t="s">
        <v>2505</v>
      </c>
      <c r="AE815" s="544" t="s">
        <v>2263</v>
      </c>
      <c r="AF815" s="545" t="s">
        <v>2263</v>
      </c>
      <c r="AG815" s="545" t="s">
        <v>2263</v>
      </c>
      <c r="AH815" s="556"/>
      <c r="AN815" s="502">
        <f t="shared" si="254"/>
        <v>0</v>
      </c>
      <c r="AO815" s="502">
        <f t="shared" si="254"/>
        <v>-388387.23575112055</v>
      </c>
      <c r="AP815" s="502">
        <f t="shared" si="254"/>
        <v>-2611210.6117910156</v>
      </c>
      <c r="AQ815" s="502">
        <f t="shared" si="253"/>
        <v>-1337213.1721236298</v>
      </c>
    </row>
    <row r="816" spans="1:43" s="504" customFormat="1" ht="12.75" x14ac:dyDescent="0.2">
      <c r="A816" s="535" t="s">
        <v>1207</v>
      </c>
      <c r="B816" s="536">
        <v>0</v>
      </c>
      <c r="C816" s="537" t="s">
        <v>2263</v>
      </c>
      <c r="D816" s="537">
        <v>2636.4066564125387</v>
      </c>
      <c r="E816" s="537">
        <v>2636.4066564125387</v>
      </c>
      <c r="F816" s="537">
        <v>4252.468218665329</v>
      </c>
      <c r="G816" s="538">
        <v>6</v>
      </c>
      <c r="H816" s="538">
        <v>476</v>
      </c>
      <c r="I816" s="538">
        <v>1109</v>
      </c>
      <c r="J816" s="538">
        <v>281</v>
      </c>
      <c r="K816" s="539">
        <f t="shared" si="245"/>
        <v>0</v>
      </c>
      <c r="L816" s="539">
        <f t="shared" si="246"/>
        <v>1254929.5684523685</v>
      </c>
      <c r="M816" s="539">
        <f t="shared" si="246"/>
        <v>2923774.9819615055</v>
      </c>
      <c r="N816" s="539">
        <f t="shared" si="246"/>
        <v>1194943.5694449574</v>
      </c>
      <c r="O816" s="539">
        <f t="shared" si="247"/>
        <v>5373648.1198588312</v>
      </c>
      <c r="P816" s="540"/>
      <c r="Q816" s="541"/>
      <c r="R816" s="541"/>
      <c r="S816" s="541"/>
      <c r="T816" s="541"/>
      <c r="U816" s="538">
        <f t="shared" si="248"/>
        <v>0</v>
      </c>
      <c r="V816" s="538">
        <f t="shared" si="249"/>
        <v>0</v>
      </c>
      <c r="W816" s="538">
        <f t="shared" si="249"/>
        <v>0</v>
      </c>
      <c r="X816" s="538">
        <f t="shared" si="249"/>
        <v>0</v>
      </c>
      <c r="Y816" s="538">
        <f t="shared" si="250"/>
        <v>0</v>
      </c>
      <c r="Z816" s="542">
        <f t="shared" si="251"/>
        <v>0</v>
      </c>
      <c r="AA816" s="543"/>
      <c r="AB816" s="544" t="s">
        <v>2263</v>
      </c>
      <c r="AC816" s="544" t="s">
        <v>2505</v>
      </c>
      <c r="AD816" s="544" t="s">
        <v>2505</v>
      </c>
      <c r="AE816" s="544" t="s">
        <v>2263</v>
      </c>
      <c r="AF816" s="545">
        <v>340</v>
      </c>
      <c r="AG816" s="545" t="s">
        <v>2263</v>
      </c>
      <c r="AH816" s="556"/>
      <c r="AN816" s="502">
        <f t="shared" si="254"/>
        <v>0</v>
      </c>
      <c r="AO816" s="502">
        <f t="shared" si="254"/>
        <v>-1254929.5684523685</v>
      </c>
      <c r="AP816" s="502">
        <f t="shared" si="254"/>
        <v>-2923774.9819615055</v>
      </c>
      <c r="AQ816" s="502">
        <f t="shared" si="253"/>
        <v>-1194943.5694449574</v>
      </c>
    </row>
    <row r="817" spans="1:43" s="504" customFormat="1" ht="12.75" x14ac:dyDescent="0.2">
      <c r="A817" s="535" t="s">
        <v>1208</v>
      </c>
      <c r="B817" s="536">
        <v>0</v>
      </c>
      <c r="C817" s="537" t="s">
        <v>2263</v>
      </c>
      <c r="D817" s="537">
        <v>8399.0193697708291</v>
      </c>
      <c r="E817" s="537">
        <v>8399.0193697708291</v>
      </c>
      <c r="F817" s="537">
        <v>17628.557651391897</v>
      </c>
      <c r="G817" s="538">
        <v>0</v>
      </c>
      <c r="H817" s="538">
        <v>4</v>
      </c>
      <c r="I817" s="538">
        <v>31</v>
      </c>
      <c r="J817" s="538">
        <v>176</v>
      </c>
      <c r="K817" s="539">
        <f t="shared" si="245"/>
        <v>0</v>
      </c>
      <c r="L817" s="539">
        <f t="shared" si="246"/>
        <v>33596.077479083317</v>
      </c>
      <c r="M817" s="539">
        <f t="shared" si="246"/>
        <v>260369.6004628957</v>
      </c>
      <c r="N817" s="539">
        <f t="shared" si="246"/>
        <v>3102626.1466449737</v>
      </c>
      <c r="O817" s="539">
        <f t="shared" si="247"/>
        <v>3396591.8245869526</v>
      </c>
      <c r="P817" s="540"/>
      <c r="Q817" s="541"/>
      <c r="R817" s="541"/>
      <c r="S817" s="541"/>
      <c r="T817" s="541"/>
      <c r="U817" s="538">
        <f t="shared" si="248"/>
        <v>0</v>
      </c>
      <c r="V817" s="538">
        <f t="shared" si="249"/>
        <v>0</v>
      </c>
      <c r="W817" s="538">
        <f t="shared" si="249"/>
        <v>0</v>
      </c>
      <c r="X817" s="538">
        <f t="shared" si="249"/>
        <v>0</v>
      </c>
      <c r="Y817" s="538">
        <f t="shared" si="250"/>
        <v>0</v>
      </c>
      <c r="Z817" s="542">
        <f t="shared" si="251"/>
        <v>0</v>
      </c>
      <c r="AA817" s="543"/>
      <c r="AB817" s="544" t="s">
        <v>2505</v>
      </c>
      <c r="AC817" s="544">
        <v>6630.2194483388284</v>
      </c>
      <c r="AD817" s="544">
        <v>6630.2194483388284</v>
      </c>
      <c r="AE817" s="544">
        <v>19974.297476957687</v>
      </c>
      <c r="AF817" s="545" t="s">
        <v>2263</v>
      </c>
      <c r="AG817" s="545" t="s">
        <v>2263</v>
      </c>
      <c r="AH817" s="556"/>
      <c r="AN817" s="502">
        <f t="shared" si="254"/>
        <v>0</v>
      </c>
      <c r="AO817" s="502">
        <f t="shared" si="254"/>
        <v>-33596.077479083317</v>
      </c>
      <c r="AP817" s="502">
        <f t="shared" si="254"/>
        <v>-260369.6004628957</v>
      </c>
      <c r="AQ817" s="502">
        <f t="shared" si="253"/>
        <v>-3102626.1466449737</v>
      </c>
    </row>
    <row r="818" spans="1:43" s="504" customFormat="1" ht="12.75" x14ac:dyDescent="0.2">
      <c r="A818" s="535" t="s">
        <v>1209</v>
      </c>
      <c r="B818" s="536">
        <v>0</v>
      </c>
      <c r="C818" s="537" t="s">
        <v>2263</v>
      </c>
      <c r="D818" s="537">
        <v>2413.4242908453894</v>
      </c>
      <c r="E818" s="537">
        <v>2413.4242908453894</v>
      </c>
      <c r="F818" s="537">
        <v>4688.9150668622369</v>
      </c>
      <c r="G818" s="538">
        <v>0</v>
      </c>
      <c r="H818" s="538">
        <v>107</v>
      </c>
      <c r="I818" s="538">
        <v>295</v>
      </c>
      <c r="J818" s="538">
        <v>120</v>
      </c>
      <c r="K818" s="539">
        <f t="shared" si="245"/>
        <v>0</v>
      </c>
      <c r="L818" s="539">
        <f t="shared" si="246"/>
        <v>258236.39912045666</v>
      </c>
      <c r="M818" s="539">
        <f t="shared" si="246"/>
        <v>711960.16579938983</v>
      </c>
      <c r="N818" s="539">
        <f t="shared" si="246"/>
        <v>562669.80802346847</v>
      </c>
      <c r="O818" s="539">
        <f t="shared" si="247"/>
        <v>1532866.372943315</v>
      </c>
      <c r="P818" s="540"/>
      <c r="Q818" s="541"/>
      <c r="R818" s="541"/>
      <c r="S818" s="541"/>
      <c r="T818" s="541"/>
      <c r="U818" s="538">
        <f t="shared" si="248"/>
        <v>0</v>
      </c>
      <c r="V818" s="538">
        <f t="shared" si="249"/>
        <v>0</v>
      </c>
      <c r="W818" s="538">
        <f t="shared" si="249"/>
        <v>0</v>
      </c>
      <c r="X818" s="538">
        <f t="shared" si="249"/>
        <v>0</v>
      </c>
      <c r="Y818" s="538">
        <f t="shared" si="250"/>
        <v>0</v>
      </c>
      <c r="Z818" s="542">
        <f t="shared" si="251"/>
        <v>0</v>
      </c>
      <c r="AA818" s="543"/>
      <c r="AB818" s="544" t="s">
        <v>2505</v>
      </c>
      <c r="AC818" s="544">
        <v>2138.2525904967674</v>
      </c>
      <c r="AD818" s="544">
        <v>2138.2525904967674</v>
      </c>
      <c r="AE818" s="544">
        <v>3691.9403784044948</v>
      </c>
      <c r="AF818" s="545" t="s">
        <v>2263</v>
      </c>
      <c r="AG818" s="545" t="s">
        <v>2263</v>
      </c>
      <c r="AH818" s="556"/>
      <c r="AN818" s="502">
        <f t="shared" si="254"/>
        <v>0</v>
      </c>
      <c r="AO818" s="502">
        <f t="shared" si="254"/>
        <v>-258236.39912045666</v>
      </c>
      <c r="AP818" s="502">
        <f t="shared" si="254"/>
        <v>-711960.16579938983</v>
      </c>
      <c r="AQ818" s="502">
        <f t="shared" si="253"/>
        <v>-562669.80802346847</v>
      </c>
    </row>
    <row r="819" spans="1:43" s="504" customFormat="1" ht="12.75" x14ac:dyDescent="0.2">
      <c r="A819" s="535" t="s">
        <v>321</v>
      </c>
      <c r="B819" s="536">
        <v>0</v>
      </c>
      <c r="C819" s="537" t="s">
        <v>2263</v>
      </c>
      <c r="D819" s="537">
        <v>1690.9250052144685</v>
      </c>
      <c r="E819" s="537">
        <v>1690.9250052144685</v>
      </c>
      <c r="F819" s="537">
        <v>2957.4206321862166</v>
      </c>
      <c r="G819" s="538">
        <v>72</v>
      </c>
      <c r="H819" s="538">
        <v>270</v>
      </c>
      <c r="I819" s="538">
        <v>241</v>
      </c>
      <c r="J819" s="538">
        <v>52</v>
      </c>
      <c r="K819" s="539">
        <f t="shared" si="245"/>
        <v>0</v>
      </c>
      <c r="L819" s="539">
        <f t="shared" si="246"/>
        <v>456549.75140790647</v>
      </c>
      <c r="M819" s="539">
        <f t="shared" si="246"/>
        <v>407512.92625668691</v>
      </c>
      <c r="N819" s="539">
        <f t="shared" si="246"/>
        <v>153785.87287368326</v>
      </c>
      <c r="O819" s="539">
        <f t="shared" si="247"/>
        <v>1017848.5505382766</v>
      </c>
      <c r="P819" s="540"/>
      <c r="Q819" s="541"/>
      <c r="R819" s="541"/>
      <c r="S819" s="541"/>
      <c r="T819" s="541"/>
      <c r="U819" s="538">
        <f t="shared" si="248"/>
        <v>0</v>
      </c>
      <c r="V819" s="538">
        <f t="shared" si="249"/>
        <v>0</v>
      </c>
      <c r="W819" s="538">
        <f t="shared" si="249"/>
        <v>0</v>
      </c>
      <c r="X819" s="538">
        <f t="shared" si="249"/>
        <v>0</v>
      </c>
      <c r="Y819" s="538">
        <f t="shared" si="250"/>
        <v>0</v>
      </c>
      <c r="Z819" s="542">
        <f t="shared" si="251"/>
        <v>0</v>
      </c>
      <c r="AA819" s="543"/>
      <c r="AB819" s="544" t="s">
        <v>2505</v>
      </c>
      <c r="AC819" s="544">
        <v>1655.5093398361453</v>
      </c>
      <c r="AD819" s="544">
        <v>1655.5093398361453</v>
      </c>
      <c r="AE819" s="544">
        <v>2072.7958785427854</v>
      </c>
      <c r="AF819" s="545">
        <v>100</v>
      </c>
      <c r="AG819" s="545" t="s">
        <v>2263</v>
      </c>
      <c r="AH819" s="556"/>
      <c r="AN819" s="502">
        <f t="shared" si="254"/>
        <v>0</v>
      </c>
      <c r="AO819" s="502">
        <f t="shared" si="254"/>
        <v>-456549.75140790647</v>
      </c>
      <c r="AP819" s="502">
        <f t="shared" si="254"/>
        <v>-407512.92625668691</v>
      </c>
      <c r="AQ819" s="502">
        <f t="shared" si="253"/>
        <v>-153785.87287368326</v>
      </c>
    </row>
    <row r="820" spans="1:43" s="504" customFormat="1" ht="63.75" x14ac:dyDescent="0.2">
      <c r="A820" s="535" t="s">
        <v>1210</v>
      </c>
      <c r="B820" s="536" t="s">
        <v>2414</v>
      </c>
      <c r="C820" s="537" t="s">
        <v>2263</v>
      </c>
      <c r="D820" s="537">
        <v>10369.480574788291</v>
      </c>
      <c r="E820" s="537">
        <v>10369.480574788291</v>
      </c>
      <c r="F820" s="537">
        <v>9758.0136383259396</v>
      </c>
      <c r="G820" s="538">
        <v>0</v>
      </c>
      <c r="H820" s="538">
        <v>2</v>
      </c>
      <c r="I820" s="538">
        <v>49</v>
      </c>
      <c r="J820" s="538">
        <v>564</v>
      </c>
      <c r="K820" s="539">
        <f t="shared" si="245"/>
        <v>0</v>
      </c>
      <c r="L820" s="539">
        <f t="shared" si="246"/>
        <v>20738.961149576582</v>
      </c>
      <c r="M820" s="539">
        <f t="shared" si="246"/>
        <v>508104.54816462623</v>
      </c>
      <c r="N820" s="539">
        <f t="shared" si="246"/>
        <v>5503519.6920158295</v>
      </c>
      <c r="O820" s="539">
        <f t="shared" si="247"/>
        <v>6032363.2013300322</v>
      </c>
      <c r="P820" s="540"/>
      <c r="Q820" s="541"/>
      <c r="R820" s="541">
        <f>SUMPRODUCT($D$820:$F$820,$H$820:$J$820)/SUM($H$820:$J$820)</f>
        <v>9808.7206525691581</v>
      </c>
      <c r="S820" s="541">
        <f t="shared" ref="S820:T820" si="255">SUMPRODUCT($D$820:$F$820,$H$820:$J$820)/SUM($H$820:$J$820)</f>
        <v>9808.7206525691581</v>
      </c>
      <c r="T820" s="541">
        <f t="shared" si="255"/>
        <v>9808.7206525691581</v>
      </c>
      <c r="U820" s="538">
        <f t="shared" si="248"/>
        <v>0</v>
      </c>
      <c r="V820" s="538">
        <f t="shared" si="249"/>
        <v>19617.441305138316</v>
      </c>
      <c r="W820" s="538">
        <f t="shared" si="249"/>
        <v>480627.31197588873</v>
      </c>
      <c r="X820" s="538">
        <f t="shared" si="249"/>
        <v>5532118.4480490051</v>
      </c>
      <c r="Y820" s="538">
        <f t="shared" si="250"/>
        <v>6032363.2013300322</v>
      </c>
      <c r="Z820" s="542">
        <f t="shared" si="251"/>
        <v>0</v>
      </c>
      <c r="AA820" s="543"/>
      <c r="AB820" s="544" t="s">
        <v>2263</v>
      </c>
      <c r="AC820" s="544" t="s">
        <v>2505</v>
      </c>
      <c r="AD820" s="544" t="s">
        <v>2505</v>
      </c>
      <c r="AE820" s="544" t="s">
        <v>2263</v>
      </c>
      <c r="AF820" s="545" t="s">
        <v>2263</v>
      </c>
      <c r="AG820" s="545" t="s">
        <v>2263</v>
      </c>
      <c r="AH820" s="556"/>
      <c r="AN820" s="502">
        <f t="shared" si="254"/>
        <v>0</v>
      </c>
      <c r="AO820" s="502">
        <f t="shared" si="254"/>
        <v>-1121.5198444382659</v>
      </c>
      <c r="AP820" s="502">
        <f t="shared" si="254"/>
        <v>-27477.236188737501</v>
      </c>
      <c r="AQ820" s="502">
        <f t="shared" si="253"/>
        <v>28598.756033175625</v>
      </c>
    </row>
    <row r="821" spans="1:43" s="504" customFormat="1" ht="12.75" x14ac:dyDescent="0.2">
      <c r="A821" s="535" t="s">
        <v>1211</v>
      </c>
      <c r="B821" s="536">
        <v>0</v>
      </c>
      <c r="C821" s="537" t="s">
        <v>2263</v>
      </c>
      <c r="D821" s="537">
        <v>4973.4215040574463</v>
      </c>
      <c r="E821" s="537">
        <v>4973.4215040574463</v>
      </c>
      <c r="F821" s="537">
        <v>6739.8519353900128</v>
      </c>
      <c r="G821" s="538">
        <v>0</v>
      </c>
      <c r="H821" s="538">
        <v>5</v>
      </c>
      <c r="I821" s="538">
        <v>106</v>
      </c>
      <c r="J821" s="538">
        <v>431</v>
      </c>
      <c r="K821" s="539">
        <f t="shared" si="245"/>
        <v>0</v>
      </c>
      <c r="L821" s="539">
        <f t="shared" si="246"/>
        <v>24867.107520287231</v>
      </c>
      <c r="M821" s="539">
        <f t="shared" si="246"/>
        <v>527182.67943008931</v>
      </c>
      <c r="N821" s="539">
        <f t="shared" si="246"/>
        <v>2904876.1841530954</v>
      </c>
      <c r="O821" s="539">
        <f t="shared" si="247"/>
        <v>3456925.9711034717</v>
      </c>
      <c r="P821" s="540"/>
      <c r="Q821" s="541"/>
      <c r="R821" s="541"/>
      <c r="S821" s="541"/>
      <c r="T821" s="541"/>
      <c r="U821" s="538">
        <f t="shared" si="248"/>
        <v>0</v>
      </c>
      <c r="V821" s="538">
        <f t="shared" si="249"/>
        <v>0</v>
      </c>
      <c r="W821" s="538">
        <f t="shared" si="249"/>
        <v>0</v>
      </c>
      <c r="X821" s="538">
        <f t="shared" si="249"/>
        <v>0</v>
      </c>
      <c r="Y821" s="538">
        <f t="shared" si="250"/>
        <v>0</v>
      </c>
      <c r="Z821" s="542">
        <f t="shared" si="251"/>
        <v>0</v>
      </c>
      <c r="AA821" s="543"/>
      <c r="AB821" s="544" t="s">
        <v>2263</v>
      </c>
      <c r="AC821" s="544" t="s">
        <v>2505</v>
      </c>
      <c r="AD821" s="544" t="s">
        <v>2505</v>
      </c>
      <c r="AE821" s="544" t="s">
        <v>2263</v>
      </c>
      <c r="AF821" s="545" t="s">
        <v>2263</v>
      </c>
      <c r="AG821" s="545" t="s">
        <v>2263</v>
      </c>
      <c r="AH821" s="556"/>
      <c r="AN821" s="502">
        <f t="shared" si="254"/>
        <v>0</v>
      </c>
      <c r="AO821" s="502">
        <f t="shared" si="254"/>
        <v>-24867.107520287231</v>
      </c>
      <c r="AP821" s="502">
        <f t="shared" si="254"/>
        <v>-527182.67943008931</v>
      </c>
      <c r="AQ821" s="502">
        <f t="shared" si="253"/>
        <v>-2904876.1841530954</v>
      </c>
    </row>
    <row r="822" spans="1:43" s="504" customFormat="1" ht="12.75" x14ac:dyDescent="0.2">
      <c r="A822" s="535" t="s">
        <v>1212</v>
      </c>
      <c r="B822" s="536">
        <v>0</v>
      </c>
      <c r="C822" s="537" t="s">
        <v>2263</v>
      </c>
      <c r="D822" s="537">
        <v>3205.8727579977044</v>
      </c>
      <c r="E822" s="537">
        <v>3205.8727579977044</v>
      </c>
      <c r="F822" s="537">
        <v>5193.0501182717235</v>
      </c>
      <c r="G822" s="538">
        <v>0</v>
      </c>
      <c r="H822" s="538">
        <v>19</v>
      </c>
      <c r="I822" s="538">
        <v>253</v>
      </c>
      <c r="J822" s="538">
        <v>391</v>
      </c>
      <c r="K822" s="539">
        <f t="shared" si="245"/>
        <v>0</v>
      </c>
      <c r="L822" s="539">
        <f t="shared" si="246"/>
        <v>60911.582401956381</v>
      </c>
      <c r="M822" s="539">
        <f t="shared" si="246"/>
        <v>811085.80777341919</v>
      </c>
      <c r="N822" s="539">
        <f t="shared" si="246"/>
        <v>2030482.5962442439</v>
      </c>
      <c r="O822" s="539">
        <f t="shared" si="247"/>
        <v>2902479.9864196195</v>
      </c>
      <c r="P822" s="540"/>
      <c r="Q822" s="541"/>
      <c r="R822" s="541"/>
      <c r="S822" s="541"/>
      <c r="T822" s="541"/>
      <c r="U822" s="538">
        <f t="shared" si="248"/>
        <v>0</v>
      </c>
      <c r="V822" s="538">
        <f t="shared" si="249"/>
        <v>0</v>
      </c>
      <c r="W822" s="538">
        <f t="shared" si="249"/>
        <v>0</v>
      </c>
      <c r="X822" s="538">
        <f t="shared" si="249"/>
        <v>0</v>
      </c>
      <c r="Y822" s="538">
        <f t="shared" si="250"/>
        <v>0</v>
      </c>
      <c r="Z822" s="542">
        <f t="shared" si="251"/>
        <v>0</v>
      </c>
      <c r="AA822" s="543"/>
      <c r="AB822" s="544" t="s">
        <v>2263</v>
      </c>
      <c r="AC822" s="544" t="s">
        <v>2505</v>
      </c>
      <c r="AD822" s="544" t="s">
        <v>2505</v>
      </c>
      <c r="AE822" s="544" t="s">
        <v>2263</v>
      </c>
      <c r="AF822" s="545" t="s">
        <v>2263</v>
      </c>
      <c r="AG822" s="545" t="s">
        <v>2263</v>
      </c>
      <c r="AH822" s="556"/>
      <c r="AN822" s="502">
        <f t="shared" si="254"/>
        <v>0</v>
      </c>
      <c r="AO822" s="502">
        <f t="shared" si="254"/>
        <v>-60911.582401956381</v>
      </c>
      <c r="AP822" s="502">
        <f t="shared" si="254"/>
        <v>-811085.80777341919</v>
      </c>
      <c r="AQ822" s="502">
        <f t="shared" si="253"/>
        <v>-2030482.5962442439</v>
      </c>
    </row>
    <row r="823" spans="1:43" s="504" customFormat="1" ht="12.75" x14ac:dyDescent="0.2">
      <c r="A823" s="535" t="s">
        <v>1213</v>
      </c>
      <c r="B823" s="536">
        <v>0</v>
      </c>
      <c r="C823" s="537" t="s">
        <v>2263</v>
      </c>
      <c r="D823" s="537">
        <v>2253.242795955458</v>
      </c>
      <c r="E823" s="537">
        <v>2253.242795955458</v>
      </c>
      <c r="F823" s="537">
        <v>3822.0626387433504</v>
      </c>
      <c r="G823" s="538">
        <v>7</v>
      </c>
      <c r="H823" s="538">
        <v>86</v>
      </c>
      <c r="I823" s="538">
        <v>531</v>
      </c>
      <c r="J823" s="538">
        <v>391</v>
      </c>
      <c r="K823" s="539">
        <f t="shared" si="245"/>
        <v>0</v>
      </c>
      <c r="L823" s="539">
        <f t="shared" si="246"/>
        <v>193778.8804521694</v>
      </c>
      <c r="M823" s="539">
        <f t="shared" si="246"/>
        <v>1196471.9246523483</v>
      </c>
      <c r="N823" s="539">
        <f t="shared" si="246"/>
        <v>1494426.4917486501</v>
      </c>
      <c r="O823" s="539">
        <f t="shared" si="247"/>
        <v>2884677.2968531679</v>
      </c>
      <c r="P823" s="540"/>
      <c r="Q823" s="541"/>
      <c r="R823" s="541"/>
      <c r="S823" s="541"/>
      <c r="T823" s="541"/>
      <c r="U823" s="538">
        <f t="shared" si="248"/>
        <v>0</v>
      </c>
      <c r="V823" s="538">
        <f t="shared" si="249"/>
        <v>0</v>
      </c>
      <c r="W823" s="538">
        <f t="shared" si="249"/>
        <v>0</v>
      </c>
      <c r="X823" s="538">
        <f t="shared" si="249"/>
        <v>0</v>
      </c>
      <c r="Y823" s="538">
        <f t="shared" si="250"/>
        <v>0</v>
      </c>
      <c r="Z823" s="542">
        <f t="shared" si="251"/>
        <v>0</v>
      </c>
      <c r="AA823" s="543"/>
      <c r="AB823" s="544" t="s">
        <v>2263</v>
      </c>
      <c r="AC823" s="544" t="s">
        <v>2505</v>
      </c>
      <c r="AD823" s="544" t="s">
        <v>2505</v>
      </c>
      <c r="AE823" s="544" t="s">
        <v>2263</v>
      </c>
      <c r="AF823" s="545">
        <v>370</v>
      </c>
      <c r="AG823" s="545" t="s">
        <v>2263</v>
      </c>
      <c r="AH823" s="556"/>
      <c r="AN823" s="502">
        <f t="shared" si="254"/>
        <v>0</v>
      </c>
      <c r="AO823" s="502">
        <f t="shared" si="254"/>
        <v>-193778.8804521694</v>
      </c>
      <c r="AP823" s="502">
        <f t="shared" si="254"/>
        <v>-1196471.9246523483</v>
      </c>
      <c r="AQ823" s="502">
        <f t="shared" si="253"/>
        <v>-1494426.4917486501</v>
      </c>
    </row>
    <row r="824" spans="1:43" s="504" customFormat="1" ht="12.75" x14ac:dyDescent="0.2">
      <c r="A824" s="535" t="s">
        <v>1214</v>
      </c>
      <c r="B824" s="536">
        <v>0</v>
      </c>
      <c r="C824" s="537" t="s">
        <v>2263</v>
      </c>
      <c r="D824" s="537">
        <v>4615.6064834688204</v>
      </c>
      <c r="E824" s="537">
        <v>4615.6064834688204</v>
      </c>
      <c r="F824" s="537">
        <v>7553.2744712854692</v>
      </c>
      <c r="G824" s="538">
        <v>0</v>
      </c>
      <c r="H824" s="538">
        <v>14</v>
      </c>
      <c r="I824" s="538">
        <v>90</v>
      </c>
      <c r="J824" s="538">
        <v>502</v>
      </c>
      <c r="K824" s="539">
        <f t="shared" si="245"/>
        <v>0</v>
      </c>
      <c r="L824" s="539">
        <f t="shared" si="246"/>
        <v>64618.490768563483</v>
      </c>
      <c r="M824" s="539">
        <f t="shared" si="246"/>
        <v>415404.58351219381</v>
      </c>
      <c r="N824" s="539">
        <f t="shared" si="246"/>
        <v>3791743.7845853055</v>
      </c>
      <c r="O824" s="539">
        <f t="shared" si="247"/>
        <v>4271766.8588660629</v>
      </c>
      <c r="P824" s="540"/>
      <c r="Q824" s="541"/>
      <c r="R824" s="541"/>
      <c r="S824" s="541"/>
      <c r="T824" s="541"/>
      <c r="U824" s="538">
        <f t="shared" si="248"/>
        <v>0</v>
      </c>
      <c r="V824" s="538">
        <f t="shared" si="249"/>
        <v>0</v>
      </c>
      <c r="W824" s="538">
        <f t="shared" si="249"/>
        <v>0</v>
      </c>
      <c r="X824" s="538">
        <f t="shared" si="249"/>
        <v>0</v>
      </c>
      <c r="Y824" s="538">
        <f t="shared" si="250"/>
        <v>0</v>
      </c>
      <c r="Z824" s="542">
        <f t="shared" si="251"/>
        <v>0</v>
      </c>
      <c r="AA824" s="543"/>
      <c r="AB824" s="544" t="s">
        <v>2263</v>
      </c>
      <c r="AC824" s="544" t="s">
        <v>2505</v>
      </c>
      <c r="AD824" s="544" t="s">
        <v>2505</v>
      </c>
      <c r="AE824" s="544" t="s">
        <v>2263</v>
      </c>
      <c r="AF824" s="545" t="s">
        <v>2263</v>
      </c>
      <c r="AG824" s="545" t="s">
        <v>2263</v>
      </c>
      <c r="AH824" s="556"/>
      <c r="AN824" s="502">
        <f t="shared" si="254"/>
        <v>0</v>
      </c>
      <c r="AO824" s="502">
        <f t="shared" si="254"/>
        <v>-64618.490768563483</v>
      </c>
      <c r="AP824" s="502">
        <f t="shared" si="254"/>
        <v>-415404.58351219381</v>
      </c>
      <c r="AQ824" s="502">
        <f t="shared" si="253"/>
        <v>-3791743.7845853055</v>
      </c>
    </row>
    <row r="825" spans="1:43" s="504" customFormat="1" ht="12.75" x14ac:dyDescent="0.2">
      <c r="A825" s="535" t="s">
        <v>1215</v>
      </c>
      <c r="B825" s="536">
        <v>0</v>
      </c>
      <c r="C825" s="537" t="s">
        <v>2263</v>
      </c>
      <c r="D825" s="537">
        <v>2207.6805401676684</v>
      </c>
      <c r="E825" s="537">
        <v>2207.6805401676684</v>
      </c>
      <c r="F825" s="537">
        <v>4172.5338414847911</v>
      </c>
      <c r="G825" s="538">
        <v>0</v>
      </c>
      <c r="H825" s="538">
        <v>70</v>
      </c>
      <c r="I825" s="538">
        <v>161</v>
      </c>
      <c r="J825" s="538">
        <v>138</v>
      </c>
      <c r="K825" s="539">
        <f t="shared" si="245"/>
        <v>0</v>
      </c>
      <c r="L825" s="539">
        <f t="shared" si="246"/>
        <v>154537.63781173679</v>
      </c>
      <c r="M825" s="539">
        <f t="shared" si="246"/>
        <v>355436.56696699461</v>
      </c>
      <c r="N825" s="539">
        <f t="shared" si="246"/>
        <v>575809.67012490123</v>
      </c>
      <c r="O825" s="539">
        <f t="shared" si="247"/>
        <v>1085783.8749036326</v>
      </c>
      <c r="P825" s="540"/>
      <c r="Q825" s="541"/>
      <c r="R825" s="541"/>
      <c r="S825" s="541"/>
      <c r="T825" s="541"/>
      <c r="U825" s="538">
        <f t="shared" si="248"/>
        <v>0</v>
      </c>
      <c r="V825" s="538">
        <f t="shared" si="249"/>
        <v>0</v>
      </c>
      <c r="W825" s="538">
        <f t="shared" si="249"/>
        <v>0</v>
      </c>
      <c r="X825" s="538">
        <f t="shared" si="249"/>
        <v>0</v>
      </c>
      <c r="Y825" s="538">
        <f t="shared" si="250"/>
        <v>0</v>
      </c>
      <c r="Z825" s="542">
        <f t="shared" si="251"/>
        <v>0</v>
      </c>
      <c r="AA825" s="543"/>
      <c r="AB825" s="544" t="s">
        <v>2263</v>
      </c>
      <c r="AC825" s="544" t="s">
        <v>2505</v>
      </c>
      <c r="AD825" s="544" t="s">
        <v>2505</v>
      </c>
      <c r="AE825" s="544" t="s">
        <v>2263</v>
      </c>
      <c r="AF825" s="545" t="s">
        <v>2263</v>
      </c>
      <c r="AG825" s="545" t="s">
        <v>2263</v>
      </c>
      <c r="AH825" s="556"/>
      <c r="AN825" s="502">
        <f t="shared" si="254"/>
        <v>0</v>
      </c>
      <c r="AO825" s="502">
        <f t="shared" si="254"/>
        <v>-154537.63781173679</v>
      </c>
      <c r="AP825" s="502">
        <f t="shared" si="254"/>
        <v>-355436.56696699461</v>
      </c>
      <c r="AQ825" s="502">
        <f t="shared" si="253"/>
        <v>-575809.67012490123</v>
      </c>
    </row>
    <row r="826" spans="1:43" s="504" customFormat="1" ht="12.75" x14ac:dyDescent="0.2">
      <c r="A826" s="535" t="s">
        <v>1216</v>
      </c>
      <c r="B826" s="536">
        <v>0</v>
      </c>
      <c r="C826" s="537" t="s">
        <v>2263</v>
      </c>
      <c r="D826" s="537">
        <v>2024.1724619497691</v>
      </c>
      <c r="E826" s="537">
        <v>2024.1724619497691</v>
      </c>
      <c r="F826" s="537">
        <v>3115.0886706383694</v>
      </c>
      <c r="G826" s="538">
        <v>7</v>
      </c>
      <c r="H826" s="538">
        <v>278</v>
      </c>
      <c r="I826" s="538">
        <v>461</v>
      </c>
      <c r="J826" s="538">
        <v>130</v>
      </c>
      <c r="K826" s="539">
        <f t="shared" si="245"/>
        <v>0</v>
      </c>
      <c r="L826" s="539">
        <f t="shared" si="246"/>
        <v>562719.94442203583</v>
      </c>
      <c r="M826" s="539">
        <f t="shared" si="246"/>
        <v>933143.50495884358</v>
      </c>
      <c r="N826" s="539">
        <f t="shared" si="246"/>
        <v>404961.52718298801</v>
      </c>
      <c r="O826" s="539">
        <f t="shared" si="247"/>
        <v>1900824.9765638672</v>
      </c>
      <c r="P826" s="540"/>
      <c r="Q826" s="541"/>
      <c r="R826" s="541"/>
      <c r="S826" s="541"/>
      <c r="T826" s="541"/>
      <c r="U826" s="538">
        <f t="shared" si="248"/>
        <v>0</v>
      </c>
      <c r="V826" s="538">
        <f t="shared" si="249"/>
        <v>0</v>
      </c>
      <c r="W826" s="538">
        <f t="shared" si="249"/>
        <v>0</v>
      </c>
      <c r="X826" s="538">
        <f t="shared" si="249"/>
        <v>0</v>
      </c>
      <c r="Y826" s="538">
        <f t="shared" si="250"/>
        <v>0</v>
      </c>
      <c r="Z826" s="542">
        <f t="shared" si="251"/>
        <v>0</v>
      </c>
      <c r="AA826" s="543"/>
      <c r="AB826" s="544" t="s">
        <v>2263</v>
      </c>
      <c r="AC826" s="544" t="s">
        <v>2505</v>
      </c>
      <c r="AD826" s="544" t="s">
        <v>2505</v>
      </c>
      <c r="AE826" s="544" t="s">
        <v>2263</v>
      </c>
      <c r="AF826" s="545">
        <v>812</v>
      </c>
      <c r="AG826" s="545" t="s">
        <v>2263</v>
      </c>
      <c r="AH826" s="556"/>
      <c r="AN826" s="502">
        <f t="shared" si="254"/>
        <v>0</v>
      </c>
      <c r="AO826" s="502">
        <f t="shared" si="254"/>
        <v>-562719.94442203583</v>
      </c>
      <c r="AP826" s="502">
        <f t="shared" si="254"/>
        <v>-933143.50495884358</v>
      </c>
      <c r="AQ826" s="502">
        <f t="shared" si="253"/>
        <v>-404961.52718298801</v>
      </c>
    </row>
    <row r="827" spans="1:43" s="504" customFormat="1" ht="12.75" x14ac:dyDescent="0.2">
      <c r="A827" s="535" t="s">
        <v>1217</v>
      </c>
      <c r="B827" s="536">
        <v>0</v>
      </c>
      <c r="C827" s="537" t="s">
        <v>2263</v>
      </c>
      <c r="D827" s="537">
        <v>6118.3208511244684</v>
      </c>
      <c r="E827" s="537">
        <v>6118.3208511244684</v>
      </c>
      <c r="F827" s="537">
        <v>6455.3268515073105</v>
      </c>
      <c r="G827" s="538">
        <v>0</v>
      </c>
      <c r="H827" s="538">
        <v>4</v>
      </c>
      <c r="I827" s="538">
        <v>26</v>
      </c>
      <c r="J827" s="538">
        <v>1020</v>
      </c>
      <c r="K827" s="539">
        <f t="shared" si="245"/>
        <v>0</v>
      </c>
      <c r="L827" s="539">
        <f t="shared" si="246"/>
        <v>24473.283404497874</v>
      </c>
      <c r="M827" s="539">
        <f t="shared" si="246"/>
        <v>159076.34212923617</v>
      </c>
      <c r="N827" s="539">
        <f t="shared" si="246"/>
        <v>6584433.3885374563</v>
      </c>
      <c r="O827" s="539">
        <f t="shared" si="247"/>
        <v>6767983.0140711907</v>
      </c>
      <c r="P827" s="540"/>
      <c r="Q827" s="541"/>
      <c r="R827" s="541"/>
      <c r="S827" s="541"/>
      <c r="T827" s="541"/>
      <c r="U827" s="538">
        <f t="shared" si="248"/>
        <v>0</v>
      </c>
      <c r="V827" s="538">
        <f t="shared" si="249"/>
        <v>0</v>
      </c>
      <c r="W827" s="538">
        <f t="shared" si="249"/>
        <v>0</v>
      </c>
      <c r="X827" s="538">
        <f t="shared" si="249"/>
        <v>0</v>
      </c>
      <c r="Y827" s="538">
        <f t="shared" si="250"/>
        <v>0</v>
      </c>
      <c r="Z827" s="542">
        <f t="shared" si="251"/>
        <v>0</v>
      </c>
      <c r="AA827" s="543"/>
      <c r="AB827" s="544" t="s">
        <v>2263</v>
      </c>
      <c r="AC827" s="544" t="s">
        <v>2505</v>
      </c>
      <c r="AD827" s="544" t="s">
        <v>2505</v>
      </c>
      <c r="AE827" s="544" t="s">
        <v>2263</v>
      </c>
      <c r="AF827" s="545" t="s">
        <v>2263</v>
      </c>
      <c r="AG827" s="545" t="s">
        <v>2263</v>
      </c>
      <c r="AH827" s="556"/>
      <c r="AN827" s="502">
        <f t="shared" si="254"/>
        <v>0</v>
      </c>
      <c r="AO827" s="502">
        <f t="shared" si="254"/>
        <v>-24473.283404497874</v>
      </c>
      <c r="AP827" s="502">
        <f t="shared" si="254"/>
        <v>-159076.34212923617</v>
      </c>
      <c r="AQ827" s="502">
        <f t="shared" si="253"/>
        <v>-6584433.3885374563</v>
      </c>
    </row>
    <row r="828" spans="1:43" s="504" customFormat="1" ht="12.75" x14ac:dyDescent="0.2">
      <c r="A828" s="535" t="s">
        <v>1218</v>
      </c>
      <c r="B828" s="536">
        <v>0</v>
      </c>
      <c r="C828" s="537" t="s">
        <v>2263</v>
      </c>
      <c r="D828" s="537">
        <v>1915.192253635792</v>
      </c>
      <c r="E828" s="537">
        <v>1915.192253635792</v>
      </c>
      <c r="F828" s="537">
        <v>3619.9024363239446</v>
      </c>
      <c r="G828" s="538">
        <v>0</v>
      </c>
      <c r="H828" s="538">
        <v>109</v>
      </c>
      <c r="I828" s="538">
        <v>68</v>
      </c>
      <c r="J828" s="538">
        <v>1094</v>
      </c>
      <c r="K828" s="539">
        <f t="shared" si="245"/>
        <v>0</v>
      </c>
      <c r="L828" s="539">
        <f t="shared" si="246"/>
        <v>208755.95564630133</v>
      </c>
      <c r="M828" s="539">
        <f t="shared" si="246"/>
        <v>130233.07324723386</v>
      </c>
      <c r="N828" s="539">
        <f t="shared" si="246"/>
        <v>3960173.2653383953</v>
      </c>
      <c r="O828" s="539">
        <f t="shared" si="247"/>
        <v>4299162.2942319307</v>
      </c>
      <c r="P828" s="540"/>
      <c r="Q828" s="541"/>
      <c r="R828" s="541"/>
      <c r="S828" s="541"/>
      <c r="T828" s="541"/>
      <c r="U828" s="538">
        <f t="shared" si="248"/>
        <v>0</v>
      </c>
      <c r="V828" s="538">
        <f t="shared" si="249"/>
        <v>0</v>
      </c>
      <c r="W828" s="538">
        <f t="shared" si="249"/>
        <v>0</v>
      </c>
      <c r="X828" s="538">
        <f t="shared" si="249"/>
        <v>0</v>
      </c>
      <c r="Y828" s="538">
        <f t="shared" si="250"/>
        <v>0</v>
      </c>
      <c r="Z828" s="542">
        <f t="shared" si="251"/>
        <v>0</v>
      </c>
      <c r="AA828" s="543"/>
      <c r="AB828" s="544" t="s">
        <v>2263</v>
      </c>
      <c r="AC828" s="544" t="s">
        <v>2505</v>
      </c>
      <c r="AD828" s="544" t="s">
        <v>2505</v>
      </c>
      <c r="AE828" s="544" t="s">
        <v>2263</v>
      </c>
      <c r="AF828" s="545" t="s">
        <v>2263</v>
      </c>
      <c r="AG828" s="545" t="s">
        <v>2263</v>
      </c>
      <c r="AH828" s="556"/>
      <c r="AN828" s="502">
        <f t="shared" si="254"/>
        <v>0</v>
      </c>
      <c r="AO828" s="502">
        <f t="shared" si="254"/>
        <v>-208755.95564630133</v>
      </c>
      <c r="AP828" s="502">
        <f t="shared" si="254"/>
        <v>-130233.07324723386</v>
      </c>
      <c r="AQ828" s="502">
        <f t="shared" si="253"/>
        <v>-3960173.2653383953</v>
      </c>
    </row>
    <row r="829" spans="1:43" s="504" customFormat="1" ht="12.75" x14ac:dyDescent="0.2">
      <c r="A829" s="535" t="s">
        <v>1219</v>
      </c>
      <c r="B829" s="536">
        <v>0</v>
      </c>
      <c r="C829" s="537" t="s">
        <v>2263</v>
      </c>
      <c r="D829" s="537">
        <v>579.61969130431953</v>
      </c>
      <c r="E829" s="537">
        <v>579.61969130431953</v>
      </c>
      <c r="F829" s="537">
        <v>2493.1689122499292</v>
      </c>
      <c r="G829" s="538">
        <v>0</v>
      </c>
      <c r="H829" s="538">
        <v>1366</v>
      </c>
      <c r="I829" s="538">
        <v>205</v>
      </c>
      <c r="J829" s="538">
        <v>1404</v>
      </c>
      <c r="K829" s="539">
        <f t="shared" si="245"/>
        <v>0</v>
      </c>
      <c r="L829" s="539">
        <f t="shared" si="246"/>
        <v>791760.49832170049</v>
      </c>
      <c r="M829" s="539">
        <f t="shared" si="246"/>
        <v>118822.0367173855</v>
      </c>
      <c r="N829" s="539">
        <f t="shared" si="246"/>
        <v>3500409.1527989008</v>
      </c>
      <c r="O829" s="539">
        <f t="shared" si="247"/>
        <v>4410991.6878379872</v>
      </c>
      <c r="P829" s="540"/>
      <c r="Q829" s="541"/>
      <c r="R829" s="541"/>
      <c r="S829" s="541"/>
      <c r="T829" s="541"/>
      <c r="U829" s="538">
        <f t="shared" si="248"/>
        <v>0</v>
      </c>
      <c r="V829" s="538">
        <f t="shared" si="249"/>
        <v>0</v>
      </c>
      <c r="W829" s="538">
        <f t="shared" si="249"/>
        <v>0</v>
      </c>
      <c r="X829" s="538">
        <f t="shared" si="249"/>
        <v>0</v>
      </c>
      <c r="Y829" s="538">
        <f t="shared" si="250"/>
        <v>0</v>
      </c>
      <c r="Z829" s="542">
        <f t="shared" si="251"/>
        <v>0</v>
      </c>
      <c r="AA829" s="543"/>
      <c r="AB829" s="544" t="s">
        <v>2263</v>
      </c>
      <c r="AC829" s="544" t="s">
        <v>2505</v>
      </c>
      <c r="AD829" s="544" t="s">
        <v>2505</v>
      </c>
      <c r="AE829" s="544" t="s">
        <v>2263</v>
      </c>
      <c r="AF829" s="545" t="s">
        <v>2263</v>
      </c>
      <c r="AG829" s="545" t="s">
        <v>2263</v>
      </c>
      <c r="AH829" s="556"/>
      <c r="AN829" s="502">
        <f t="shared" si="254"/>
        <v>0</v>
      </c>
      <c r="AO829" s="502">
        <f t="shared" si="254"/>
        <v>-791760.49832170049</v>
      </c>
      <c r="AP829" s="502">
        <f t="shared" si="254"/>
        <v>-118822.0367173855</v>
      </c>
      <c r="AQ829" s="502">
        <f t="shared" si="253"/>
        <v>-3500409.1527989008</v>
      </c>
    </row>
    <row r="830" spans="1:43" s="504" customFormat="1" ht="12.75" x14ac:dyDescent="0.2">
      <c r="A830" s="535" t="s">
        <v>1220</v>
      </c>
      <c r="B830" s="536">
        <v>0</v>
      </c>
      <c r="C830" s="537" t="s">
        <v>2263</v>
      </c>
      <c r="D830" s="537">
        <v>483.86591752263973</v>
      </c>
      <c r="E830" s="537">
        <v>483.86591752263973</v>
      </c>
      <c r="F830" s="537">
        <v>1860.1723727961303</v>
      </c>
      <c r="G830" s="538">
        <v>49</v>
      </c>
      <c r="H830" s="538">
        <v>1889</v>
      </c>
      <c r="I830" s="538">
        <v>203</v>
      </c>
      <c r="J830" s="538">
        <v>444</v>
      </c>
      <c r="K830" s="539">
        <f t="shared" si="245"/>
        <v>0</v>
      </c>
      <c r="L830" s="539">
        <f t="shared" si="246"/>
        <v>914022.71820026648</v>
      </c>
      <c r="M830" s="539">
        <f t="shared" si="246"/>
        <v>98224.781257095863</v>
      </c>
      <c r="N830" s="539">
        <f t="shared" si="246"/>
        <v>825916.53352148179</v>
      </c>
      <c r="O830" s="539">
        <f t="shared" si="247"/>
        <v>1838164.0329788441</v>
      </c>
      <c r="P830" s="540"/>
      <c r="Q830" s="541"/>
      <c r="R830" s="541"/>
      <c r="S830" s="541"/>
      <c r="T830" s="541"/>
      <c r="U830" s="538">
        <f t="shared" si="248"/>
        <v>0</v>
      </c>
      <c r="V830" s="538">
        <f t="shared" si="249"/>
        <v>0</v>
      </c>
      <c r="W830" s="538">
        <f t="shared" si="249"/>
        <v>0</v>
      </c>
      <c r="X830" s="538">
        <f t="shared" si="249"/>
        <v>0</v>
      </c>
      <c r="Y830" s="538">
        <f t="shared" si="250"/>
        <v>0</v>
      </c>
      <c r="Z830" s="542">
        <f t="shared" si="251"/>
        <v>0</v>
      </c>
      <c r="AA830" s="543"/>
      <c r="AB830" s="544" t="s">
        <v>2263</v>
      </c>
      <c r="AC830" s="544" t="s">
        <v>2505</v>
      </c>
      <c r="AD830" s="544" t="s">
        <v>2505</v>
      </c>
      <c r="AE830" s="544" t="s">
        <v>2263</v>
      </c>
      <c r="AF830" s="545">
        <v>301</v>
      </c>
      <c r="AG830" s="545" t="s">
        <v>2263</v>
      </c>
      <c r="AH830" s="556"/>
      <c r="AN830" s="502">
        <f t="shared" si="254"/>
        <v>0</v>
      </c>
      <c r="AO830" s="502">
        <f t="shared" si="254"/>
        <v>-914022.71820026648</v>
      </c>
      <c r="AP830" s="502">
        <f t="shared" si="254"/>
        <v>-98224.781257095863</v>
      </c>
      <c r="AQ830" s="502">
        <f t="shared" si="253"/>
        <v>-825916.53352148179</v>
      </c>
    </row>
    <row r="831" spans="1:43" s="504" customFormat="1" ht="12.75" x14ac:dyDescent="0.2">
      <c r="A831" s="535" t="s">
        <v>1221</v>
      </c>
      <c r="B831" s="536">
        <v>0</v>
      </c>
      <c r="C831" s="537" t="s">
        <v>2263</v>
      </c>
      <c r="D831" s="537">
        <v>527.20106923067613</v>
      </c>
      <c r="E831" s="537">
        <v>527.20106923067613</v>
      </c>
      <c r="F831" s="537">
        <v>633.51943279095735</v>
      </c>
      <c r="G831" s="538">
        <v>307</v>
      </c>
      <c r="H831" s="538">
        <v>14729</v>
      </c>
      <c r="I831" s="538">
        <v>3182</v>
      </c>
      <c r="J831" s="538">
        <v>475</v>
      </c>
      <c r="K831" s="539">
        <f t="shared" si="245"/>
        <v>0</v>
      </c>
      <c r="L831" s="539">
        <f t="shared" si="246"/>
        <v>7765144.5486986283</v>
      </c>
      <c r="M831" s="539">
        <f t="shared" si="246"/>
        <v>1677553.8022920114</v>
      </c>
      <c r="N831" s="539">
        <f t="shared" si="246"/>
        <v>300921.73057570471</v>
      </c>
      <c r="O831" s="539">
        <f t="shared" si="247"/>
        <v>9743620.0815663449</v>
      </c>
      <c r="P831" s="540"/>
      <c r="Q831" s="541"/>
      <c r="R831" s="541"/>
      <c r="S831" s="541"/>
      <c r="T831" s="541"/>
      <c r="U831" s="538">
        <f t="shared" si="248"/>
        <v>0</v>
      </c>
      <c r="V831" s="538">
        <f t="shared" si="249"/>
        <v>0</v>
      </c>
      <c r="W831" s="538">
        <f t="shared" si="249"/>
        <v>0</v>
      </c>
      <c r="X831" s="538">
        <f t="shared" si="249"/>
        <v>0</v>
      </c>
      <c r="Y831" s="538">
        <f t="shared" si="250"/>
        <v>0</v>
      </c>
      <c r="Z831" s="542">
        <f t="shared" si="251"/>
        <v>0</v>
      </c>
      <c r="AA831" s="543"/>
      <c r="AB831" s="544" t="s">
        <v>2505</v>
      </c>
      <c r="AC831" s="544">
        <v>485.82812848886181</v>
      </c>
      <c r="AD831" s="544">
        <v>485.82812848886181</v>
      </c>
      <c r="AE831" s="544">
        <v>556.26569650165311</v>
      </c>
      <c r="AF831" s="545">
        <v>301</v>
      </c>
      <c r="AG831" s="545" t="s">
        <v>2263</v>
      </c>
      <c r="AH831" s="556"/>
      <c r="AN831" s="502">
        <f t="shared" si="254"/>
        <v>0</v>
      </c>
      <c r="AO831" s="502">
        <f t="shared" si="254"/>
        <v>-7765144.5486986283</v>
      </c>
      <c r="AP831" s="502">
        <f t="shared" si="254"/>
        <v>-1677553.8022920114</v>
      </c>
      <c r="AQ831" s="502">
        <f t="shared" si="253"/>
        <v>-300921.73057570471</v>
      </c>
    </row>
    <row r="832" spans="1:43" s="504" customFormat="1" ht="38.25" x14ac:dyDescent="0.2">
      <c r="A832" s="535" t="s">
        <v>1222</v>
      </c>
      <c r="B832" s="536" t="s">
        <v>2415</v>
      </c>
      <c r="C832" s="537" t="s">
        <v>2263</v>
      </c>
      <c r="D832" s="537">
        <v>1064.1281167790767</v>
      </c>
      <c r="E832" s="537">
        <v>1064.1281167790767</v>
      </c>
      <c r="F832" s="537">
        <v>896.23986831489458</v>
      </c>
      <c r="G832" s="538">
        <v>1</v>
      </c>
      <c r="H832" s="538">
        <v>77</v>
      </c>
      <c r="I832" s="538">
        <v>79</v>
      </c>
      <c r="J832" s="538">
        <v>6</v>
      </c>
      <c r="K832" s="539">
        <f t="shared" si="245"/>
        <v>0</v>
      </c>
      <c r="L832" s="539">
        <f t="shared" si="246"/>
        <v>81937.864991988899</v>
      </c>
      <c r="M832" s="539">
        <f t="shared" si="246"/>
        <v>84066.12122554706</v>
      </c>
      <c r="N832" s="539">
        <f t="shared" si="246"/>
        <v>5377.4392098893677</v>
      </c>
      <c r="O832" s="539">
        <f t="shared" si="247"/>
        <v>171381.42542742533</v>
      </c>
      <c r="P832" s="540"/>
      <c r="Q832" s="541"/>
      <c r="R832" s="541">
        <f>SUMPRODUCT($D$832:$F$832,$H$832:$J$832)/SUM($H$832:$J$832)</f>
        <v>1057.9100335026255</v>
      </c>
      <c r="S832" s="541">
        <f t="shared" ref="S832:T832" si="256">SUMPRODUCT($D$832:$F$832,$H$832:$J$832)/SUM($H$832:$J$832)</f>
        <v>1057.9100335026255</v>
      </c>
      <c r="T832" s="541">
        <f t="shared" si="256"/>
        <v>1057.9100335026255</v>
      </c>
      <c r="U832" s="538">
        <f t="shared" si="248"/>
        <v>0</v>
      </c>
      <c r="V832" s="538">
        <f t="shared" si="249"/>
        <v>81459.072579702173</v>
      </c>
      <c r="W832" s="538">
        <f t="shared" si="249"/>
        <v>83574.89264670742</v>
      </c>
      <c r="X832" s="538">
        <f t="shared" si="249"/>
        <v>6347.4602010157532</v>
      </c>
      <c r="Y832" s="538">
        <f t="shared" si="250"/>
        <v>171381.42542742536</v>
      </c>
      <c r="Z832" s="542">
        <f t="shared" si="251"/>
        <v>2.9103830456733704E-11</v>
      </c>
      <c r="AA832" s="543"/>
      <c r="AB832" s="544" t="s">
        <v>2505</v>
      </c>
      <c r="AC832" s="544">
        <v>1756.2680379643971</v>
      </c>
      <c r="AD832" s="544">
        <v>1756.2680379643971</v>
      </c>
      <c r="AE832" s="544">
        <v>1756.2680379643971</v>
      </c>
      <c r="AF832" s="545">
        <v>253</v>
      </c>
      <c r="AG832" s="545" t="s">
        <v>2263</v>
      </c>
      <c r="AH832" s="556"/>
      <c r="AN832" s="502">
        <f t="shared" si="254"/>
        <v>0</v>
      </c>
      <c r="AO832" s="502">
        <f t="shared" si="254"/>
        <v>-478.79241228672618</v>
      </c>
      <c r="AP832" s="502">
        <f t="shared" si="254"/>
        <v>-491.22857883964025</v>
      </c>
      <c r="AQ832" s="502">
        <f t="shared" si="253"/>
        <v>970.02099112638552</v>
      </c>
    </row>
    <row r="833" spans="1:43" s="504" customFormat="1" ht="12.75" x14ac:dyDescent="0.2">
      <c r="A833" s="535" t="s">
        <v>1223</v>
      </c>
      <c r="B833" s="536">
        <v>0</v>
      </c>
      <c r="C833" s="537" t="s">
        <v>2263</v>
      </c>
      <c r="D833" s="537">
        <v>5338.4909444445948</v>
      </c>
      <c r="E833" s="537">
        <v>5338.4909444445948</v>
      </c>
      <c r="F833" s="537">
        <v>7781.9975866557706</v>
      </c>
      <c r="G833" s="538">
        <v>0</v>
      </c>
      <c r="H833" s="538">
        <v>14</v>
      </c>
      <c r="I833" s="538">
        <v>76</v>
      </c>
      <c r="J833" s="538">
        <v>697</v>
      </c>
      <c r="K833" s="539">
        <f t="shared" si="245"/>
        <v>0</v>
      </c>
      <c r="L833" s="539">
        <f t="shared" si="246"/>
        <v>74738.873222224327</v>
      </c>
      <c r="M833" s="539">
        <f t="shared" si="246"/>
        <v>405725.3117777892</v>
      </c>
      <c r="N833" s="539">
        <f t="shared" si="246"/>
        <v>5424052.3178990725</v>
      </c>
      <c r="O833" s="539">
        <f t="shared" si="247"/>
        <v>5904516.5028990861</v>
      </c>
      <c r="P833" s="540"/>
      <c r="Q833" s="541"/>
      <c r="R833" s="541"/>
      <c r="S833" s="541"/>
      <c r="T833" s="541"/>
      <c r="U833" s="538">
        <f t="shared" si="248"/>
        <v>0</v>
      </c>
      <c r="V833" s="538">
        <f t="shared" si="249"/>
        <v>0</v>
      </c>
      <c r="W833" s="538">
        <f t="shared" si="249"/>
        <v>0</v>
      </c>
      <c r="X833" s="538">
        <f t="shared" si="249"/>
        <v>0</v>
      </c>
      <c r="Y833" s="538">
        <f t="shared" si="250"/>
        <v>0</v>
      </c>
      <c r="Z833" s="542">
        <f t="shared" si="251"/>
        <v>0</v>
      </c>
      <c r="AA833" s="543"/>
      <c r="AB833" s="544" t="s">
        <v>2263</v>
      </c>
      <c r="AC833" s="544" t="s">
        <v>2505</v>
      </c>
      <c r="AD833" s="544" t="s">
        <v>2505</v>
      </c>
      <c r="AE833" s="544" t="s">
        <v>2263</v>
      </c>
      <c r="AF833" s="545" t="s">
        <v>2263</v>
      </c>
      <c r="AG833" s="545" t="s">
        <v>2263</v>
      </c>
      <c r="AH833" s="556"/>
      <c r="AN833" s="502">
        <f t="shared" si="254"/>
        <v>0</v>
      </c>
      <c r="AO833" s="502">
        <f t="shared" si="254"/>
        <v>-74738.873222224327</v>
      </c>
      <c r="AP833" s="502">
        <f t="shared" si="254"/>
        <v>-405725.3117777892</v>
      </c>
      <c r="AQ833" s="502">
        <f t="shared" si="253"/>
        <v>-5424052.3178990725</v>
      </c>
    </row>
    <row r="834" spans="1:43" s="504" customFormat="1" ht="12.75" x14ac:dyDescent="0.2">
      <c r="A834" s="535" t="s">
        <v>1224</v>
      </c>
      <c r="B834" s="536">
        <v>0</v>
      </c>
      <c r="C834" s="537" t="s">
        <v>2263</v>
      </c>
      <c r="D834" s="537">
        <v>1881.1232470739669</v>
      </c>
      <c r="E834" s="537">
        <v>1881.1232470739669</v>
      </c>
      <c r="F834" s="537">
        <v>4619.6093286428459</v>
      </c>
      <c r="G834" s="538">
        <v>0</v>
      </c>
      <c r="H834" s="538">
        <v>173</v>
      </c>
      <c r="I834" s="538">
        <v>295</v>
      </c>
      <c r="J834" s="538">
        <v>673</v>
      </c>
      <c r="K834" s="539">
        <f t="shared" si="245"/>
        <v>0</v>
      </c>
      <c r="L834" s="539">
        <f t="shared" si="246"/>
        <v>325434.32174379629</v>
      </c>
      <c r="M834" s="539">
        <f t="shared" si="246"/>
        <v>554931.35788682022</v>
      </c>
      <c r="N834" s="539">
        <f t="shared" si="246"/>
        <v>3108997.0781766353</v>
      </c>
      <c r="O834" s="539">
        <f t="shared" si="247"/>
        <v>3989362.757807252</v>
      </c>
      <c r="P834" s="540"/>
      <c r="Q834" s="541"/>
      <c r="R834" s="541"/>
      <c r="S834" s="541"/>
      <c r="T834" s="541"/>
      <c r="U834" s="538">
        <f t="shared" si="248"/>
        <v>0</v>
      </c>
      <c r="V834" s="538">
        <f t="shared" si="249"/>
        <v>0</v>
      </c>
      <c r="W834" s="538">
        <f t="shared" si="249"/>
        <v>0</v>
      </c>
      <c r="X834" s="538">
        <f t="shared" si="249"/>
        <v>0</v>
      </c>
      <c r="Y834" s="538">
        <f t="shared" si="250"/>
        <v>0</v>
      </c>
      <c r="Z834" s="542">
        <f t="shared" si="251"/>
        <v>0</v>
      </c>
      <c r="AA834" s="543"/>
      <c r="AB834" s="544" t="s">
        <v>2263</v>
      </c>
      <c r="AC834" s="544" t="s">
        <v>2505</v>
      </c>
      <c r="AD834" s="544" t="s">
        <v>2505</v>
      </c>
      <c r="AE834" s="544" t="s">
        <v>2263</v>
      </c>
      <c r="AF834" s="545" t="s">
        <v>2263</v>
      </c>
      <c r="AG834" s="545" t="s">
        <v>2263</v>
      </c>
      <c r="AH834" s="556"/>
      <c r="AN834" s="502">
        <f t="shared" si="254"/>
        <v>0</v>
      </c>
      <c r="AO834" s="502">
        <f t="shared" si="254"/>
        <v>-325434.32174379629</v>
      </c>
      <c r="AP834" s="502">
        <f t="shared" si="254"/>
        <v>-554931.35788682022</v>
      </c>
      <c r="AQ834" s="502">
        <f t="shared" si="253"/>
        <v>-3108997.0781766353</v>
      </c>
    </row>
    <row r="835" spans="1:43" s="504" customFormat="1" ht="12.75" x14ac:dyDescent="0.2">
      <c r="A835" s="535" t="s">
        <v>1225</v>
      </c>
      <c r="B835" s="536">
        <v>0</v>
      </c>
      <c r="C835" s="537" t="s">
        <v>2263</v>
      </c>
      <c r="D835" s="537">
        <v>1083.7525709151371</v>
      </c>
      <c r="E835" s="537">
        <v>1083.7525709151371</v>
      </c>
      <c r="F835" s="537">
        <v>3393.6150157908828</v>
      </c>
      <c r="G835" s="538">
        <v>3</v>
      </c>
      <c r="H835" s="538">
        <v>786</v>
      </c>
      <c r="I835" s="538">
        <v>542</v>
      </c>
      <c r="J835" s="538">
        <v>543</v>
      </c>
      <c r="K835" s="539">
        <f t="shared" si="245"/>
        <v>0</v>
      </c>
      <c r="L835" s="539">
        <f t="shared" si="246"/>
        <v>851829.52073929773</v>
      </c>
      <c r="M835" s="539">
        <f t="shared" si="246"/>
        <v>587393.89343600429</v>
      </c>
      <c r="N835" s="539">
        <f t="shared" si="246"/>
        <v>1842732.9535744493</v>
      </c>
      <c r="O835" s="539">
        <f t="shared" si="247"/>
        <v>3281956.3677497515</v>
      </c>
      <c r="P835" s="540"/>
      <c r="Q835" s="541"/>
      <c r="R835" s="541"/>
      <c r="S835" s="541"/>
      <c r="T835" s="541"/>
      <c r="U835" s="538">
        <f t="shared" si="248"/>
        <v>0</v>
      </c>
      <c r="V835" s="538">
        <f t="shared" si="249"/>
        <v>0</v>
      </c>
      <c r="W835" s="538">
        <f t="shared" si="249"/>
        <v>0</v>
      </c>
      <c r="X835" s="538">
        <f t="shared" si="249"/>
        <v>0</v>
      </c>
      <c r="Y835" s="538">
        <f t="shared" si="250"/>
        <v>0</v>
      </c>
      <c r="Z835" s="542">
        <f t="shared" si="251"/>
        <v>0</v>
      </c>
      <c r="AA835" s="543"/>
      <c r="AB835" s="544" t="s">
        <v>2263</v>
      </c>
      <c r="AC835" s="544" t="s">
        <v>2505</v>
      </c>
      <c r="AD835" s="544" t="s">
        <v>2505</v>
      </c>
      <c r="AE835" s="544" t="s">
        <v>2263</v>
      </c>
      <c r="AF835" s="545">
        <v>301</v>
      </c>
      <c r="AG835" s="545" t="s">
        <v>2263</v>
      </c>
      <c r="AH835" s="556"/>
      <c r="AN835" s="502">
        <f t="shared" si="254"/>
        <v>0</v>
      </c>
      <c r="AO835" s="502">
        <f t="shared" si="254"/>
        <v>-851829.52073929773</v>
      </c>
      <c r="AP835" s="502">
        <f t="shared" si="254"/>
        <v>-587393.89343600429</v>
      </c>
      <c r="AQ835" s="502">
        <f t="shared" si="253"/>
        <v>-1842732.9535744493</v>
      </c>
    </row>
    <row r="836" spans="1:43" s="504" customFormat="1" ht="12.75" x14ac:dyDescent="0.2">
      <c r="A836" s="535" t="s">
        <v>1226</v>
      </c>
      <c r="B836" s="536">
        <v>0</v>
      </c>
      <c r="C836" s="537" t="s">
        <v>2263</v>
      </c>
      <c r="D836" s="537">
        <v>3344.1068223182556</v>
      </c>
      <c r="E836" s="537">
        <v>3344.1068223182556</v>
      </c>
      <c r="F836" s="537">
        <v>6346.7936630113663</v>
      </c>
      <c r="G836" s="538">
        <v>0</v>
      </c>
      <c r="H836" s="538">
        <v>65</v>
      </c>
      <c r="I836" s="538">
        <v>203</v>
      </c>
      <c r="J836" s="538">
        <v>2716</v>
      </c>
      <c r="K836" s="539">
        <f t="shared" si="245"/>
        <v>0</v>
      </c>
      <c r="L836" s="539">
        <f t="shared" si="246"/>
        <v>217366.94345068661</v>
      </c>
      <c r="M836" s="539">
        <f t="shared" si="246"/>
        <v>678853.68493060593</v>
      </c>
      <c r="N836" s="539">
        <f t="shared" si="246"/>
        <v>17237891.58873887</v>
      </c>
      <c r="O836" s="539">
        <f t="shared" si="247"/>
        <v>18134112.217120163</v>
      </c>
      <c r="P836" s="540"/>
      <c r="Q836" s="541"/>
      <c r="R836" s="541"/>
      <c r="S836" s="541"/>
      <c r="T836" s="541"/>
      <c r="U836" s="538">
        <f t="shared" si="248"/>
        <v>0</v>
      </c>
      <c r="V836" s="538">
        <f t="shared" si="249"/>
        <v>0</v>
      </c>
      <c r="W836" s="538">
        <f t="shared" si="249"/>
        <v>0</v>
      </c>
      <c r="X836" s="538">
        <f t="shared" si="249"/>
        <v>0</v>
      </c>
      <c r="Y836" s="538">
        <f t="shared" si="250"/>
        <v>0</v>
      </c>
      <c r="Z836" s="542">
        <f t="shared" si="251"/>
        <v>0</v>
      </c>
      <c r="AA836" s="543"/>
      <c r="AB836" s="544" t="s">
        <v>2263</v>
      </c>
      <c r="AC836" s="544" t="s">
        <v>2505</v>
      </c>
      <c r="AD836" s="544" t="s">
        <v>2505</v>
      </c>
      <c r="AE836" s="544" t="s">
        <v>2263</v>
      </c>
      <c r="AF836" s="545" t="s">
        <v>2263</v>
      </c>
      <c r="AG836" s="545" t="s">
        <v>2263</v>
      </c>
      <c r="AH836" s="556"/>
      <c r="AN836" s="502">
        <f t="shared" si="254"/>
        <v>0</v>
      </c>
      <c r="AO836" s="502">
        <f t="shared" si="254"/>
        <v>-217366.94345068661</v>
      </c>
      <c r="AP836" s="502">
        <f t="shared" si="254"/>
        <v>-678853.68493060593</v>
      </c>
      <c r="AQ836" s="502">
        <f t="shared" si="253"/>
        <v>-17237891.58873887</v>
      </c>
    </row>
    <row r="837" spans="1:43" s="504" customFormat="1" ht="12.75" x14ac:dyDescent="0.2">
      <c r="A837" s="535" t="s">
        <v>1227</v>
      </c>
      <c r="B837" s="536">
        <v>0</v>
      </c>
      <c r="C837" s="537" t="s">
        <v>2263</v>
      </c>
      <c r="D837" s="537">
        <v>1585.5740118154288</v>
      </c>
      <c r="E837" s="537">
        <v>1585.5740118154288</v>
      </c>
      <c r="F837" s="537">
        <v>4104.0934606583614</v>
      </c>
      <c r="G837" s="538">
        <v>0</v>
      </c>
      <c r="H837" s="538">
        <v>284</v>
      </c>
      <c r="I837" s="538">
        <v>433</v>
      </c>
      <c r="J837" s="538">
        <v>2260</v>
      </c>
      <c r="K837" s="539">
        <f t="shared" si="245"/>
        <v>0</v>
      </c>
      <c r="L837" s="539">
        <f t="shared" si="246"/>
        <v>450303.01935558178</v>
      </c>
      <c r="M837" s="539">
        <f t="shared" si="246"/>
        <v>686553.54711608065</v>
      </c>
      <c r="N837" s="539">
        <f t="shared" si="246"/>
        <v>9275251.2210878972</v>
      </c>
      <c r="O837" s="539">
        <f t="shared" si="247"/>
        <v>10412107.78755956</v>
      </c>
      <c r="P837" s="540"/>
      <c r="Q837" s="541"/>
      <c r="R837" s="541"/>
      <c r="S837" s="541"/>
      <c r="T837" s="541"/>
      <c r="U837" s="538">
        <f t="shared" si="248"/>
        <v>0</v>
      </c>
      <c r="V837" s="538">
        <f t="shared" si="249"/>
        <v>0</v>
      </c>
      <c r="W837" s="538">
        <f t="shared" si="249"/>
        <v>0</v>
      </c>
      <c r="X837" s="538">
        <f t="shared" si="249"/>
        <v>0</v>
      </c>
      <c r="Y837" s="538">
        <f t="shared" si="250"/>
        <v>0</v>
      </c>
      <c r="Z837" s="542">
        <f t="shared" si="251"/>
        <v>0</v>
      </c>
      <c r="AA837" s="543"/>
      <c r="AB837" s="544" t="s">
        <v>2263</v>
      </c>
      <c r="AC837" s="544" t="s">
        <v>2505</v>
      </c>
      <c r="AD837" s="544" t="s">
        <v>2505</v>
      </c>
      <c r="AE837" s="544" t="s">
        <v>2263</v>
      </c>
      <c r="AF837" s="545" t="s">
        <v>2263</v>
      </c>
      <c r="AG837" s="545" t="s">
        <v>2263</v>
      </c>
      <c r="AH837" s="556"/>
      <c r="AN837" s="502">
        <f t="shared" si="254"/>
        <v>0</v>
      </c>
      <c r="AO837" s="502">
        <f t="shared" si="254"/>
        <v>-450303.01935558178</v>
      </c>
      <c r="AP837" s="502">
        <f t="shared" si="254"/>
        <v>-686553.54711608065</v>
      </c>
      <c r="AQ837" s="502">
        <f t="shared" si="253"/>
        <v>-9275251.2210878972</v>
      </c>
    </row>
    <row r="838" spans="1:43" s="504" customFormat="1" ht="12.75" x14ac:dyDescent="0.2">
      <c r="A838" s="535" t="s">
        <v>1228</v>
      </c>
      <c r="B838" s="536">
        <v>0</v>
      </c>
      <c r="C838" s="537" t="s">
        <v>2263</v>
      </c>
      <c r="D838" s="537">
        <v>1155.4195996889621</v>
      </c>
      <c r="E838" s="537">
        <v>1155.4195996889621</v>
      </c>
      <c r="F838" s="537">
        <v>3275.8879932228465</v>
      </c>
      <c r="G838" s="538">
        <v>0</v>
      </c>
      <c r="H838" s="538">
        <v>1482</v>
      </c>
      <c r="I838" s="538">
        <v>1488</v>
      </c>
      <c r="J838" s="538">
        <v>3714</v>
      </c>
      <c r="K838" s="539">
        <f t="shared" si="245"/>
        <v>0</v>
      </c>
      <c r="L838" s="539">
        <f t="shared" si="246"/>
        <v>1712331.8467390419</v>
      </c>
      <c r="M838" s="539">
        <f t="shared" si="246"/>
        <v>1719264.3643371756</v>
      </c>
      <c r="N838" s="539">
        <f t="shared" si="246"/>
        <v>12166648.006829651</v>
      </c>
      <c r="O838" s="539">
        <f t="shared" si="247"/>
        <v>15598244.217905868</v>
      </c>
      <c r="P838" s="540"/>
      <c r="Q838" s="541"/>
      <c r="R838" s="541"/>
      <c r="S838" s="541"/>
      <c r="T838" s="541"/>
      <c r="U838" s="538">
        <f t="shared" si="248"/>
        <v>0</v>
      </c>
      <c r="V838" s="538">
        <f t="shared" si="249"/>
        <v>0</v>
      </c>
      <c r="W838" s="538">
        <f t="shared" si="249"/>
        <v>0</v>
      </c>
      <c r="X838" s="538">
        <f t="shared" si="249"/>
        <v>0</v>
      </c>
      <c r="Y838" s="538">
        <f t="shared" si="250"/>
        <v>0</v>
      </c>
      <c r="Z838" s="542">
        <f t="shared" si="251"/>
        <v>0</v>
      </c>
      <c r="AA838" s="543"/>
      <c r="AB838" s="544" t="s">
        <v>2263</v>
      </c>
      <c r="AC838" s="544" t="s">
        <v>2505</v>
      </c>
      <c r="AD838" s="544" t="s">
        <v>2505</v>
      </c>
      <c r="AE838" s="544" t="s">
        <v>2263</v>
      </c>
      <c r="AF838" s="545" t="s">
        <v>2263</v>
      </c>
      <c r="AG838" s="545" t="s">
        <v>2263</v>
      </c>
      <c r="AH838" s="556"/>
      <c r="AN838" s="502">
        <f t="shared" si="254"/>
        <v>0</v>
      </c>
      <c r="AO838" s="502">
        <f t="shared" si="254"/>
        <v>-1712331.8467390419</v>
      </c>
      <c r="AP838" s="502">
        <f t="shared" si="254"/>
        <v>-1719264.3643371756</v>
      </c>
      <c r="AQ838" s="502">
        <f t="shared" si="253"/>
        <v>-12166648.006829651</v>
      </c>
    </row>
    <row r="839" spans="1:43" s="504" customFormat="1" ht="12.75" x14ac:dyDescent="0.2">
      <c r="A839" s="535" t="s">
        <v>1229</v>
      </c>
      <c r="B839" s="536">
        <v>0</v>
      </c>
      <c r="C839" s="537" t="s">
        <v>2263</v>
      </c>
      <c r="D839" s="537">
        <v>874.14628856980096</v>
      </c>
      <c r="E839" s="537">
        <v>874.14628856980096</v>
      </c>
      <c r="F839" s="537">
        <v>2630.7295297063142</v>
      </c>
      <c r="G839" s="538">
        <v>84</v>
      </c>
      <c r="H839" s="538">
        <v>7549</v>
      </c>
      <c r="I839" s="538">
        <v>3647</v>
      </c>
      <c r="J839" s="538">
        <v>4613</v>
      </c>
      <c r="K839" s="539">
        <f t="shared" si="245"/>
        <v>0</v>
      </c>
      <c r="L839" s="539">
        <f t="shared" si="246"/>
        <v>6598930.3324134275</v>
      </c>
      <c r="M839" s="539">
        <f t="shared" si="246"/>
        <v>3188011.5144140641</v>
      </c>
      <c r="N839" s="539">
        <f t="shared" si="246"/>
        <v>12135555.320535228</v>
      </c>
      <c r="O839" s="539">
        <f t="shared" si="247"/>
        <v>21922497.16736272</v>
      </c>
      <c r="P839" s="540"/>
      <c r="Q839" s="541"/>
      <c r="R839" s="541"/>
      <c r="S839" s="541"/>
      <c r="T839" s="541"/>
      <c r="U839" s="538">
        <f t="shared" si="248"/>
        <v>0</v>
      </c>
      <c r="V839" s="538">
        <f t="shared" si="249"/>
        <v>0</v>
      </c>
      <c r="W839" s="538">
        <f t="shared" si="249"/>
        <v>0</v>
      </c>
      <c r="X839" s="538">
        <f t="shared" si="249"/>
        <v>0</v>
      </c>
      <c r="Y839" s="538">
        <f t="shared" si="250"/>
        <v>0</v>
      </c>
      <c r="Z839" s="542">
        <f t="shared" si="251"/>
        <v>0</v>
      </c>
      <c r="AA839" s="543"/>
      <c r="AB839" s="544" t="s">
        <v>2263</v>
      </c>
      <c r="AC839" s="544" t="s">
        <v>2505</v>
      </c>
      <c r="AD839" s="544" t="s">
        <v>2505</v>
      </c>
      <c r="AE839" s="544" t="s">
        <v>2263</v>
      </c>
      <c r="AF839" s="545">
        <v>301</v>
      </c>
      <c r="AG839" s="545" t="s">
        <v>2263</v>
      </c>
      <c r="AH839" s="556"/>
      <c r="AN839" s="502">
        <f t="shared" si="254"/>
        <v>0</v>
      </c>
      <c r="AO839" s="502">
        <f t="shared" si="254"/>
        <v>-6598930.3324134275</v>
      </c>
      <c r="AP839" s="502">
        <f t="shared" si="254"/>
        <v>-3188011.5144140641</v>
      </c>
      <c r="AQ839" s="502">
        <f t="shared" si="253"/>
        <v>-12135555.320535228</v>
      </c>
    </row>
    <row r="840" spans="1:43" s="504" customFormat="1" ht="12.75" x14ac:dyDescent="0.2">
      <c r="A840" s="535" t="s">
        <v>322</v>
      </c>
      <c r="B840" s="536">
        <v>0</v>
      </c>
      <c r="C840" s="537" t="s">
        <v>2263</v>
      </c>
      <c r="D840" s="537">
        <v>764.23041132597416</v>
      </c>
      <c r="E840" s="537">
        <v>764.23041132597416</v>
      </c>
      <c r="F840" s="537">
        <v>1022.5017552918129</v>
      </c>
      <c r="G840" s="538">
        <v>410</v>
      </c>
      <c r="H840" s="538">
        <v>2643</v>
      </c>
      <c r="I840" s="538">
        <v>941</v>
      </c>
      <c r="J840" s="538">
        <v>97</v>
      </c>
      <c r="K840" s="539">
        <f t="shared" ref="K840:K903" si="257">IF(ISERROR(C840*G840),0,G840*C840)</f>
        <v>0</v>
      </c>
      <c r="L840" s="539">
        <f t="shared" ref="L840:N903" si="258">IFERROR(D840*H840,"")</f>
        <v>2019860.9771345498</v>
      </c>
      <c r="M840" s="539">
        <f t="shared" si="258"/>
        <v>719140.81705774169</v>
      </c>
      <c r="N840" s="539">
        <f t="shared" si="258"/>
        <v>99182.670263305845</v>
      </c>
      <c r="O840" s="539">
        <f t="shared" ref="O840:O903" si="259">IFERROR(SUM(K840:N840),"")</f>
        <v>2838184.4644555971</v>
      </c>
      <c r="P840" s="540"/>
      <c r="Q840" s="541"/>
      <c r="R840" s="541"/>
      <c r="S840" s="541"/>
      <c r="T840" s="541"/>
      <c r="U840" s="538">
        <f t="shared" ref="U840:U903" si="260">IF(ISERROR(G840*Q840),0,G840*Q840)</f>
        <v>0</v>
      </c>
      <c r="V840" s="538">
        <f t="shared" ref="V840:X903" si="261">IFERROR(H840*R840,"")</f>
        <v>0</v>
      </c>
      <c r="W840" s="538">
        <f t="shared" si="261"/>
        <v>0</v>
      </c>
      <c r="X840" s="538">
        <f t="shared" si="261"/>
        <v>0</v>
      </c>
      <c r="Y840" s="538">
        <f t="shared" ref="Y840:Y903" si="262">IFERROR(SUM(U840:X840),"")</f>
        <v>0</v>
      </c>
      <c r="Z840" s="542">
        <f t="shared" ref="Z840:Z903" si="263">IF(Y840=0,0,(Y840-O840))</f>
        <v>0</v>
      </c>
      <c r="AA840" s="543"/>
      <c r="AB840" s="544" t="s">
        <v>2505</v>
      </c>
      <c r="AC840" s="544">
        <v>720.45379724327006</v>
      </c>
      <c r="AD840" s="544">
        <v>720.45379724327006</v>
      </c>
      <c r="AE840" s="544">
        <v>929.50203479953655</v>
      </c>
      <c r="AF840" s="545">
        <v>100</v>
      </c>
      <c r="AG840" s="545" t="s">
        <v>2263</v>
      </c>
      <c r="AH840" s="556"/>
      <c r="AN840" s="502">
        <f t="shared" si="254"/>
        <v>0</v>
      </c>
      <c r="AO840" s="502">
        <f t="shared" si="254"/>
        <v>-2019860.9771345498</v>
      </c>
      <c r="AP840" s="502">
        <f t="shared" si="254"/>
        <v>-719140.81705774169</v>
      </c>
      <c r="AQ840" s="502">
        <f t="shared" si="253"/>
        <v>-99182.670263305845</v>
      </c>
    </row>
    <row r="841" spans="1:43" s="504" customFormat="1" ht="12.75" x14ac:dyDescent="0.2">
      <c r="A841" s="535" t="s">
        <v>1230</v>
      </c>
      <c r="B841" s="536" t="s">
        <v>2416</v>
      </c>
      <c r="C841" s="537" t="s">
        <v>2263</v>
      </c>
      <c r="D841" s="537">
        <v>14147.204235502635</v>
      </c>
      <c r="E841" s="537">
        <v>14147.204235502635</v>
      </c>
      <c r="F841" s="537">
        <v>13558.625150787433</v>
      </c>
      <c r="G841" s="538">
        <v>0</v>
      </c>
      <c r="H841" s="538">
        <v>0</v>
      </c>
      <c r="I841" s="538">
        <v>35</v>
      </c>
      <c r="J841" s="538">
        <v>309</v>
      </c>
      <c r="K841" s="539">
        <f t="shared" si="257"/>
        <v>0</v>
      </c>
      <c r="L841" s="539">
        <f t="shared" si="258"/>
        <v>0</v>
      </c>
      <c r="M841" s="539">
        <f t="shared" si="258"/>
        <v>495152.14824259223</v>
      </c>
      <c r="N841" s="539">
        <f t="shared" si="258"/>
        <v>4189615.1715933168</v>
      </c>
      <c r="O841" s="539">
        <f t="shared" si="259"/>
        <v>4684767.3198359087</v>
      </c>
      <c r="P841" s="540"/>
      <c r="Q841" s="541"/>
      <c r="R841" s="541">
        <f>SUMPRODUCT($D$841:$F$841,$H$841:$J$841)/SUM($H$841:$J$841)</f>
        <v>13618.509650685781</v>
      </c>
      <c r="S841" s="541">
        <f t="shared" ref="S841:T841" si="264">SUMPRODUCT($D$841:$F$841,$H$841:$J$841)/SUM($H$841:$J$841)</f>
        <v>13618.509650685781</v>
      </c>
      <c r="T841" s="541">
        <f t="shared" si="264"/>
        <v>13618.509650685781</v>
      </c>
      <c r="U841" s="538">
        <f t="shared" si="260"/>
        <v>0</v>
      </c>
      <c r="V841" s="538">
        <f t="shared" si="261"/>
        <v>0</v>
      </c>
      <c r="W841" s="538">
        <f t="shared" si="261"/>
        <v>476647.83777400234</v>
      </c>
      <c r="X841" s="538">
        <f t="shared" si="261"/>
        <v>4208119.4820619067</v>
      </c>
      <c r="Y841" s="538">
        <f t="shared" si="262"/>
        <v>4684767.3198359087</v>
      </c>
      <c r="Z841" s="542">
        <f t="shared" si="263"/>
        <v>0</v>
      </c>
      <c r="AA841" s="543"/>
      <c r="AB841" s="544" t="s">
        <v>2263</v>
      </c>
      <c r="AC841" s="544" t="s">
        <v>2505</v>
      </c>
      <c r="AD841" s="544" t="s">
        <v>2505</v>
      </c>
      <c r="AE841" s="544" t="s">
        <v>2263</v>
      </c>
      <c r="AF841" s="545" t="s">
        <v>2263</v>
      </c>
      <c r="AG841" s="545" t="s">
        <v>2263</v>
      </c>
      <c r="AH841" s="556"/>
      <c r="AN841" s="502">
        <f t="shared" si="254"/>
        <v>0</v>
      </c>
      <c r="AO841" s="502">
        <f t="shared" si="254"/>
        <v>0</v>
      </c>
      <c r="AP841" s="502">
        <f t="shared" si="254"/>
        <v>-18504.310468589887</v>
      </c>
      <c r="AQ841" s="502">
        <f t="shared" si="253"/>
        <v>18504.310468589887</v>
      </c>
    </row>
    <row r="842" spans="1:43" s="504" customFormat="1" ht="12.75" x14ac:dyDescent="0.2">
      <c r="A842" s="535" t="s">
        <v>1231</v>
      </c>
      <c r="B842" s="536">
        <v>0</v>
      </c>
      <c r="C842" s="537" t="s">
        <v>2263</v>
      </c>
      <c r="D842" s="537">
        <v>4985.488457774376</v>
      </c>
      <c r="E842" s="537">
        <v>4985.488457774376</v>
      </c>
      <c r="F842" s="537">
        <v>8595.6935304340313</v>
      </c>
      <c r="G842" s="538">
        <v>0</v>
      </c>
      <c r="H842" s="538">
        <v>16</v>
      </c>
      <c r="I842" s="538">
        <v>88</v>
      </c>
      <c r="J842" s="538">
        <v>222</v>
      </c>
      <c r="K842" s="539">
        <f t="shared" si="257"/>
        <v>0</v>
      </c>
      <c r="L842" s="539">
        <f t="shared" si="258"/>
        <v>79767.815324390016</v>
      </c>
      <c r="M842" s="539">
        <f t="shared" si="258"/>
        <v>438722.98428414506</v>
      </c>
      <c r="N842" s="539">
        <f t="shared" si="258"/>
        <v>1908243.963756355</v>
      </c>
      <c r="O842" s="539">
        <f t="shared" si="259"/>
        <v>2426734.7633648901</v>
      </c>
      <c r="P842" s="540"/>
      <c r="Q842" s="541"/>
      <c r="R842" s="541"/>
      <c r="S842" s="541"/>
      <c r="T842" s="541"/>
      <c r="U842" s="538">
        <f t="shared" si="260"/>
        <v>0</v>
      </c>
      <c r="V842" s="538">
        <f t="shared" si="261"/>
        <v>0</v>
      </c>
      <c r="W842" s="538">
        <f t="shared" si="261"/>
        <v>0</v>
      </c>
      <c r="X842" s="538">
        <f t="shared" si="261"/>
        <v>0</v>
      </c>
      <c r="Y842" s="538">
        <f t="shared" si="262"/>
        <v>0</v>
      </c>
      <c r="Z842" s="542">
        <f t="shared" si="263"/>
        <v>0</v>
      </c>
      <c r="AA842" s="543"/>
      <c r="AB842" s="544" t="s">
        <v>2263</v>
      </c>
      <c r="AC842" s="544" t="s">
        <v>2505</v>
      </c>
      <c r="AD842" s="544" t="s">
        <v>2505</v>
      </c>
      <c r="AE842" s="544" t="s">
        <v>2263</v>
      </c>
      <c r="AF842" s="545" t="s">
        <v>2263</v>
      </c>
      <c r="AG842" s="545" t="s">
        <v>2263</v>
      </c>
      <c r="AH842" s="556"/>
      <c r="AN842" s="502">
        <f t="shared" si="254"/>
        <v>0</v>
      </c>
      <c r="AO842" s="502">
        <f t="shared" si="254"/>
        <v>-79767.815324390016</v>
      </c>
      <c r="AP842" s="502">
        <f t="shared" si="254"/>
        <v>-438722.98428414506</v>
      </c>
      <c r="AQ842" s="502">
        <f t="shared" si="253"/>
        <v>-1908243.963756355</v>
      </c>
    </row>
    <row r="843" spans="1:43" s="504" customFormat="1" ht="12.75" x14ac:dyDescent="0.2">
      <c r="A843" s="535" t="s">
        <v>1232</v>
      </c>
      <c r="B843" s="536">
        <v>0</v>
      </c>
      <c r="C843" s="537" t="s">
        <v>2263</v>
      </c>
      <c r="D843" s="537">
        <v>5237.1509520859136</v>
      </c>
      <c r="E843" s="537">
        <v>5237.1509520859136</v>
      </c>
      <c r="F843" s="537">
        <v>7071.7260916771947</v>
      </c>
      <c r="G843" s="538">
        <v>0</v>
      </c>
      <c r="H843" s="538">
        <v>9</v>
      </c>
      <c r="I843" s="538">
        <v>67</v>
      </c>
      <c r="J843" s="538">
        <v>468</v>
      </c>
      <c r="K843" s="539">
        <f t="shared" si="257"/>
        <v>0</v>
      </c>
      <c r="L843" s="539">
        <f t="shared" si="258"/>
        <v>47134.358568773219</v>
      </c>
      <c r="M843" s="539">
        <f t="shared" si="258"/>
        <v>350889.1137897562</v>
      </c>
      <c r="N843" s="539">
        <f t="shared" si="258"/>
        <v>3309567.8109049271</v>
      </c>
      <c r="O843" s="539">
        <f t="shared" si="259"/>
        <v>3707591.2832634565</v>
      </c>
      <c r="P843" s="540"/>
      <c r="Q843" s="541"/>
      <c r="R843" s="541"/>
      <c r="S843" s="541"/>
      <c r="T843" s="541"/>
      <c r="U843" s="538">
        <f t="shared" si="260"/>
        <v>0</v>
      </c>
      <c r="V843" s="538">
        <f t="shared" si="261"/>
        <v>0</v>
      </c>
      <c r="W843" s="538">
        <f t="shared" si="261"/>
        <v>0</v>
      </c>
      <c r="X843" s="538">
        <f t="shared" si="261"/>
        <v>0</v>
      </c>
      <c r="Y843" s="538">
        <f t="shared" si="262"/>
        <v>0</v>
      </c>
      <c r="Z843" s="542">
        <f t="shared" si="263"/>
        <v>0</v>
      </c>
      <c r="AA843" s="543"/>
      <c r="AB843" s="544" t="s">
        <v>2263</v>
      </c>
      <c r="AC843" s="544" t="s">
        <v>2505</v>
      </c>
      <c r="AD843" s="544" t="s">
        <v>2505</v>
      </c>
      <c r="AE843" s="544" t="s">
        <v>2263</v>
      </c>
      <c r="AF843" s="545" t="s">
        <v>2263</v>
      </c>
      <c r="AG843" s="545" t="s">
        <v>2263</v>
      </c>
      <c r="AH843" s="556"/>
      <c r="AN843" s="502">
        <f t="shared" si="254"/>
        <v>0</v>
      </c>
      <c r="AO843" s="502">
        <f t="shared" si="254"/>
        <v>-47134.358568773219</v>
      </c>
      <c r="AP843" s="502">
        <f t="shared" si="254"/>
        <v>-350889.1137897562</v>
      </c>
      <c r="AQ843" s="502">
        <f t="shared" si="253"/>
        <v>-3309567.8109049271</v>
      </c>
    </row>
    <row r="844" spans="1:43" s="504" customFormat="1" ht="12.75" x14ac:dyDescent="0.2">
      <c r="A844" s="535" t="s">
        <v>1233</v>
      </c>
      <c r="B844" s="536">
        <v>0</v>
      </c>
      <c r="C844" s="537" t="s">
        <v>2263</v>
      </c>
      <c r="D844" s="537">
        <v>1684.0136764553802</v>
      </c>
      <c r="E844" s="537">
        <v>1684.0136764553802</v>
      </c>
      <c r="F844" s="537">
        <v>4276.5936157187671</v>
      </c>
      <c r="G844" s="538">
        <v>0</v>
      </c>
      <c r="H844" s="538">
        <v>124</v>
      </c>
      <c r="I844" s="538">
        <v>176</v>
      </c>
      <c r="J844" s="538">
        <v>417</v>
      </c>
      <c r="K844" s="539">
        <f t="shared" si="257"/>
        <v>0</v>
      </c>
      <c r="L844" s="539">
        <f t="shared" si="258"/>
        <v>208817.69588046713</v>
      </c>
      <c r="M844" s="539">
        <f t="shared" si="258"/>
        <v>296386.40705614688</v>
      </c>
      <c r="N844" s="539">
        <f t="shared" si="258"/>
        <v>1783339.5377547259</v>
      </c>
      <c r="O844" s="539">
        <f t="shared" si="259"/>
        <v>2288543.64069134</v>
      </c>
      <c r="P844" s="540"/>
      <c r="Q844" s="541"/>
      <c r="R844" s="541"/>
      <c r="S844" s="541"/>
      <c r="T844" s="541"/>
      <c r="U844" s="538">
        <f t="shared" si="260"/>
        <v>0</v>
      </c>
      <c r="V844" s="538">
        <f t="shared" si="261"/>
        <v>0</v>
      </c>
      <c r="W844" s="538">
        <f t="shared" si="261"/>
        <v>0</v>
      </c>
      <c r="X844" s="538">
        <f t="shared" si="261"/>
        <v>0</v>
      </c>
      <c r="Y844" s="538">
        <f t="shared" si="262"/>
        <v>0</v>
      </c>
      <c r="Z844" s="542">
        <f t="shared" si="263"/>
        <v>0</v>
      </c>
      <c r="AA844" s="543"/>
      <c r="AB844" s="544" t="s">
        <v>2263</v>
      </c>
      <c r="AC844" s="544" t="s">
        <v>2505</v>
      </c>
      <c r="AD844" s="544" t="s">
        <v>2505</v>
      </c>
      <c r="AE844" s="544" t="s">
        <v>2263</v>
      </c>
      <c r="AF844" s="545" t="s">
        <v>2263</v>
      </c>
      <c r="AG844" s="545" t="s">
        <v>2263</v>
      </c>
      <c r="AH844" s="556"/>
      <c r="AN844" s="502">
        <f t="shared" si="254"/>
        <v>0</v>
      </c>
      <c r="AO844" s="502">
        <f t="shared" si="254"/>
        <v>-208817.69588046713</v>
      </c>
      <c r="AP844" s="502">
        <f t="shared" si="254"/>
        <v>-296386.40705614688</v>
      </c>
      <c r="AQ844" s="502">
        <f t="shared" si="253"/>
        <v>-1783339.5377547259</v>
      </c>
    </row>
    <row r="845" spans="1:43" s="504" customFormat="1" ht="12.75" x14ac:dyDescent="0.2">
      <c r="A845" s="535" t="s">
        <v>1234</v>
      </c>
      <c r="B845" s="536">
        <v>0</v>
      </c>
      <c r="C845" s="537" t="s">
        <v>2263</v>
      </c>
      <c r="D845" s="537">
        <v>1123.1155694050999</v>
      </c>
      <c r="E845" s="537">
        <v>1123.1155694050999</v>
      </c>
      <c r="F845" s="537">
        <v>3145.7965828132633</v>
      </c>
      <c r="G845" s="538">
        <v>0</v>
      </c>
      <c r="H845" s="538">
        <v>313</v>
      </c>
      <c r="I845" s="538">
        <v>281</v>
      </c>
      <c r="J845" s="538">
        <v>183</v>
      </c>
      <c r="K845" s="539">
        <f t="shared" si="257"/>
        <v>0</v>
      </c>
      <c r="L845" s="539">
        <f t="shared" si="258"/>
        <v>351535.17322379624</v>
      </c>
      <c r="M845" s="539">
        <f t="shared" si="258"/>
        <v>315595.47500283306</v>
      </c>
      <c r="N845" s="539">
        <f t="shared" si="258"/>
        <v>575680.7746548272</v>
      </c>
      <c r="O845" s="539">
        <f t="shared" si="259"/>
        <v>1242811.4228814566</v>
      </c>
      <c r="P845" s="540"/>
      <c r="Q845" s="541"/>
      <c r="R845" s="541"/>
      <c r="S845" s="541"/>
      <c r="T845" s="541"/>
      <c r="U845" s="538">
        <f t="shared" si="260"/>
        <v>0</v>
      </c>
      <c r="V845" s="538">
        <f t="shared" si="261"/>
        <v>0</v>
      </c>
      <c r="W845" s="538">
        <f t="shared" si="261"/>
        <v>0</v>
      </c>
      <c r="X845" s="538">
        <f t="shared" si="261"/>
        <v>0</v>
      </c>
      <c r="Y845" s="538">
        <f t="shared" si="262"/>
        <v>0</v>
      </c>
      <c r="Z845" s="542">
        <f t="shared" si="263"/>
        <v>0</v>
      </c>
      <c r="AA845" s="543"/>
      <c r="AB845" s="544" t="s">
        <v>2263</v>
      </c>
      <c r="AC845" s="544" t="s">
        <v>2505</v>
      </c>
      <c r="AD845" s="544" t="s">
        <v>2505</v>
      </c>
      <c r="AE845" s="544" t="s">
        <v>2263</v>
      </c>
      <c r="AF845" s="545" t="s">
        <v>2263</v>
      </c>
      <c r="AG845" s="545" t="s">
        <v>2263</v>
      </c>
      <c r="AH845" s="556"/>
      <c r="AN845" s="502">
        <f t="shared" si="254"/>
        <v>0</v>
      </c>
      <c r="AO845" s="502">
        <f t="shared" si="254"/>
        <v>-351535.17322379624</v>
      </c>
      <c r="AP845" s="502">
        <f t="shared" si="254"/>
        <v>-315595.47500283306</v>
      </c>
      <c r="AQ845" s="502">
        <f t="shared" si="253"/>
        <v>-575680.7746548272</v>
      </c>
    </row>
    <row r="846" spans="1:43" s="504" customFormat="1" ht="12.75" x14ac:dyDescent="0.2">
      <c r="A846" s="535" t="s">
        <v>1235</v>
      </c>
      <c r="B846" s="536">
        <v>0</v>
      </c>
      <c r="C846" s="537" t="s">
        <v>2263</v>
      </c>
      <c r="D846" s="537">
        <v>5850.4595515841538</v>
      </c>
      <c r="E846" s="537">
        <v>5850.4595515841538</v>
      </c>
      <c r="F846" s="537">
        <v>6377.4512464100044</v>
      </c>
      <c r="G846" s="538">
        <v>0</v>
      </c>
      <c r="H846" s="538">
        <v>0</v>
      </c>
      <c r="I846" s="538">
        <v>16</v>
      </c>
      <c r="J846" s="538">
        <v>749</v>
      </c>
      <c r="K846" s="539">
        <f t="shared" si="257"/>
        <v>0</v>
      </c>
      <c r="L846" s="539">
        <f t="shared" si="258"/>
        <v>0</v>
      </c>
      <c r="M846" s="539">
        <f t="shared" si="258"/>
        <v>93607.352825346461</v>
      </c>
      <c r="N846" s="539">
        <f t="shared" si="258"/>
        <v>4776710.983561093</v>
      </c>
      <c r="O846" s="539">
        <f t="shared" si="259"/>
        <v>4870318.3363864394</v>
      </c>
      <c r="P846" s="540"/>
      <c r="Q846" s="541"/>
      <c r="R846" s="541"/>
      <c r="S846" s="541"/>
      <c r="T846" s="541"/>
      <c r="U846" s="538">
        <f t="shared" si="260"/>
        <v>0</v>
      </c>
      <c r="V846" s="538">
        <f t="shared" si="261"/>
        <v>0</v>
      </c>
      <c r="W846" s="538">
        <f t="shared" si="261"/>
        <v>0</v>
      </c>
      <c r="X846" s="538">
        <f t="shared" si="261"/>
        <v>0</v>
      </c>
      <c r="Y846" s="538">
        <f t="shared" si="262"/>
        <v>0</v>
      </c>
      <c r="Z846" s="542">
        <f t="shared" si="263"/>
        <v>0</v>
      </c>
      <c r="AA846" s="543"/>
      <c r="AB846" s="544" t="s">
        <v>2263</v>
      </c>
      <c r="AC846" s="544" t="s">
        <v>2505</v>
      </c>
      <c r="AD846" s="544" t="s">
        <v>2505</v>
      </c>
      <c r="AE846" s="544" t="s">
        <v>2263</v>
      </c>
      <c r="AF846" s="545" t="s">
        <v>2263</v>
      </c>
      <c r="AG846" s="545" t="s">
        <v>2263</v>
      </c>
      <c r="AH846" s="556"/>
      <c r="AN846" s="502">
        <f t="shared" si="254"/>
        <v>0</v>
      </c>
      <c r="AO846" s="502">
        <f t="shared" si="254"/>
        <v>0</v>
      </c>
      <c r="AP846" s="502">
        <f t="shared" si="254"/>
        <v>-93607.352825346461</v>
      </c>
      <c r="AQ846" s="502">
        <f t="shared" si="253"/>
        <v>-4776710.983561093</v>
      </c>
    </row>
    <row r="847" spans="1:43" s="504" customFormat="1" ht="12.75" x14ac:dyDescent="0.2">
      <c r="A847" s="535" t="s">
        <v>1236</v>
      </c>
      <c r="B847" s="536">
        <v>0</v>
      </c>
      <c r="C847" s="537" t="s">
        <v>2263</v>
      </c>
      <c r="D847" s="537">
        <v>2813.5898000215066</v>
      </c>
      <c r="E847" s="537">
        <v>2813.5898000215066</v>
      </c>
      <c r="F847" s="537">
        <v>3554.9967406719188</v>
      </c>
      <c r="G847" s="538">
        <v>0</v>
      </c>
      <c r="H847" s="538">
        <v>0</v>
      </c>
      <c r="I847" s="538">
        <v>45</v>
      </c>
      <c r="J847" s="538">
        <v>706</v>
      </c>
      <c r="K847" s="539">
        <f t="shared" si="257"/>
        <v>0</v>
      </c>
      <c r="L847" s="539">
        <f t="shared" si="258"/>
        <v>0</v>
      </c>
      <c r="M847" s="539">
        <f t="shared" si="258"/>
        <v>126611.5410009678</v>
      </c>
      <c r="N847" s="539">
        <f t="shared" si="258"/>
        <v>2509827.6989143747</v>
      </c>
      <c r="O847" s="539">
        <f t="shared" si="259"/>
        <v>2636439.2399153425</v>
      </c>
      <c r="P847" s="540"/>
      <c r="Q847" s="541"/>
      <c r="R847" s="541"/>
      <c r="S847" s="541"/>
      <c r="T847" s="541"/>
      <c r="U847" s="538">
        <f t="shared" si="260"/>
        <v>0</v>
      </c>
      <c r="V847" s="538">
        <f t="shared" si="261"/>
        <v>0</v>
      </c>
      <c r="W847" s="538">
        <f t="shared" si="261"/>
        <v>0</v>
      </c>
      <c r="X847" s="538">
        <f t="shared" si="261"/>
        <v>0</v>
      </c>
      <c r="Y847" s="538">
        <f t="shared" si="262"/>
        <v>0</v>
      </c>
      <c r="Z847" s="542">
        <f t="shared" si="263"/>
        <v>0</v>
      </c>
      <c r="AA847" s="543"/>
      <c r="AB847" s="544" t="s">
        <v>2263</v>
      </c>
      <c r="AC847" s="544" t="s">
        <v>2505</v>
      </c>
      <c r="AD847" s="544" t="s">
        <v>2505</v>
      </c>
      <c r="AE847" s="544" t="s">
        <v>2263</v>
      </c>
      <c r="AF847" s="545" t="s">
        <v>2263</v>
      </c>
      <c r="AG847" s="545" t="s">
        <v>2263</v>
      </c>
      <c r="AH847" s="556"/>
      <c r="AN847" s="502">
        <f t="shared" si="254"/>
        <v>0</v>
      </c>
      <c r="AO847" s="502">
        <f t="shared" si="254"/>
        <v>0</v>
      </c>
      <c r="AP847" s="502">
        <f t="shared" si="254"/>
        <v>-126611.5410009678</v>
      </c>
      <c r="AQ847" s="502">
        <f t="shared" si="253"/>
        <v>-2509827.6989143747</v>
      </c>
    </row>
    <row r="848" spans="1:43" s="504" customFormat="1" ht="12.75" x14ac:dyDescent="0.2">
      <c r="A848" s="535" t="s">
        <v>1237</v>
      </c>
      <c r="B848" s="536">
        <v>0</v>
      </c>
      <c r="C848" s="537" t="s">
        <v>2263</v>
      </c>
      <c r="D848" s="537">
        <v>2946.2630998462523</v>
      </c>
      <c r="E848" s="537">
        <v>2946.2630998462523</v>
      </c>
      <c r="F848" s="537">
        <v>3429.5543149798964</v>
      </c>
      <c r="G848" s="538">
        <v>0</v>
      </c>
      <c r="H848" s="538">
        <v>2</v>
      </c>
      <c r="I848" s="538">
        <v>6</v>
      </c>
      <c r="J848" s="538">
        <v>536</v>
      </c>
      <c r="K848" s="539">
        <f t="shared" si="257"/>
        <v>0</v>
      </c>
      <c r="L848" s="539">
        <f t="shared" si="258"/>
        <v>5892.5261996925046</v>
      </c>
      <c r="M848" s="539">
        <f t="shared" si="258"/>
        <v>17677.578599077515</v>
      </c>
      <c r="N848" s="539">
        <f t="shared" si="258"/>
        <v>1838241.1128292244</v>
      </c>
      <c r="O848" s="539">
        <f t="shared" si="259"/>
        <v>1861811.2176279945</v>
      </c>
      <c r="P848" s="540"/>
      <c r="Q848" s="541"/>
      <c r="R848" s="541"/>
      <c r="S848" s="541"/>
      <c r="T848" s="541"/>
      <c r="U848" s="538">
        <f t="shared" si="260"/>
        <v>0</v>
      </c>
      <c r="V848" s="538">
        <f t="shared" si="261"/>
        <v>0</v>
      </c>
      <c r="W848" s="538">
        <f t="shared" si="261"/>
        <v>0</v>
      </c>
      <c r="X848" s="538">
        <f t="shared" si="261"/>
        <v>0</v>
      </c>
      <c r="Y848" s="538">
        <f t="shared" si="262"/>
        <v>0</v>
      </c>
      <c r="Z848" s="542">
        <f t="shared" si="263"/>
        <v>0</v>
      </c>
      <c r="AA848" s="543"/>
      <c r="AB848" s="544" t="s">
        <v>2263</v>
      </c>
      <c r="AC848" s="544" t="s">
        <v>2505</v>
      </c>
      <c r="AD848" s="544" t="s">
        <v>2505</v>
      </c>
      <c r="AE848" s="544" t="s">
        <v>2263</v>
      </c>
      <c r="AF848" s="545" t="s">
        <v>2263</v>
      </c>
      <c r="AG848" s="545" t="s">
        <v>2263</v>
      </c>
      <c r="AH848" s="556"/>
      <c r="AN848" s="502">
        <f t="shared" si="254"/>
        <v>0</v>
      </c>
      <c r="AO848" s="502">
        <f t="shared" si="254"/>
        <v>-5892.5261996925046</v>
      </c>
      <c r="AP848" s="502">
        <f t="shared" si="254"/>
        <v>-17677.578599077515</v>
      </c>
      <c r="AQ848" s="502">
        <f t="shared" si="253"/>
        <v>-1838241.1128292244</v>
      </c>
    </row>
    <row r="849" spans="1:43" s="504" customFormat="1" ht="12.75" x14ac:dyDescent="0.2">
      <c r="A849" s="535" t="s">
        <v>1238</v>
      </c>
      <c r="B849" s="536">
        <v>0</v>
      </c>
      <c r="C849" s="537" t="s">
        <v>2263</v>
      </c>
      <c r="D849" s="537">
        <v>743.91734608677859</v>
      </c>
      <c r="E849" s="537">
        <v>743.91734608677859</v>
      </c>
      <c r="F849" s="537">
        <v>2053.1832540511159</v>
      </c>
      <c r="G849" s="538">
        <v>0</v>
      </c>
      <c r="H849" s="538">
        <v>24</v>
      </c>
      <c r="I849" s="538">
        <v>28</v>
      </c>
      <c r="J849" s="538">
        <v>831</v>
      </c>
      <c r="K849" s="539">
        <f t="shared" si="257"/>
        <v>0</v>
      </c>
      <c r="L849" s="539">
        <f t="shared" si="258"/>
        <v>17854.016306082685</v>
      </c>
      <c r="M849" s="539">
        <f t="shared" si="258"/>
        <v>20829.6856904298</v>
      </c>
      <c r="N849" s="539">
        <f t="shared" si="258"/>
        <v>1706195.2841164772</v>
      </c>
      <c r="O849" s="539">
        <f t="shared" si="259"/>
        <v>1744878.9861129897</v>
      </c>
      <c r="P849" s="540"/>
      <c r="Q849" s="541"/>
      <c r="R849" s="541"/>
      <c r="S849" s="541"/>
      <c r="T849" s="541"/>
      <c r="U849" s="538">
        <f t="shared" si="260"/>
        <v>0</v>
      </c>
      <c r="V849" s="538">
        <f t="shared" si="261"/>
        <v>0</v>
      </c>
      <c r="W849" s="538">
        <f t="shared" si="261"/>
        <v>0</v>
      </c>
      <c r="X849" s="538">
        <f t="shared" si="261"/>
        <v>0</v>
      </c>
      <c r="Y849" s="538">
        <f t="shared" si="262"/>
        <v>0</v>
      </c>
      <c r="Z849" s="542">
        <f t="shared" si="263"/>
        <v>0</v>
      </c>
      <c r="AA849" s="543"/>
      <c r="AB849" s="544" t="s">
        <v>2263</v>
      </c>
      <c r="AC849" s="544" t="s">
        <v>2505</v>
      </c>
      <c r="AD849" s="544" t="s">
        <v>2505</v>
      </c>
      <c r="AE849" s="544" t="s">
        <v>2263</v>
      </c>
      <c r="AF849" s="545" t="s">
        <v>2263</v>
      </c>
      <c r="AG849" s="545" t="s">
        <v>2263</v>
      </c>
      <c r="AH849" s="556"/>
      <c r="AN849" s="502">
        <f t="shared" si="254"/>
        <v>0</v>
      </c>
      <c r="AO849" s="502">
        <f t="shared" si="254"/>
        <v>-17854.016306082685</v>
      </c>
      <c r="AP849" s="502">
        <f t="shared" si="254"/>
        <v>-20829.6856904298</v>
      </c>
      <c r="AQ849" s="502">
        <f t="shared" si="253"/>
        <v>-1706195.2841164772</v>
      </c>
    </row>
    <row r="850" spans="1:43" s="504" customFormat="1" ht="12.75" x14ac:dyDescent="0.2">
      <c r="A850" s="535" t="s">
        <v>1239</v>
      </c>
      <c r="B850" s="536">
        <v>0</v>
      </c>
      <c r="C850" s="537" t="s">
        <v>2263</v>
      </c>
      <c r="D850" s="537">
        <v>5162.4458908730503</v>
      </c>
      <c r="E850" s="537">
        <v>5162.4458908730503</v>
      </c>
      <c r="F850" s="537">
        <v>6318.2195381032443</v>
      </c>
      <c r="G850" s="538">
        <v>0</v>
      </c>
      <c r="H850" s="538">
        <v>1</v>
      </c>
      <c r="I850" s="538">
        <v>90</v>
      </c>
      <c r="J850" s="538">
        <v>639</v>
      </c>
      <c r="K850" s="539">
        <f t="shared" si="257"/>
        <v>0</v>
      </c>
      <c r="L850" s="539">
        <f t="shared" si="258"/>
        <v>5162.4458908730503</v>
      </c>
      <c r="M850" s="539">
        <f t="shared" si="258"/>
        <v>464620.13017857453</v>
      </c>
      <c r="N850" s="539">
        <f t="shared" si="258"/>
        <v>4037342.2848479729</v>
      </c>
      <c r="O850" s="539">
        <f t="shared" si="259"/>
        <v>4507124.8609174201</v>
      </c>
      <c r="P850" s="540"/>
      <c r="Q850" s="541"/>
      <c r="R850" s="541"/>
      <c r="S850" s="541"/>
      <c r="T850" s="541"/>
      <c r="U850" s="538">
        <f t="shared" si="260"/>
        <v>0</v>
      </c>
      <c r="V850" s="538">
        <f t="shared" si="261"/>
        <v>0</v>
      </c>
      <c r="W850" s="538">
        <f t="shared" si="261"/>
        <v>0</v>
      </c>
      <c r="X850" s="538">
        <f t="shared" si="261"/>
        <v>0</v>
      </c>
      <c r="Y850" s="538">
        <f t="shared" si="262"/>
        <v>0</v>
      </c>
      <c r="Z850" s="542">
        <f t="shared" si="263"/>
        <v>0</v>
      </c>
      <c r="AA850" s="543"/>
      <c r="AB850" s="544" t="s">
        <v>2263</v>
      </c>
      <c r="AC850" s="544" t="s">
        <v>2505</v>
      </c>
      <c r="AD850" s="544" t="s">
        <v>2505</v>
      </c>
      <c r="AE850" s="544" t="s">
        <v>2263</v>
      </c>
      <c r="AF850" s="545" t="s">
        <v>2263</v>
      </c>
      <c r="AG850" s="545" t="s">
        <v>2263</v>
      </c>
      <c r="AH850" s="556"/>
      <c r="AN850" s="502">
        <f t="shared" si="254"/>
        <v>0</v>
      </c>
      <c r="AO850" s="502">
        <f t="shared" si="254"/>
        <v>-5162.4458908730503</v>
      </c>
      <c r="AP850" s="502">
        <f t="shared" si="254"/>
        <v>-464620.13017857453</v>
      </c>
      <c r="AQ850" s="502">
        <f t="shared" si="253"/>
        <v>-4037342.2848479729</v>
      </c>
    </row>
    <row r="851" spans="1:43" s="504" customFormat="1" ht="12.75" x14ac:dyDescent="0.2">
      <c r="A851" s="535" t="s">
        <v>1240</v>
      </c>
      <c r="B851" s="536">
        <v>0</v>
      </c>
      <c r="C851" s="537" t="s">
        <v>2263</v>
      </c>
      <c r="D851" s="537">
        <v>4181.0196185591731</v>
      </c>
      <c r="E851" s="537">
        <v>4181.0196185591731</v>
      </c>
      <c r="F851" s="537">
        <v>4819.7002270613229</v>
      </c>
      <c r="G851" s="538">
        <v>0</v>
      </c>
      <c r="H851" s="538">
        <v>0</v>
      </c>
      <c r="I851" s="538">
        <v>86</v>
      </c>
      <c r="J851" s="538">
        <v>878</v>
      </c>
      <c r="K851" s="539">
        <f t="shared" si="257"/>
        <v>0</v>
      </c>
      <c r="L851" s="539">
        <f t="shared" si="258"/>
        <v>0</v>
      </c>
      <c r="M851" s="539">
        <f t="shared" si="258"/>
        <v>359567.6871960889</v>
      </c>
      <c r="N851" s="539">
        <f t="shared" si="258"/>
        <v>4231696.7993598413</v>
      </c>
      <c r="O851" s="539">
        <f t="shared" si="259"/>
        <v>4591264.4865559302</v>
      </c>
      <c r="P851" s="540"/>
      <c r="Q851" s="541"/>
      <c r="R851" s="541"/>
      <c r="S851" s="541"/>
      <c r="T851" s="541"/>
      <c r="U851" s="538">
        <f t="shared" si="260"/>
        <v>0</v>
      </c>
      <c r="V851" s="538">
        <f t="shared" si="261"/>
        <v>0</v>
      </c>
      <c r="W851" s="538">
        <f t="shared" si="261"/>
        <v>0</v>
      </c>
      <c r="X851" s="538">
        <f t="shared" si="261"/>
        <v>0</v>
      </c>
      <c r="Y851" s="538">
        <f t="shared" si="262"/>
        <v>0</v>
      </c>
      <c r="Z851" s="542">
        <f t="shared" si="263"/>
        <v>0</v>
      </c>
      <c r="AA851" s="543"/>
      <c r="AB851" s="544" t="s">
        <v>2263</v>
      </c>
      <c r="AC851" s="544" t="s">
        <v>2505</v>
      </c>
      <c r="AD851" s="544" t="s">
        <v>2505</v>
      </c>
      <c r="AE851" s="544" t="s">
        <v>2263</v>
      </c>
      <c r="AF851" s="545" t="s">
        <v>2263</v>
      </c>
      <c r="AG851" s="545" t="s">
        <v>2263</v>
      </c>
      <c r="AH851" s="556"/>
      <c r="AN851" s="502">
        <f t="shared" si="254"/>
        <v>0</v>
      </c>
      <c r="AO851" s="502">
        <f t="shared" si="254"/>
        <v>0</v>
      </c>
      <c r="AP851" s="502">
        <f t="shared" si="254"/>
        <v>-359567.6871960889</v>
      </c>
      <c r="AQ851" s="502">
        <f t="shared" si="253"/>
        <v>-4231696.7993598413</v>
      </c>
    </row>
    <row r="852" spans="1:43" s="504" customFormat="1" ht="12.75" x14ac:dyDescent="0.2">
      <c r="A852" s="535" t="s">
        <v>1241</v>
      </c>
      <c r="B852" s="536">
        <v>0</v>
      </c>
      <c r="C852" s="537" t="s">
        <v>2263</v>
      </c>
      <c r="D852" s="537">
        <v>2311.7714608945926</v>
      </c>
      <c r="E852" s="537">
        <v>2311.7714608945926</v>
      </c>
      <c r="F852" s="537">
        <v>3444.8112606656182</v>
      </c>
      <c r="G852" s="538">
        <v>0</v>
      </c>
      <c r="H852" s="538">
        <v>3</v>
      </c>
      <c r="I852" s="538">
        <v>194</v>
      </c>
      <c r="J852" s="538">
        <v>636</v>
      </c>
      <c r="K852" s="539">
        <f t="shared" si="257"/>
        <v>0</v>
      </c>
      <c r="L852" s="539">
        <f t="shared" si="258"/>
        <v>6935.3143826837777</v>
      </c>
      <c r="M852" s="539">
        <f t="shared" si="258"/>
        <v>448483.66341355094</v>
      </c>
      <c r="N852" s="539">
        <f t="shared" si="258"/>
        <v>2190899.9617833332</v>
      </c>
      <c r="O852" s="539">
        <f t="shared" si="259"/>
        <v>2646318.9395795679</v>
      </c>
      <c r="P852" s="540"/>
      <c r="Q852" s="541"/>
      <c r="R852" s="541"/>
      <c r="S852" s="541"/>
      <c r="T852" s="541"/>
      <c r="U852" s="538">
        <f t="shared" si="260"/>
        <v>0</v>
      </c>
      <c r="V852" s="538">
        <f t="shared" si="261"/>
        <v>0</v>
      </c>
      <c r="W852" s="538">
        <f t="shared" si="261"/>
        <v>0</v>
      </c>
      <c r="X852" s="538">
        <f t="shared" si="261"/>
        <v>0</v>
      </c>
      <c r="Y852" s="538">
        <f t="shared" si="262"/>
        <v>0</v>
      </c>
      <c r="Z852" s="542">
        <f t="shared" si="263"/>
        <v>0</v>
      </c>
      <c r="AA852" s="543"/>
      <c r="AB852" s="544" t="s">
        <v>2263</v>
      </c>
      <c r="AC852" s="544" t="s">
        <v>2505</v>
      </c>
      <c r="AD852" s="544" t="s">
        <v>2505</v>
      </c>
      <c r="AE852" s="544" t="s">
        <v>2263</v>
      </c>
      <c r="AF852" s="545" t="s">
        <v>2263</v>
      </c>
      <c r="AG852" s="545" t="s">
        <v>2263</v>
      </c>
      <c r="AH852" s="556"/>
      <c r="AN852" s="502">
        <f t="shared" si="254"/>
        <v>0</v>
      </c>
      <c r="AO852" s="502">
        <f t="shared" si="254"/>
        <v>-6935.3143826837777</v>
      </c>
      <c r="AP852" s="502">
        <f t="shared" si="254"/>
        <v>-448483.66341355094</v>
      </c>
      <c r="AQ852" s="502">
        <f t="shared" si="253"/>
        <v>-2190899.9617833332</v>
      </c>
    </row>
    <row r="853" spans="1:43" s="504" customFormat="1" ht="12.75" x14ac:dyDescent="0.2">
      <c r="A853" s="535" t="s">
        <v>1242</v>
      </c>
      <c r="B853" s="536">
        <v>0</v>
      </c>
      <c r="C853" s="537" t="s">
        <v>2263</v>
      </c>
      <c r="D853" s="537">
        <v>1956.4769238424683</v>
      </c>
      <c r="E853" s="537">
        <v>1956.4769238424683</v>
      </c>
      <c r="F853" s="537">
        <v>2764.8057039285668</v>
      </c>
      <c r="G853" s="538">
        <v>0</v>
      </c>
      <c r="H853" s="538">
        <v>12</v>
      </c>
      <c r="I853" s="538">
        <v>191</v>
      </c>
      <c r="J853" s="538">
        <v>243</v>
      </c>
      <c r="K853" s="539">
        <f t="shared" si="257"/>
        <v>0</v>
      </c>
      <c r="L853" s="539">
        <f t="shared" si="258"/>
        <v>23477.723086109618</v>
      </c>
      <c r="M853" s="539">
        <f t="shared" si="258"/>
        <v>373687.09245391143</v>
      </c>
      <c r="N853" s="539">
        <f t="shared" si="258"/>
        <v>671847.78605464171</v>
      </c>
      <c r="O853" s="539">
        <f t="shared" si="259"/>
        <v>1069012.6015946628</v>
      </c>
      <c r="P853" s="540"/>
      <c r="Q853" s="541"/>
      <c r="R853" s="541"/>
      <c r="S853" s="541"/>
      <c r="T853" s="541"/>
      <c r="U853" s="538">
        <f t="shared" si="260"/>
        <v>0</v>
      </c>
      <c r="V853" s="538">
        <f t="shared" si="261"/>
        <v>0</v>
      </c>
      <c r="W853" s="538">
        <f t="shared" si="261"/>
        <v>0</v>
      </c>
      <c r="X853" s="538">
        <f t="shared" si="261"/>
        <v>0</v>
      </c>
      <c r="Y853" s="538">
        <f t="shared" si="262"/>
        <v>0</v>
      </c>
      <c r="Z853" s="542">
        <f t="shared" si="263"/>
        <v>0</v>
      </c>
      <c r="AA853" s="543"/>
      <c r="AB853" s="544" t="s">
        <v>2263</v>
      </c>
      <c r="AC853" s="544" t="s">
        <v>2505</v>
      </c>
      <c r="AD853" s="544" t="s">
        <v>2505</v>
      </c>
      <c r="AE853" s="544" t="s">
        <v>2263</v>
      </c>
      <c r="AF853" s="545" t="s">
        <v>2263</v>
      </c>
      <c r="AG853" s="545" t="s">
        <v>2263</v>
      </c>
      <c r="AH853" s="556"/>
      <c r="AN853" s="502">
        <f t="shared" si="254"/>
        <v>0</v>
      </c>
      <c r="AO853" s="502">
        <f t="shared" si="254"/>
        <v>-23477.723086109618</v>
      </c>
      <c r="AP853" s="502">
        <f t="shared" si="254"/>
        <v>-373687.09245391143</v>
      </c>
      <c r="AQ853" s="502">
        <f t="shared" si="253"/>
        <v>-671847.78605464171</v>
      </c>
    </row>
    <row r="854" spans="1:43" s="504" customFormat="1" ht="12.75" x14ac:dyDescent="0.2">
      <c r="A854" s="535" t="s">
        <v>1243</v>
      </c>
      <c r="B854" s="536">
        <v>0</v>
      </c>
      <c r="C854" s="537" t="s">
        <v>2263</v>
      </c>
      <c r="D854" s="537">
        <v>3100.7872691286261</v>
      </c>
      <c r="E854" s="537">
        <v>3100.7872691286261</v>
      </c>
      <c r="F854" s="537">
        <v>3378.3722232898581</v>
      </c>
      <c r="G854" s="538">
        <v>0</v>
      </c>
      <c r="H854" s="538">
        <v>24</v>
      </c>
      <c r="I854" s="538">
        <v>74</v>
      </c>
      <c r="J854" s="538">
        <v>1959</v>
      </c>
      <c r="K854" s="539">
        <f t="shared" si="257"/>
        <v>0</v>
      </c>
      <c r="L854" s="539">
        <f t="shared" si="258"/>
        <v>74418.894459087023</v>
      </c>
      <c r="M854" s="539">
        <f t="shared" si="258"/>
        <v>229458.25791551833</v>
      </c>
      <c r="N854" s="539">
        <f t="shared" si="258"/>
        <v>6618231.1854248317</v>
      </c>
      <c r="O854" s="539">
        <f t="shared" si="259"/>
        <v>6922108.3377994373</v>
      </c>
      <c r="P854" s="540"/>
      <c r="Q854" s="541"/>
      <c r="R854" s="541"/>
      <c r="S854" s="541"/>
      <c r="T854" s="541"/>
      <c r="U854" s="538">
        <f t="shared" si="260"/>
        <v>0</v>
      </c>
      <c r="V854" s="538">
        <f t="shared" si="261"/>
        <v>0</v>
      </c>
      <c r="W854" s="538">
        <f t="shared" si="261"/>
        <v>0</v>
      </c>
      <c r="X854" s="538">
        <f t="shared" si="261"/>
        <v>0</v>
      </c>
      <c r="Y854" s="538">
        <f t="shared" si="262"/>
        <v>0</v>
      </c>
      <c r="Z854" s="542">
        <f t="shared" si="263"/>
        <v>0</v>
      </c>
      <c r="AA854" s="543"/>
      <c r="AB854" s="544" t="s">
        <v>2263</v>
      </c>
      <c r="AC854" s="544" t="s">
        <v>2505</v>
      </c>
      <c r="AD854" s="544" t="s">
        <v>2505</v>
      </c>
      <c r="AE854" s="544" t="s">
        <v>2263</v>
      </c>
      <c r="AF854" s="545" t="s">
        <v>2263</v>
      </c>
      <c r="AG854" s="545" t="s">
        <v>2263</v>
      </c>
      <c r="AH854" s="556"/>
      <c r="AN854" s="502">
        <f t="shared" si="254"/>
        <v>0</v>
      </c>
      <c r="AO854" s="502">
        <f t="shared" si="254"/>
        <v>-74418.894459087023</v>
      </c>
      <c r="AP854" s="502">
        <f t="shared" si="254"/>
        <v>-229458.25791551833</v>
      </c>
      <c r="AQ854" s="502">
        <f t="shared" si="253"/>
        <v>-6618231.1854248317</v>
      </c>
    </row>
    <row r="855" spans="1:43" s="504" customFormat="1" ht="12.75" x14ac:dyDescent="0.2">
      <c r="A855" s="535" t="s">
        <v>1244</v>
      </c>
      <c r="B855" s="536">
        <v>0</v>
      </c>
      <c r="C855" s="537" t="s">
        <v>2263</v>
      </c>
      <c r="D855" s="537">
        <v>1191.3964663457011</v>
      </c>
      <c r="E855" s="537">
        <v>1191.3964663457011</v>
      </c>
      <c r="F855" s="537">
        <v>2508.8347982589812</v>
      </c>
      <c r="G855" s="538">
        <v>0</v>
      </c>
      <c r="H855" s="538">
        <v>180</v>
      </c>
      <c r="I855" s="538">
        <v>213</v>
      </c>
      <c r="J855" s="538">
        <v>2556</v>
      </c>
      <c r="K855" s="539">
        <f t="shared" si="257"/>
        <v>0</v>
      </c>
      <c r="L855" s="539">
        <f t="shared" si="258"/>
        <v>214451.36394222619</v>
      </c>
      <c r="M855" s="539">
        <f t="shared" si="258"/>
        <v>253767.44733163435</v>
      </c>
      <c r="N855" s="539">
        <f t="shared" si="258"/>
        <v>6412581.7443499556</v>
      </c>
      <c r="O855" s="539">
        <f t="shared" si="259"/>
        <v>6880800.5556238163</v>
      </c>
      <c r="P855" s="540"/>
      <c r="Q855" s="541"/>
      <c r="R855" s="541"/>
      <c r="S855" s="541"/>
      <c r="T855" s="541"/>
      <c r="U855" s="538">
        <f t="shared" si="260"/>
        <v>0</v>
      </c>
      <c r="V855" s="538">
        <f t="shared" si="261"/>
        <v>0</v>
      </c>
      <c r="W855" s="538">
        <f t="shared" si="261"/>
        <v>0</v>
      </c>
      <c r="X855" s="538">
        <f t="shared" si="261"/>
        <v>0</v>
      </c>
      <c r="Y855" s="538">
        <f t="shared" si="262"/>
        <v>0</v>
      </c>
      <c r="Z855" s="542">
        <f t="shared" si="263"/>
        <v>0</v>
      </c>
      <c r="AA855" s="543"/>
      <c r="AB855" s="544" t="s">
        <v>2263</v>
      </c>
      <c r="AC855" s="544" t="s">
        <v>2505</v>
      </c>
      <c r="AD855" s="544" t="s">
        <v>2505</v>
      </c>
      <c r="AE855" s="544" t="s">
        <v>2263</v>
      </c>
      <c r="AF855" s="545" t="s">
        <v>2263</v>
      </c>
      <c r="AG855" s="545" t="s">
        <v>2263</v>
      </c>
      <c r="AH855" s="556"/>
      <c r="AN855" s="502">
        <f t="shared" si="254"/>
        <v>0</v>
      </c>
      <c r="AO855" s="502">
        <f t="shared" si="254"/>
        <v>-214451.36394222619</v>
      </c>
      <c r="AP855" s="502">
        <f t="shared" si="254"/>
        <v>-253767.44733163435</v>
      </c>
      <c r="AQ855" s="502">
        <f t="shared" si="253"/>
        <v>-6412581.7443499556</v>
      </c>
    </row>
    <row r="856" spans="1:43" s="504" customFormat="1" ht="12.75" x14ac:dyDescent="0.2">
      <c r="A856" s="535" t="s">
        <v>1245</v>
      </c>
      <c r="B856" s="536">
        <v>0</v>
      </c>
      <c r="C856" s="537" t="s">
        <v>2263</v>
      </c>
      <c r="D856" s="537">
        <v>694.05711855104539</v>
      </c>
      <c r="E856" s="537">
        <v>694.05711855104539</v>
      </c>
      <c r="F856" s="537">
        <v>1994.4624550547858</v>
      </c>
      <c r="G856" s="538">
        <v>0</v>
      </c>
      <c r="H856" s="538">
        <v>1094</v>
      </c>
      <c r="I856" s="538">
        <v>571</v>
      </c>
      <c r="J856" s="538">
        <v>1712</v>
      </c>
      <c r="K856" s="539">
        <f t="shared" si="257"/>
        <v>0</v>
      </c>
      <c r="L856" s="539">
        <f t="shared" si="258"/>
        <v>759298.48769484367</v>
      </c>
      <c r="M856" s="539">
        <f t="shared" si="258"/>
        <v>396306.61469264689</v>
      </c>
      <c r="N856" s="539">
        <f t="shared" si="258"/>
        <v>3414519.7230537934</v>
      </c>
      <c r="O856" s="539">
        <f t="shared" si="259"/>
        <v>4570124.8254412841</v>
      </c>
      <c r="P856" s="540"/>
      <c r="Q856" s="541"/>
      <c r="R856" s="541"/>
      <c r="S856" s="541"/>
      <c r="T856" s="541"/>
      <c r="U856" s="538">
        <f t="shared" si="260"/>
        <v>0</v>
      </c>
      <c r="V856" s="538">
        <f t="shared" si="261"/>
        <v>0</v>
      </c>
      <c r="W856" s="538">
        <f t="shared" si="261"/>
        <v>0</v>
      </c>
      <c r="X856" s="538">
        <f t="shared" si="261"/>
        <v>0</v>
      </c>
      <c r="Y856" s="538">
        <f t="shared" si="262"/>
        <v>0</v>
      </c>
      <c r="Z856" s="542">
        <f t="shared" si="263"/>
        <v>0</v>
      </c>
      <c r="AA856" s="543"/>
      <c r="AB856" s="544" t="s">
        <v>2263</v>
      </c>
      <c r="AC856" s="544" t="s">
        <v>2505</v>
      </c>
      <c r="AD856" s="544" t="s">
        <v>2505</v>
      </c>
      <c r="AE856" s="544" t="s">
        <v>2263</v>
      </c>
      <c r="AF856" s="545" t="s">
        <v>2263</v>
      </c>
      <c r="AG856" s="545" t="s">
        <v>2263</v>
      </c>
      <c r="AH856" s="556"/>
      <c r="AN856" s="502">
        <f t="shared" si="254"/>
        <v>0</v>
      </c>
      <c r="AO856" s="502">
        <f t="shared" si="254"/>
        <v>-759298.48769484367</v>
      </c>
      <c r="AP856" s="502">
        <f t="shared" si="254"/>
        <v>-396306.61469264689</v>
      </c>
      <c r="AQ856" s="502">
        <f t="shared" si="253"/>
        <v>-3414519.7230537934</v>
      </c>
    </row>
    <row r="857" spans="1:43" s="504" customFormat="1" ht="12.75" x14ac:dyDescent="0.2">
      <c r="A857" s="535" t="s">
        <v>1246</v>
      </c>
      <c r="B857" s="536">
        <v>0</v>
      </c>
      <c r="C857" s="537" t="s">
        <v>2263</v>
      </c>
      <c r="D857" s="537">
        <v>467.40015708677009</v>
      </c>
      <c r="E857" s="537">
        <v>467.40015708677009</v>
      </c>
      <c r="F857" s="537">
        <v>1448.4135498833182</v>
      </c>
      <c r="G857" s="538">
        <v>0</v>
      </c>
      <c r="H857" s="538">
        <v>1303</v>
      </c>
      <c r="I857" s="538">
        <v>445</v>
      </c>
      <c r="J857" s="538">
        <v>632</v>
      </c>
      <c r="K857" s="539">
        <f t="shared" si="257"/>
        <v>0</v>
      </c>
      <c r="L857" s="539">
        <f t="shared" si="258"/>
        <v>609022.40468406142</v>
      </c>
      <c r="M857" s="539">
        <f t="shared" si="258"/>
        <v>207993.06990361269</v>
      </c>
      <c r="N857" s="539">
        <f t="shared" si="258"/>
        <v>915397.3635262571</v>
      </c>
      <c r="O857" s="539">
        <f t="shared" si="259"/>
        <v>1732412.8381139312</v>
      </c>
      <c r="P857" s="540"/>
      <c r="Q857" s="541"/>
      <c r="R857" s="541"/>
      <c r="S857" s="541"/>
      <c r="T857" s="541"/>
      <c r="U857" s="538">
        <f t="shared" si="260"/>
        <v>0</v>
      </c>
      <c r="V857" s="538">
        <f t="shared" si="261"/>
        <v>0</v>
      </c>
      <c r="W857" s="538">
        <f t="shared" si="261"/>
        <v>0</v>
      </c>
      <c r="X857" s="538">
        <f t="shared" si="261"/>
        <v>0</v>
      </c>
      <c r="Y857" s="538">
        <f t="shared" si="262"/>
        <v>0</v>
      </c>
      <c r="Z857" s="542">
        <f t="shared" si="263"/>
        <v>0</v>
      </c>
      <c r="AA857" s="543"/>
      <c r="AB857" s="544" t="s">
        <v>2263</v>
      </c>
      <c r="AC857" s="544" t="s">
        <v>2505</v>
      </c>
      <c r="AD857" s="544" t="s">
        <v>2505</v>
      </c>
      <c r="AE857" s="544" t="s">
        <v>2263</v>
      </c>
      <c r="AF857" s="545" t="s">
        <v>2263</v>
      </c>
      <c r="AG857" s="545" t="s">
        <v>2263</v>
      </c>
      <c r="AH857" s="556"/>
      <c r="AN857" s="502">
        <f t="shared" si="254"/>
        <v>0</v>
      </c>
      <c r="AO857" s="502">
        <f t="shared" si="254"/>
        <v>-609022.40468406142</v>
      </c>
      <c r="AP857" s="502">
        <f t="shared" si="254"/>
        <v>-207993.06990361269</v>
      </c>
      <c r="AQ857" s="502">
        <f t="shared" si="253"/>
        <v>-915397.3635262571</v>
      </c>
    </row>
    <row r="858" spans="1:43" s="504" customFormat="1" ht="12.75" x14ac:dyDescent="0.2">
      <c r="A858" s="535" t="s">
        <v>1247</v>
      </c>
      <c r="B858" s="536" t="s">
        <v>2288</v>
      </c>
      <c r="C858" s="537" t="s">
        <v>2263</v>
      </c>
      <c r="D858" s="537">
        <v>11041.97974867763</v>
      </c>
      <c r="E858" s="537">
        <v>11041.97974867763</v>
      </c>
      <c r="F858" s="537">
        <v>8561.0598475191455</v>
      </c>
      <c r="G858" s="538">
        <v>0</v>
      </c>
      <c r="H858" s="538">
        <v>0</v>
      </c>
      <c r="I858" s="538">
        <v>39</v>
      </c>
      <c r="J858" s="538">
        <v>1449</v>
      </c>
      <c r="K858" s="539">
        <f t="shared" si="257"/>
        <v>0</v>
      </c>
      <c r="L858" s="539">
        <f t="shared" si="258"/>
        <v>0</v>
      </c>
      <c r="M858" s="539">
        <f t="shared" si="258"/>
        <v>430637.21019842755</v>
      </c>
      <c r="N858" s="539">
        <f t="shared" si="258"/>
        <v>12404975.719055241</v>
      </c>
      <c r="O858" s="539">
        <f t="shared" si="259"/>
        <v>12835612.929253668</v>
      </c>
      <c r="P858" s="540"/>
      <c r="Q858" s="541"/>
      <c r="R858" s="541">
        <f>SUMPRODUCT($D$858:$F$858,$H$858:$J$858)/SUM($H$858:$J$858)</f>
        <v>8626.0839578317664</v>
      </c>
      <c r="S858" s="541">
        <f t="shared" ref="S858:T858" si="265">SUMPRODUCT($D$858:$F$858,$H$858:$J$858)/SUM($H$858:$J$858)</f>
        <v>8626.0839578317664</v>
      </c>
      <c r="T858" s="541">
        <f t="shared" si="265"/>
        <v>8626.0839578317664</v>
      </c>
      <c r="U858" s="538">
        <f t="shared" si="260"/>
        <v>0</v>
      </c>
      <c r="V858" s="538">
        <f t="shared" si="261"/>
        <v>0</v>
      </c>
      <c r="W858" s="538">
        <f t="shared" si="261"/>
        <v>336417.27435543889</v>
      </c>
      <c r="X858" s="538">
        <f t="shared" si="261"/>
        <v>12499195.65489823</v>
      </c>
      <c r="Y858" s="538">
        <f t="shared" si="262"/>
        <v>12835612.929253669</v>
      </c>
      <c r="Z858" s="542">
        <f t="shared" si="263"/>
        <v>1.862645149230957E-9</v>
      </c>
      <c r="AA858" s="543"/>
      <c r="AB858" s="544" t="s">
        <v>2263</v>
      </c>
      <c r="AC858" s="544" t="s">
        <v>2505</v>
      </c>
      <c r="AD858" s="544" t="s">
        <v>2505</v>
      </c>
      <c r="AE858" s="544" t="s">
        <v>2263</v>
      </c>
      <c r="AF858" s="545" t="s">
        <v>2263</v>
      </c>
      <c r="AG858" s="545" t="s">
        <v>2263</v>
      </c>
      <c r="AH858" s="556"/>
      <c r="AN858" s="502">
        <f t="shared" si="254"/>
        <v>0</v>
      </c>
      <c r="AO858" s="502">
        <f t="shared" si="254"/>
        <v>0</v>
      </c>
      <c r="AP858" s="502">
        <f t="shared" si="254"/>
        <v>-94219.935842988663</v>
      </c>
      <c r="AQ858" s="502">
        <f t="shared" si="253"/>
        <v>94219.935842989013</v>
      </c>
    </row>
    <row r="859" spans="1:43" s="504" customFormat="1" ht="12.75" x14ac:dyDescent="0.2">
      <c r="A859" s="535" t="s">
        <v>1248</v>
      </c>
      <c r="B859" s="536">
        <v>0</v>
      </c>
      <c r="C859" s="537" t="s">
        <v>2263</v>
      </c>
      <c r="D859" s="537">
        <v>5221.4686512995386</v>
      </c>
      <c r="E859" s="537">
        <v>5221.4686512995386</v>
      </c>
      <c r="F859" s="537">
        <v>6031.8034583525186</v>
      </c>
      <c r="G859" s="538">
        <v>0</v>
      </c>
      <c r="H859" s="538">
        <v>0</v>
      </c>
      <c r="I859" s="538">
        <v>139</v>
      </c>
      <c r="J859" s="538">
        <v>1949</v>
      </c>
      <c r="K859" s="539">
        <f t="shared" si="257"/>
        <v>0</v>
      </c>
      <c r="L859" s="539">
        <f t="shared" si="258"/>
        <v>0</v>
      </c>
      <c r="M859" s="539">
        <f t="shared" si="258"/>
        <v>725784.14253063581</v>
      </c>
      <c r="N859" s="539">
        <f t="shared" si="258"/>
        <v>11755984.940329058</v>
      </c>
      <c r="O859" s="539">
        <f t="shared" si="259"/>
        <v>12481769.082859693</v>
      </c>
      <c r="P859" s="540"/>
      <c r="Q859" s="541"/>
      <c r="R859" s="541"/>
      <c r="S859" s="541"/>
      <c r="T859" s="541"/>
      <c r="U859" s="538">
        <f t="shared" si="260"/>
        <v>0</v>
      </c>
      <c r="V859" s="538">
        <f t="shared" si="261"/>
        <v>0</v>
      </c>
      <c r="W859" s="538">
        <f t="shared" si="261"/>
        <v>0</v>
      </c>
      <c r="X859" s="538">
        <f t="shared" si="261"/>
        <v>0</v>
      </c>
      <c r="Y859" s="538">
        <f t="shared" si="262"/>
        <v>0</v>
      </c>
      <c r="Z859" s="542">
        <f t="shared" si="263"/>
        <v>0</v>
      </c>
      <c r="AA859" s="543"/>
      <c r="AB859" s="544" t="s">
        <v>2263</v>
      </c>
      <c r="AC859" s="544" t="s">
        <v>2505</v>
      </c>
      <c r="AD859" s="544" t="s">
        <v>2505</v>
      </c>
      <c r="AE859" s="544" t="s">
        <v>2263</v>
      </c>
      <c r="AF859" s="545" t="s">
        <v>2263</v>
      </c>
      <c r="AG859" s="545" t="s">
        <v>2263</v>
      </c>
      <c r="AH859" s="556"/>
      <c r="AN859" s="502">
        <f t="shared" si="254"/>
        <v>0</v>
      </c>
      <c r="AO859" s="502">
        <f t="shared" si="254"/>
        <v>0</v>
      </c>
      <c r="AP859" s="502">
        <f t="shared" si="254"/>
        <v>-725784.14253063581</v>
      </c>
      <c r="AQ859" s="502">
        <f t="shared" si="253"/>
        <v>-11755984.940329058</v>
      </c>
    </row>
    <row r="860" spans="1:43" s="504" customFormat="1" ht="12.75" x14ac:dyDescent="0.2">
      <c r="A860" s="535" t="s">
        <v>1249</v>
      </c>
      <c r="B860" s="536">
        <v>0</v>
      </c>
      <c r="C860" s="537" t="s">
        <v>2263</v>
      </c>
      <c r="D860" s="537">
        <v>3122.7845604726358</v>
      </c>
      <c r="E860" s="537">
        <v>3122.7845604726358</v>
      </c>
      <c r="F860" s="537">
        <v>4278.7950834243975</v>
      </c>
      <c r="G860" s="538">
        <v>0</v>
      </c>
      <c r="H860" s="538">
        <v>0</v>
      </c>
      <c r="I860" s="538">
        <v>154</v>
      </c>
      <c r="J860" s="538">
        <v>991</v>
      </c>
      <c r="K860" s="539">
        <f t="shared" si="257"/>
        <v>0</v>
      </c>
      <c r="L860" s="539">
        <f t="shared" si="258"/>
        <v>0</v>
      </c>
      <c r="M860" s="539">
        <f t="shared" si="258"/>
        <v>480908.82231278589</v>
      </c>
      <c r="N860" s="539">
        <f t="shared" si="258"/>
        <v>4240285.9276735783</v>
      </c>
      <c r="O860" s="539">
        <f t="shared" si="259"/>
        <v>4721194.7499863645</v>
      </c>
      <c r="P860" s="540"/>
      <c r="Q860" s="541"/>
      <c r="R860" s="541"/>
      <c r="S860" s="541"/>
      <c r="T860" s="541"/>
      <c r="U860" s="538">
        <f t="shared" si="260"/>
        <v>0</v>
      </c>
      <c r="V860" s="538">
        <f t="shared" si="261"/>
        <v>0</v>
      </c>
      <c r="W860" s="538">
        <f t="shared" si="261"/>
        <v>0</v>
      </c>
      <c r="X860" s="538">
        <f t="shared" si="261"/>
        <v>0</v>
      </c>
      <c r="Y860" s="538">
        <f t="shared" si="262"/>
        <v>0</v>
      </c>
      <c r="Z860" s="542">
        <f t="shared" si="263"/>
        <v>0</v>
      </c>
      <c r="AA860" s="543"/>
      <c r="AB860" s="544" t="s">
        <v>2263</v>
      </c>
      <c r="AC860" s="544" t="s">
        <v>2505</v>
      </c>
      <c r="AD860" s="544" t="s">
        <v>2505</v>
      </c>
      <c r="AE860" s="544" t="s">
        <v>2263</v>
      </c>
      <c r="AF860" s="545" t="s">
        <v>2263</v>
      </c>
      <c r="AG860" s="545" t="s">
        <v>2263</v>
      </c>
      <c r="AH860" s="556"/>
      <c r="AN860" s="502">
        <f t="shared" si="254"/>
        <v>0</v>
      </c>
      <c r="AO860" s="502">
        <f t="shared" si="254"/>
        <v>0</v>
      </c>
      <c r="AP860" s="502">
        <f t="shared" si="254"/>
        <v>-480908.82231278589</v>
      </c>
      <c r="AQ860" s="502">
        <f t="shared" si="253"/>
        <v>-4240285.9276735783</v>
      </c>
    </row>
    <row r="861" spans="1:43" s="504" customFormat="1" ht="12.75" x14ac:dyDescent="0.2">
      <c r="A861" s="535" t="s">
        <v>1250</v>
      </c>
      <c r="B861" s="536" t="s">
        <v>2288</v>
      </c>
      <c r="C861" s="537" t="s">
        <v>2263</v>
      </c>
      <c r="D861" s="537">
        <v>6431.8150232083381</v>
      </c>
      <c r="E861" s="537">
        <v>6431.8150232083381</v>
      </c>
      <c r="F861" s="537">
        <v>5662.468000324373</v>
      </c>
      <c r="G861" s="538">
        <v>0</v>
      </c>
      <c r="H861" s="538">
        <v>0</v>
      </c>
      <c r="I861" s="538">
        <v>26</v>
      </c>
      <c r="J861" s="538">
        <v>1056</v>
      </c>
      <c r="K861" s="539">
        <f t="shared" si="257"/>
        <v>0</v>
      </c>
      <c r="L861" s="539">
        <f t="shared" si="258"/>
        <v>0</v>
      </c>
      <c r="M861" s="539">
        <f t="shared" si="258"/>
        <v>167227.19060341679</v>
      </c>
      <c r="N861" s="539">
        <f t="shared" si="258"/>
        <v>5979566.2083425382</v>
      </c>
      <c r="O861" s="539">
        <f t="shared" si="259"/>
        <v>6146793.3989459546</v>
      </c>
      <c r="P861" s="540"/>
      <c r="Q861" s="541"/>
      <c r="R861" s="541">
        <f>SUMPRODUCT($D$861:$F$861,$H$861:$J$861)/SUM($H$861:$J$861)</f>
        <v>5680.9550822051333</v>
      </c>
      <c r="S861" s="541">
        <f t="shared" ref="S861:T861" si="266">SUMPRODUCT($D$861:$F$861,$H$861:$J$861)/SUM($H$861:$J$861)</f>
        <v>5680.9550822051333</v>
      </c>
      <c r="T861" s="541">
        <f t="shared" si="266"/>
        <v>5680.9550822051333</v>
      </c>
      <c r="U861" s="538">
        <f t="shared" si="260"/>
        <v>0</v>
      </c>
      <c r="V861" s="538">
        <f t="shared" si="261"/>
        <v>0</v>
      </c>
      <c r="W861" s="538">
        <f t="shared" si="261"/>
        <v>147704.83213733346</v>
      </c>
      <c r="X861" s="538">
        <f t="shared" si="261"/>
        <v>5999088.5668086205</v>
      </c>
      <c r="Y861" s="538">
        <f t="shared" si="262"/>
        <v>6146793.3989459537</v>
      </c>
      <c r="Z861" s="542">
        <f t="shared" si="263"/>
        <v>-9.3132257461547852E-10</v>
      </c>
      <c r="AA861" s="543"/>
      <c r="AB861" s="544" t="s">
        <v>2263</v>
      </c>
      <c r="AC861" s="544" t="s">
        <v>2505</v>
      </c>
      <c r="AD861" s="544" t="s">
        <v>2505</v>
      </c>
      <c r="AE861" s="544" t="s">
        <v>2263</v>
      </c>
      <c r="AF861" s="545" t="s">
        <v>2263</v>
      </c>
      <c r="AG861" s="545" t="s">
        <v>2263</v>
      </c>
      <c r="AH861" s="556"/>
      <c r="AN861" s="502">
        <f t="shared" si="254"/>
        <v>0</v>
      </c>
      <c r="AO861" s="502">
        <f t="shared" si="254"/>
        <v>0</v>
      </c>
      <c r="AP861" s="502">
        <f t="shared" si="254"/>
        <v>-19522.358466083329</v>
      </c>
      <c r="AQ861" s="502">
        <f t="shared" si="253"/>
        <v>19522.358466082253</v>
      </c>
    </row>
    <row r="862" spans="1:43" s="504" customFormat="1" ht="12.75" x14ac:dyDescent="0.2">
      <c r="A862" s="535" t="s">
        <v>1251</v>
      </c>
      <c r="B862" s="536">
        <v>0</v>
      </c>
      <c r="C862" s="537" t="s">
        <v>2263</v>
      </c>
      <c r="D862" s="537">
        <v>3120.2979117361347</v>
      </c>
      <c r="E862" s="537">
        <v>3120.2979117361347</v>
      </c>
      <c r="F862" s="537">
        <v>3986.0495302771333</v>
      </c>
      <c r="G862" s="538">
        <v>0</v>
      </c>
      <c r="H862" s="538">
        <v>0</v>
      </c>
      <c r="I862" s="538">
        <v>216</v>
      </c>
      <c r="J862" s="538">
        <v>3408</v>
      </c>
      <c r="K862" s="539">
        <f t="shared" si="257"/>
        <v>0</v>
      </c>
      <c r="L862" s="539">
        <f t="shared" si="258"/>
        <v>0</v>
      </c>
      <c r="M862" s="539">
        <f t="shared" si="258"/>
        <v>673984.34893500514</v>
      </c>
      <c r="N862" s="539">
        <f t="shared" si="258"/>
        <v>13584456.79918447</v>
      </c>
      <c r="O862" s="539">
        <f t="shared" si="259"/>
        <v>14258441.148119474</v>
      </c>
      <c r="P862" s="540"/>
      <c r="Q862" s="541"/>
      <c r="R862" s="541"/>
      <c r="S862" s="541"/>
      <c r="T862" s="541"/>
      <c r="U862" s="538">
        <f t="shared" si="260"/>
        <v>0</v>
      </c>
      <c r="V862" s="538">
        <f t="shared" si="261"/>
        <v>0</v>
      </c>
      <c r="W862" s="538">
        <f t="shared" si="261"/>
        <v>0</v>
      </c>
      <c r="X862" s="538">
        <f t="shared" si="261"/>
        <v>0</v>
      </c>
      <c r="Y862" s="538">
        <f t="shared" si="262"/>
        <v>0</v>
      </c>
      <c r="Z862" s="542">
        <f t="shared" si="263"/>
        <v>0</v>
      </c>
      <c r="AA862" s="543"/>
      <c r="AB862" s="544" t="s">
        <v>2263</v>
      </c>
      <c r="AC862" s="544" t="s">
        <v>2505</v>
      </c>
      <c r="AD862" s="544" t="s">
        <v>2505</v>
      </c>
      <c r="AE862" s="544" t="s">
        <v>2263</v>
      </c>
      <c r="AF862" s="545" t="s">
        <v>2263</v>
      </c>
      <c r="AG862" s="545" t="s">
        <v>2263</v>
      </c>
      <c r="AH862" s="556"/>
      <c r="AN862" s="502">
        <f t="shared" si="254"/>
        <v>0</v>
      </c>
      <c r="AO862" s="502">
        <f t="shared" si="254"/>
        <v>0</v>
      </c>
      <c r="AP862" s="502">
        <f t="shared" si="254"/>
        <v>-673984.34893500514</v>
      </c>
      <c r="AQ862" s="502">
        <f t="shared" si="253"/>
        <v>-13584456.79918447</v>
      </c>
    </row>
    <row r="863" spans="1:43" s="504" customFormat="1" ht="12.75" x14ac:dyDescent="0.2">
      <c r="A863" s="535" t="s">
        <v>1252</v>
      </c>
      <c r="B863" s="536">
        <v>0</v>
      </c>
      <c r="C863" s="537" t="s">
        <v>2263</v>
      </c>
      <c r="D863" s="537">
        <v>1942.6213654788532</v>
      </c>
      <c r="E863" s="537">
        <v>1942.6213654788532</v>
      </c>
      <c r="F863" s="537">
        <v>2903.6146287745096</v>
      </c>
      <c r="G863" s="538">
        <v>0</v>
      </c>
      <c r="H863" s="538">
        <v>3</v>
      </c>
      <c r="I863" s="538">
        <v>851</v>
      </c>
      <c r="J863" s="538">
        <v>4156</v>
      </c>
      <c r="K863" s="539">
        <f t="shared" si="257"/>
        <v>0</v>
      </c>
      <c r="L863" s="539">
        <f t="shared" si="258"/>
        <v>5827.8640964365595</v>
      </c>
      <c r="M863" s="539">
        <f t="shared" si="258"/>
        <v>1653170.7820225041</v>
      </c>
      <c r="N863" s="539">
        <f t="shared" si="258"/>
        <v>12067422.397186862</v>
      </c>
      <c r="O863" s="539">
        <f t="shared" si="259"/>
        <v>13726421.043305803</v>
      </c>
      <c r="P863" s="540"/>
      <c r="Q863" s="541"/>
      <c r="R863" s="541"/>
      <c r="S863" s="541"/>
      <c r="T863" s="541"/>
      <c r="U863" s="538">
        <f t="shared" si="260"/>
        <v>0</v>
      </c>
      <c r="V863" s="538">
        <f t="shared" si="261"/>
        <v>0</v>
      </c>
      <c r="W863" s="538">
        <f t="shared" si="261"/>
        <v>0</v>
      </c>
      <c r="X863" s="538">
        <f t="shared" si="261"/>
        <v>0</v>
      </c>
      <c r="Y863" s="538">
        <f t="shared" si="262"/>
        <v>0</v>
      </c>
      <c r="Z863" s="542">
        <f t="shared" si="263"/>
        <v>0</v>
      </c>
      <c r="AA863" s="543"/>
      <c r="AB863" s="544" t="s">
        <v>2263</v>
      </c>
      <c r="AC863" s="544" t="s">
        <v>2505</v>
      </c>
      <c r="AD863" s="544" t="s">
        <v>2505</v>
      </c>
      <c r="AE863" s="544" t="s">
        <v>2263</v>
      </c>
      <c r="AF863" s="545" t="s">
        <v>2263</v>
      </c>
      <c r="AG863" s="545" t="s">
        <v>2263</v>
      </c>
      <c r="AH863" s="556"/>
      <c r="AN863" s="502">
        <f t="shared" si="254"/>
        <v>0</v>
      </c>
      <c r="AO863" s="502">
        <f t="shared" si="254"/>
        <v>-5827.8640964365595</v>
      </c>
      <c r="AP863" s="502">
        <f t="shared" si="254"/>
        <v>-1653170.7820225041</v>
      </c>
      <c r="AQ863" s="502">
        <f t="shared" si="253"/>
        <v>-12067422.397186862</v>
      </c>
    </row>
    <row r="864" spans="1:43" s="504" customFormat="1" ht="12.75" x14ac:dyDescent="0.2">
      <c r="A864" s="535" t="s">
        <v>1253</v>
      </c>
      <c r="B864" s="536" t="s">
        <v>2288</v>
      </c>
      <c r="C864" s="537" t="s">
        <v>2263</v>
      </c>
      <c r="D864" s="537">
        <v>4744.0677038724443</v>
      </c>
      <c r="E864" s="537">
        <v>4744.0677038724443</v>
      </c>
      <c r="F864" s="537">
        <v>4091.9742662636759</v>
      </c>
      <c r="G864" s="538">
        <v>0</v>
      </c>
      <c r="H864" s="538">
        <v>4</v>
      </c>
      <c r="I864" s="538">
        <v>37</v>
      </c>
      <c r="J864" s="538">
        <v>2952</v>
      </c>
      <c r="K864" s="539">
        <f t="shared" si="257"/>
        <v>0</v>
      </c>
      <c r="L864" s="539">
        <f t="shared" si="258"/>
        <v>18976.270815489777</v>
      </c>
      <c r="M864" s="539">
        <f t="shared" si="258"/>
        <v>175530.50504328043</v>
      </c>
      <c r="N864" s="539">
        <f t="shared" si="258"/>
        <v>12079508.034010371</v>
      </c>
      <c r="O864" s="539">
        <f t="shared" si="259"/>
        <v>12274014.809869142</v>
      </c>
      <c r="P864" s="540"/>
      <c r="Q864" s="541"/>
      <c r="R864" s="541">
        <f>SUMPRODUCT($D$864:$F$864,$H$864:$J$864)/SUM($H$864:$J$864)</f>
        <v>4100.9070530802346</v>
      </c>
      <c r="S864" s="541">
        <f t="shared" ref="S864:T864" si="267">SUMPRODUCT($D$864:$F$864,$H$864:$J$864)/SUM($H$864:$J$864)</f>
        <v>4100.9070530802346</v>
      </c>
      <c r="T864" s="541">
        <f t="shared" si="267"/>
        <v>4100.9070530802346</v>
      </c>
      <c r="U864" s="538">
        <f t="shared" si="260"/>
        <v>0</v>
      </c>
      <c r="V864" s="538">
        <f t="shared" si="261"/>
        <v>16403.628212320938</v>
      </c>
      <c r="W864" s="538">
        <f t="shared" si="261"/>
        <v>151733.56096396869</v>
      </c>
      <c r="X864" s="538">
        <f t="shared" si="261"/>
        <v>12105877.620692853</v>
      </c>
      <c r="Y864" s="538">
        <f t="shared" si="262"/>
        <v>12274014.809869142</v>
      </c>
      <c r="Z864" s="542">
        <f t="shared" si="263"/>
        <v>0</v>
      </c>
      <c r="AA864" s="543"/>
      <c r="AB864" s="544" t="s">
        <v>2263</v>
      </c>
      <c r="AC864" s="544" t="s">
        <v>2505</v>
      </c>
      <c r="AD864" s="544" t="s">
        <v>2505</v>
      </c>
      <c r="AE864" s="544" t="s">
        <v>2263</v>
      </c>
      <c r="AF864" s="545" t="s">
        <v>2263</v>
      </c>
      <c r="AG864" s="545" t="s">
        <v>2263</v>
      </c>
      <c r="AH864" s="556"/>
      <c r="AN864" s="502">
        <f t="shared" si="254"/>
        <v>0</v>
      </c>
      <c r="AO864" s="502">
        <f t="shared" si="254"/>
        <v>-2572.6426031688388</v>
      </c>
      <c r="AP864" s="502">
        <f t="shared" si="254"/>
        <v>-23796.944079311739</v>
      </c>
      <c r="AQ864" s="502">
        <f t="shared" si="253"/>
        <v>26369.586682481691</v>
      </c>
    </row>
    <row r="865" spans="1:43" s="504" customFormat="1" ht="12.75" x14ac:dyDescent="0.2">
      <c r="A865" s="535" t="s">
        <v>1254</v>
      </c>
      <c r="B865" s="536">
        <v>0</v>
      </c>
      <c r="C865" s="537" t="s">
        <v>2263</v>
      </c>
      <c r="D865" s="537">
        <v>1906.1147490583144</v>
      </c>
      <c r="E865" s="537">
        <v>1906.1147490583144</v>
      </c>
      <c r="F865" s="537">
        <v>2775.3681904109721</v>
      </c>
      <c r="G865" s="538">
        <v>0</v>
      </c>
      <c r="H865" s="538">
        <v>57</v>
      </c>
      <c r="I865" s="538">
        <v>147</v>
      </c>
      <c r="J865" s="538">
        <v>6759</v>
      </c>
      <c r="K865" s="539">
        <f t="shared" si="257"/>
        <v>0</v>
      </c>
      <c r="L865" s="539">
        <f t="shared" si="258"/>
        <v>108648.54069632392</v>
      </c>
      <c r="M865" s="539">
        <f t="shared" si="258"/>
        <v>280198.86811157223</v>
      </c>
      <c r="N865" s="539">
        <f t="shared" si="258"/>
        <v>18758713.598987762</v>
      </c>
      <c r="O865" s="539">
        <f t="shared" si="259"/>
        <v>19147561.007795658</v>
      </c>
      <c r="P865" s="540"/>
      <c r="Q865" s="541"/>
      <c r="R865" s="541"/>
      <c r="S865" s="541"/>
      <c r="T865" s="541"/>
      <c r="U865" s="538">
        <f t="shared" si="260"/>
        <v>0</v>
      </c>
      <c r="V865" s="538">
        <f t="shared" si="261"/>
        <v>0</v>
      </c>
      <c r="W865" s="538">
        <f t="shared" si="261"/>
        <v>0</v>
      </c>
      <c r="X865" s="538">
        <f t="shared" si="261"/>
        <v>0</v>
      </c>
      <c r="Y865" s="538">
        <f t="shared" si="262"/>
        <v>0</v>
      </c>
      <c r="Z865" s="542">
        <f t="shared" si="263"/>
        <v>0</v>
      </c>
      <c r="AA865" s="543"/>
      <c r="AB865" s="544" t="s">
        <v>2263</v>
      </c>
      <c r="AC865" s="544" t="s">
        <v>2505</v>
      </c>
      <c r="AD865" s="544" t="s">
        <v>2505</v>
      </c>
      <c r="AE865" s="544" t="s">
        <v>2263</v>
      </c>
      <c r="AF865" s="545" t="s">
        <v>2263</v>
      </c>
      <c r="AG865" s="545" t="s">
        <v>2263</v>
      </c>
      <c r="AH865" s="556"/>
      <c r="AN865" s="502">
        <f t="shared" si="254"/>
        <v>0</v>
      </c>
      <c r="AO865" s="502">
        <f t="shared" si="254"/>
        <v>-108648.54069632392</v>
      </c>
      <c r="AP865" s="502">
        <f t="shared" si="254"/>
        <v>-280198.86811157223</v>
      </c>
      <c r="AQ865" s="502">
        <f t="shared" si="253"/>
        <v>-18758713.598987762</v>
      </c>
    </row>
    <row r="866" spans="1:43" s="504" customFormat="1" ht="12.75" x14ac:dyDescent="0.2">
      <c r="A866" s="535" t="s">
        <v>1255</v>
      </c>
      <c r="B866" s="536">
        <v>0</v>
      </c>
      <c r="C866" s="537" t="s">
        <v>2263</v>
      </c>
      <c r="D866" s="537">
        <v>779.34029022866412</v>
      </c>
      <c r="E866" s="537">
        <v>779.34029022866412</v>
      </c>
      <c r="F866" s="537">
        <v>2011.7914428952397</v>
      </c>
      <c r="G866" s="538">
        <v>0</v>
      </c>
      <c r="H866" s="538">
        <v>537</v>
      </c>
      <c r="I866" s="538">
        <v>579</v>
      </c>
      <c r="J866" s="538">
        <v>24522</v>
      </c>
      <c r="K866" s="539">
        <f t="shared" si="257"/>
        <v>0</v>
      </c>
      <c r="L866" s="539">
        <f t="shared" si="258"/>
        <v>418505.73585279263</v>
      </c>
      <c r="M866" s="539">
        <f t="shared" si="258"/>
        <v>451238.02804239653</v>
      </c>
      <c r="N866" s="539">
        <f t="shared" si="258"/>
        <v>49333149.762677066</v>
      </c>
      <c r="O866" s="539">
        <f t="shared" si="259"/>
        <v>50202893.526572257</v>
      </c>
      <c r="P866" s="540"/>
      <c r="Q866" s="541"/>
      <c r="R866" s="541"/>
      <c r="S866" s="541"/>
      <c r="T866" s="541"/>
      <c r="U866" s="538">
        <f t="shared" si="260"/>
        <v>0</v>
      </c>
      <c r="V866" s="538">
        <f t="shared" si="261"/>
        <v>0</v>
      </c>
      <c r="W866" s="538">
        <f t="shared" si="261"/>
        <v>0</v>
      </c>
      <c r="X866" s="538">
        <f t="shared" si="261"/>
        <v>0</v>
      </c>
      <c r="Y866" s="538">
        <f t="shared" si="262"/>
        <v>0</v>
      </c>
      <c r="Z866" s="542">
        <f t="shared" si="263"/>
        <v>0</v>
      </c>
      <c r="AA866" s="543"/>
      <c r="AB866" s="544" t="s">
        <v>2263</v>
      </c>
      <c r="AC866" s="544" t="s">
        <v>2505</v>
      </c>
      <c r="AD866" s="544" t="s">
        <v>2505</v>
      </c>
      <c r="AE866" s="544" t="s">
        <v>2263</v>
      </c>
      <c r="AF866" s="545" t="s">
        <v>2263</v>
      </c>
      <c r="AG866" s="545" t="s">
        <v>2263</v>
      </c>
      <c r="AH866" s="556"/>
      <c r="AN866" s="502">
        <f t="shared" si="254"/>
        <v>0</v>
      </c>
      <c r="AO866" s="502">
        <f t="shared" si="254"/>
        <v>-418505.73585279263</v>
      </c>
      <c r="AP866" s="502">
        <f t="shared" si="254"/>
        <v>-451238.02804239653</v>
      </c>
      <c r="AQ866" s="502">
        <f t="shared" si="253"/>
        <v>-49333149.762677066</v>
      </c>
    </row>
    <row r="867" spans="1:43" s="504" customFormat="1" ht="12.75" x14ac:dyDescent="0.2">
      <c r="A867" s="535" t="s">
        <v>1256</v>
      </c>
      <c r="B867" s="536">
        <v>0</v>
      </c>
      <c r="C867" s="537" t="s">
        <v>2263</v>
      </c>
      <c r="D867" s="537">
        <v>416.05344034056367</v>
      </c>
      <c r="E867" s="537">
        <v>416.05344034056367</v>
      </c>
      <c r="F867" s="537">
        <v>1431.1460065084757</v>
      </c>
      <c r="G867" s="538">
        <v>0</v>
      </c>
      <c r="H867" s="538">
        <v>2145</v>
      </c>
      <c r="I867" s="538">
        <v>1027</v>
      </c>
      <c r="J867" s="538">
        <v>51243</v>
      </c>
      <c r="K867" s="539">
        <f t="shared" si="257"/>
        <v>0</v>
      </c>
      <c r="L867" s="539">
        <f t="shared" si="258"/>
        <v>892434.62953050912</v>
      </c>
      <c r="M867" s="539">
        <f t="shared" si="258"/>
        <v>427286.88322975888</v>
      </c>
      <c r="N867" s="539">
        <f t="shared" si="258"/>
        <v>73336214.811513826</v>
      </c>
      <c r="O867" s="539">
        <f t="shared" si="259"/>
        <v>74655936.324274093</v>
      </c>
      <c r="P867" s="540"/>
      <c r="Q867" s="541"/>
      <c r="R867" s="541"/>
      <c r="S867" s="541"/>
      <c r="T867" s="541"/>
      <c r="U867" s="538">
        <f t="shared" si="260"/>
        <v>0</v>
      </c>
      <c r="V867" s="538">
        <f t="shared" si="261"/>
        <v>0</v>
      </c>
      <c r="W867" s="538">
        <f t="shared" si="261"/>
        <v>0</v>
      </c>
      <c r="X867" s="538">
        <f t="shared" si="261"/>
        <v>0</v>
      </c>
      <c r="Y867" s="538">
        <f t="shared" si="262"/>
        <v>0</v>
      </c>
      <c r="Z867" s="542">
        <f t="shared" si="263"/>
        <v>0</v>
      </c>
      <c r="AA867" s="543"/>
      <c r="AB867" s="544" t="s">
        <v>2263</v>
      </c>
      <c r="AC867" s="544" t="s">
        <v>2505</v>
      </c>
      <c r="AD867" s="544" t="s">
        <v>2505</v>
      </c>
      <c r="AE867" s="544" t="s">
        <v>2263</v>
      </c>
      <c r="AF867" s="545" t="s">
        <v>2263</v>
      </c>
      <c r="AG867" s="545" t="s">
        <v>2263</v>
      </c>
      <c r="AH867" s="556"/>
      <c r="AN867" s="502">
        <f t="shared" si="254"/>
        <v>0</v>
      </c>
      <c r="AO867" s="502">
        <f t="shared" si="254"/>
        <v>-892434.62953050912</v>
      </c>
      <c r="AP867" s="502">
        <f t="shared" si="254"/>
        <v>-427286.88322975888</v>
      </c>
      <c r="AQ867" s="502">
        <f t="shared" si="253"/>
        <v>-73336214.811513826</v>
      </c>
    </row>
    <row r="868" spans="1:43" s="504" customFormat="1" ht="12.75" x14ac:dyDescent="0.2">
      <c r="A868" s="535" t="s">
        <v>1257</v>
      </c>
      <c r="B868" s="536">
        <v>0</v>
      </c>
      <c r="C868" s="537" t="s">
        <v>2263</v>
      </c>
      <c r="D868" s="537">
        <v>10392.932989322848</v>
      </c>
      <c r="E868" s="537">
        <v>10392.932989322848</v>
      </c>
      <c r="F868" s="537">
        <v>13576.352211590549</v>
      </c>
      <c r="G868" s="538">
        <v>0</v>
      </c>
      <c r="H868" s="538">
        <v>1</v>
      </c>
      <c r="I868" s="538">
        <v>44</v>
      </c>
      <c r="J868" s="538">
        <v>895</v>
      </c>
      <c r="K868" s="539">
        <f t="shared" si="257"/>
        <v>0</v>
      </c>
      <c r="L868" s="539">
        <f t="shared" si="258"/>
        <v>10392.932989322848</v>
      </c>
      <c r="M868" s="539">
        <f t="shared" si="258"/>
        <v>457289.0515302053</v>
      </c>
      <c r="N868" s="539">
        <f t="shared" si="258"/>
        <v>12150835.229373541</v>
      </c>
      <c r="O868" s="539">
        <f t="shared" si="259"/>
        <v>12618517.213893069</v>
      </c>
      <c r="P868" s="540"/>
      <c r="Q868" s="541"/>
      <c r="R868" s="541"/>
      <c r="S868" s="541"/>
      <c r="T868" s="541"/>
      <c r="U868" s="538">
        <f t="shared" si="260"/>
        <v>0</v>
      </c>
      <c r="V868" s="538">
        <f t="shared" si="261"/>
        <v>0</v>
      </c>
      <c r="W868" s="538">
        <f t="shared" si="261"/>
        <v>0</v>
      </c>
      <c r="X868" s="538">
        <f t="shared" si="261"/>
        <v>0</v>
      </c>
      <c r="Y868" s="538">
        <f t="shared" si="262"/>
        <v>0</v>
      </c>
      <c r="Z868" s="542">
        <f t="shared" si="263"/>
        <v>0</v>
      </c>
      <c r="AA868" s="543"/>
      <c r="AB868" s="544" t="s">
        <v>2505</v>
      </c>
      <c r="AC868" s="544">
        <v>8328.6509381351625</v>
      </c>
      <c r="AD868" s="544">
        <v>8328.6509381351625</v>
      </c>
      <c r="AE868" s="544">
        <v>8328.6509381351625</v>
      </c>
      <c r="AF868" s="545" t="s">
        <v>2263</v>
      </c>
      <c r="AG868" s="545" t="s">
        <v>2263</v>
      </c>
      <c r="AH868" s="556"/>
      <c r="AN868" s="502">
        <f t="shared" si="254"/>
        <v>0</v>
      </c>
      <c r="AO868" s="502">
        <f t="shared" si="254"/>
        <v>-10392.932989322848</v>
      </c>
      <c r="AP868" s="502">
        <f t="shared" si="254"/>
        <v>-457289.0515302053</v>
      </c>
      <c r="AQ868" s="502">
        <f t="shared" si="253"/>
        <v>-12150835.229373541</v>
      </c>
    </row>
    <row r="869" spans="1:43" s="504" customFormat="1" ht="12.75" x14ac:dyDescent="0.2">
      <c r="A869" s="535" t="s">
        <v>1258</v>
      </c>
      <c r="B869" s="536">
        <v>0</v>
      </c>
      <c r="C869" s="537" t="s">
        <v>2263</v>
      </c>
      <c r="D869" s="537">
        <v>8411.8546638391417</v>
      </c>
      <c r="E869" s="537">
        <v>8411.8546638391417</v>
      </c>
      <c r="F869" s="537">
        <v>8833.4198252606111</v>
      </c>
      <c r="G869" s="538">
        <v>0</v>
      </c>
      <c r="H869" s="538">
        <v>0</v>
      </c>
      <c r="I869" s="538">
        <v>57</v>
      </c>
      <c r="J869" s="538">
        <v>349</v>
      </c>
      <c r="K869" s="539">
        <f t="shared" si="257"/>
        <v>0</v>
      </c>
      <c r="L869" s="539">
        <f t="shared" si="258"/>
        <v>0</v>
      </c>
      <c r="M869" s="539">
        <f t="shared" si="258"/>
        <v>479475.71583883109</v>
      </c>
      <c r="N869" s="539">
        <f t="shared" si="258"/>
        <v>3082863.5190159534</v>
      </c>
      <c r="O869" s="539">
        <f t="shared" si="259"/>
        <v>3562339.2348547843</v>
      </c>
      <c r="P869" s="540"/>
      <c r="Q869" s="541"/>
      <c r="R869" s="541"/>
      <c r="S869" s="541"/>
      <c r="T869" s="541"/>
      <c r="U869" s="538">
        <f t="shared" si="260"/>
        <v>0</v>
      </c>
      <c r="V869" s="538">
        <f t="shared" si="261"/>
        <v>0</v>
      </c>
      <c r="W869" s="538">
        <f t="shared" si="261"/>
        <v>0</v>
      </c>
      <c r="X869" s="538">
        <f t="shared" si="261"/>
        <v>0</v>
      </c>
      <c r="Y869" s="538">
        <f t="shared" si="262"/>
        <v>0</v>
      </c>
      <c r="Z869" s="542">
        <f t="shared" si="263"/>
        <v>0</v>
      </c>
      <c r="AA869" s="543"/>
      <c r="AB869" s="544" t="s">
        <v>2505</v>
      </c>
      <c r="AC869" s="544">
        <v>7533.5208323908664</v>
      </c>
      <c r="AD869" s="544">
        <v>7533.5208323908664</v>
      </c>
      <c r="AE869" s="544">
        <v>7533.5208323908664</v>
      </c>
      <c r="AF869" s="545" t="s">
        <v>2263</v>
      </c>
      <c r="AG869" s="545" t="s">
        <v>2263</v>
      </c>
      <c r="AH869" s="556"/>
      <c r="AN869" s="502">
        <f t="shared" si="254"/>
        <v>0</v>
      </c>
      <c r="AO869" s="502">
        <f t="shared" si="254"/>
        <v>0</v>
      </c>
      <c r="AP869" s="502">
        <f t="shared" si="254"/>
        <v>-479475.71583883109</v>
      </c>
      <c r="AQ869" s="502">
        <f t="shared" si="253"/>
        <v>-3082863.5190159534</v>
      </c>
    </row>
    <row r="870" spans="1:43" s="504" customFormat="1" ht="12.75" x14ac:dyDescent="0.2">
      <c r="A870" s="535" t="s">
        <v>1259</v>
      </c>
      <c r="B870" s="536">
        <v>0</v>
      </c>
      <c r="C870" s="537" t="s">
        <v>2263</v>
      </c>
      <c r="D870" s="537">
        <v>6844.4368151503095</v>
      </c>
      <c r="E870" s="537">
        <v>6844.4368151503095</v>
      </c>
      <c r="F870" s="537">
        <v>6844.3745817641684</v>
      </c>
      <c r="G870" s="538">
        <v>0</v>
      </c>
      <c r="H870" s="538">
        <v>3</v>
      </c>
      <c r="I870" s="538">
        <v>117</v>
      </c>
      <c r="J870" s="538">
        <v>750</v>
      </c>
      <c r="K870" s="539">
        <f t="shared" si="257"/>
        <v>0</v>
      </c>
      <c r="L870" s="539">
        <f t="shared" si="258"/>
        <v>20533.31044545093</v>
      </c>
      <c r="M870" s="539">
        <f t="shared" si="258"/>
        <v>800799.10737258627</v>
      </c>
      <c r="N870" s="539">
        <f t="shared" si="258"/>
        <v>5133280.9363231258</v>
      </c>
      <c r="O870" s="539">
        <f t="shared" si="259"/>
        <v>5954613.3541411627</v>
      </c>
      <c r="P870" s="540"/>
      <c r="Q870" s="541"/>
      <c r="R870" s="541"/>
      <c r="S870" s="541"/>
      <c r="T870" s="541"/>
      <c r="U870" s="538">
        <f t="shared" si="260"/>
        <v>0</v>
      </c>
      <c r="V870" s="538">
        <f t="shared" si="261"/>
        <v>0</v>
      </c>
      <c r="W870" s="538">
        <f t="shared" si="261"/>
        <v>0</v>
      </c>
      <c r="X870" s="538">
        <f t="shared" si="261"/>
        <v>0</v>
      </c>
      <c r="Y870" s="538">
        <f t="shared" si="262"/>
        <v>0</v>
      </c>
      <c r="Z870" s="542">
        <f t="shared" si="263"/>
        <v>0</v>
      </c>
      <c r="AA870" s="543"/>
      <c r="AB870" s="544" t="s">
        <v>2505</v>
      </c>
      <c r="AC870" s="544">
        <v>6345.638810007742</v>
      </c>
      <c r="AD870" s="544">
        <v>6345.638810007742</v>
      </c>
      <c r="AE870" s="544">
        <v>6345.638810007742</v>
      </c>
      <c r="AF870" s="545" t="s">
        <v>2263</v>
      </c>
      <c r="AG870" s="545" t="s">
        <v>2263</v>
      </c>
      <c r="AH870" s="556"/>
      <c r="AN870" s="502">
        <f t="shared" si="254"/>
        <v>0</v>
      </c>
      <c r="AO870" s="502">
        <f t="shared" si="254"/>
        <v>-20533.31044545093</v>
      </c>
      <c r="AP870" s="502">
        <f t="shared" si="254"/>
        <v>-800799.10737258627</v>
      </c>
      <c r="AQ870" s="502">
        <f t="shared" si="253"/>
        <v>-5133280.9363231258</v>
      </c>
    </row>
    <row r="871" spans="1:43" s="504" customFormat="1" ht="12.75" x14ac:dyDescent="0.2">
      <c r="A871" s="535" t="s">
        <v>1260</v>
      </c>
      <c r="B871" s="536" t="s">
        <v>2417</v>
      </c>
      <c r="C871" s="537" t="s">
        <v>2263</v>
      </c>
      <c r="D871" s="537">
        <v>9146.4076139567296</v>
      </c>
      <c r="E871" s="537">
        <v>9146.4076139567296</v>
      </c>
      <c r="F871" s="537">
        <v>8057.1451540170619</v>
      </c>
      <c r="G871" s="538">
        <v>0</v>
      </c>
      <c r="H871" s="538">
        <v>2</v>
      </c>
      <c r="I871" s="538">
        <v>172</v>
      </c>
      <c r="J871" s="538">
        <v>20947</v>
      </c>
      <c r="K871" s="539">
        <f t="shared" si="257"/>
        <v>0</v>
      </c>
      <c r="L871" s="539">
        <f t="shared" si="258"/>
        <v>18292.815227913459</v>
      </c>
      <c r="M871" s="539">
        <f t="shared" si="258"/>
        <v>1573182.1096005575</v>
      </c>
      <c r="N871" s="539">
        <f t="shared" si="258"/>
        <v>168773019.54119539</v>
      </c>
      <c r="O871" s="539">
        <f t="shared" si="259"/>
        <v>170364494.46602386</v>
      </c>
      <c r="P871" s="540"/>
      <c r="Q871" s="541"/>
      <c r="R871" s="541">
        <f>SUMPRODUCT(D871:F871,H871:J871)/SUM(H871:J871)</f>
        <v>8066.1187664421122</v>
      </c>
      <c r="S871" s="541">
        <f>R871</f>
        <v>8066.1187664421122</v>
      </c>
      <c r="T871" s="541">
        <f>R871</f>
        <v>8066.1187664421122</v>
      </c>
      <c r="U871" s="538">
        <f t="shared" si="260"/>
        <v>0</v>
      </c>
      <c r="V871" s="538">
        <f t="shared" si="261"/>
        <v>16132.237532884224</v>
      </c>
      <c r="W871" s="538">
        <f t="shared" si="261"/>
        <v>1387372.4278280432</v>
      </c>
      <c r="X871" s="538">
        <f t="shared" si="261"/>
        <v>168960989.80066293</v>
      </c>
      <c r="Y871" s="538">
        <f t="shared" si="262"/>
        <v>170364494.46602386</v>
      </c>
      <c r="Z871" s="542">
        <f t="shared" si="263"/>
        <v>0</v>
      </c>
      <c r="AA871" s="543"/>
      <c r="AB871" s="544" t="s">
        <v>2505</v>
      </c>
      <c r="AC871" s="544">
        <v>8099.5456534291779</v>
      </c>
      <c r="AD871" s="544">
        <v>8099.5456534291779</v>
      </c>
      <c r="AE871" s="544">
        <v>8099.5456534291779</v>
      </c>
      <c r="AF871" s="545" t="s">
        <v>2263</v>
      </c>
      <c r="AG871" s="545" t="s">
        <v>2263</v>
      </c>
      <c r="AH871" s="556"/>
      <c r="AN871" s="502">
        <f t="shared" si="254"/>
        <v>0</v>
      </c>
      <c r="AO871" s="502">
        <f t="shared" si="254"/>
        <v>-2160.5776950292347</v>
      </c>
      <c r="AP871" s="502">
        <f t="shared" si="254"/>
        <v>-185809.68177251425</v>
      </c>
      <c r="AQ871" s="502">
        <f t="shared" si="253"/>
        <v>187970.25946754217</v>
      </c>
    </row>
    <row r="872" spans="1:43" s="504" customFormat="1" ht="12.75" x14ac:dyDescent="0.2">
      <c r="A872" s="535" t="s">
        <v>1261</v>
      </c>
      <c r="B872" s="536" t="s">
        <v>2417</v>
      </c>
      <c r="C872" s="537" t="s">
        <v>2263</v>
      </c>
      <c r="D872" s="537">
        <v>4907.5853551284663</v>
      </c>
      <c r="E872" s="537">
        <v>4907.5853551284663</v>
      </c>
      <c r="F872" s="537">
        <v>5860.6120650990533</v>
      </c>
      <c r="G872" s="538">
        <v>1</v>
      </c>
      <c r="H872" s="538">
        <v>19</v>
      </c>
      <c r="I872" s="538">
        <v>206</v>
      </c>
      <c r="J872" s="538">
        <v>9812</v>
      </c>
      <c r="K872" s="539">
        <f t="shared" si="257"/>
        <v>0</v>
      </c>
      <c r="L872" s="539">
        <f t="shared" si="258"/>
        <v>93244.121747440862</v>
      </c>
      <c r="M872" s="539">
        <f t="shared" si="258"/>
        <v>1010962.583156464</v>
      </c>
      <c r="N872" s="539">
        <f t="shared" si="258"/>
        <v>57504325.582751915</v>
      </c>
      <c r="O872" s="539">
        <f t="shared" si="259"/>
        <v>58608532.287655823</v>
      </c>
      <c r="P872" s="540"/>
      <c r="Q872" s="541"/>
      <c r="R872" s="541">
        <f>SUMPRODUCT(D872:F872,H872:J872)/SUM(H872:J872)</f>
        <v>5839.2480111244222</v>
      </c>
      <c r="S872" s="541">
        <f>R872</f>
        <v>5839.2480111244222</v>
      </c>
      <c r="T872" s="541">
        <f>R872</f>
        <v>5839.2480111244222</v>
      </c>
      <c r="U872" s="538">
        <f t="shared" si="260"/>
        <v>0</v>
      </c>
      <c r="V872" s="538">
        <f t="shared" si="261"/>
        <v>110945.71221136402</v>
      </c>
      <c r="W872" s="538">
        <f t="shared" si="261"/>
        <v>1202885.0902916309</v>
      </c>
      <c r="X872" s="538">
        <f t="shared" si="261"/>
        <v>57294701.485152833</v>
      </c>
      <c r="Y872" s="538">
        <f t="shared" si="262"/>
        <v>58608532.28765583</v>
      </c>
      <c r="Z872" s="542">
        <f t="shared" si="263"/>
        <v>7.4505805969238281E-9</v>
      </c>
      <c r="AA872" s="543"/>
      <c r="AB872" s="544" t="s">
        <v>2505</v>
      </c>
      <c r="AC872" s="544">
        <v>6084.7668261618537</v>
      </c>
      <c r="AD872" s="544">
        <v>6084.7668261618537</v>
      </c>
      <c r="AE872" s="544">
        <v>6084.7668261618537</v>
      </c>
      <c r="AF872" s="545">
        <v>110</v>
      </c>
      <c r="AG872" s="545" t="s">
        <v>2263</v>
      </c>
      <c r="AH872" s="556"/>
      <c r="AN872" s="502">
        <f t="shared" si="254"/>
        <v>0</v>
      </c>
      <c r="AO872" s="502">
        <f t="shared" si="254"/>
        <v>17701.590463923159</v>
      </c>
      <c r="AP872" s="502">
        <f t="shared" si="254"/>
        <v>191922.5071351669</v>
      </c>
      <c r="AQ872" s="502">
        <f t="shared" si="253"/>
        <v>-209624.0975990817</v>
      </c>
    </row>
    <row r="873" spans="1:43" s="504" customFormat="1" ht="12.75" x14ac:dyDescent="0.2">
      <c r="A873" s="535" t="s">
        <v>1262</v>
      </c>
      <c r="B873" s="536">
        <v>0</v>
      </c>
      <c r="C873" s="537" t="s">
        <v>2263</v>
      </c>
      <c r="D873" s="537">
        <v>10344.206963178796</v>
      </c>
      <c r="E873" s="537">
        <v>10344.206963178796</v>
      </c>
      <c r="F873" s="537">
        <v>8238.9288115264972</v>
      </c>
      <c r="G873" s="538">
        <v>0</v>
      </c>
      <c r="H873" s="538">
        <v>2</v>
      </c>
      <c r="I873" s="538">
        <v>66</v>
      </c>
      <c r="J873" s="538">
        <v>11642</v>
      </c>
      <c r="K873" s="539">
        <f t="shared" si="257"/>
        <v>0</v>
      </c>
      <c r="L873" s="539">
        <f t="shared" si="258"/>
        <v>20688.413926357593</v>
      </c>
      <c r="M873" s="539">
        <f t="shared" si="258"/>
        <v>682717.6595698006</v>
      </c>
      <c r="N873" s="539">
        <f t="shared" si="258"/>
        <v>95917609.22379148</v>
      </c>
      <c r="O873" s="539">
        <f t="shared" si="259"/>
        <v>96621015.297287643</v>
      </c>
      <c r="P873" s="540"/>
      <c r="Q873" s="541"/>
      <c r="R873" s="541"/>
      <c r="S873" s="541"/>
      <c r="T873" s="541"/>
      <c r="U873" s="538">
        <f t="shared" si="260"/>
        <v>0</v>
      </c>
      <c r="V873" s="538">
        <f t="shared" si="261"/>
        <v>0</v>
      </c>
      <c r="W873" s="538">
        <f t="shared" si="261"/>
        <v>0</v>
      </c>
      <c r="X873" s="538">
        <f t="shared" si="261"/>
        <v>0</v>
      </c>
      <c r="Y873" s="538">
        <f t="shared" si="262"/>
        <v>0</v>
      </c>
      <c r="Z873" s="542">
        <f t="shared" si="263"/>
        <v>0</v>
      </c>
      <c r="AA873" s="543"/>
      <c r="AB873" s="544" t="s">
        <v>2505</v>
      </c>
      <c r="AC873" s="544">
        <v>6754.7553898398564</v>
      </c>
      <c r="AD873" s="544">
        <v>6754.7553898398564</v>
      </c>
      <c r="AE873" s="544">
        <v>6754.7553898398564</v>
      </c>
      <c r="AF873" s="545" t="s">
        <v>2263</v>
      </c>
      <c r="AG873" s="545" t="s">
        <v>2263</v>
      </c>
      <c r="AH873" s="556"/>
      <c r="AN873" s="502">
        <f t="shared" si="254"/>
        <v>0</v>
      </c>
      <c r="AO873" s="502">
        <f t="shared" si="254"/>
        <v>-20688.413926357593</v>
      </c>
      <c r="AP873" s="502">
        <f t="shared" si="254"/>
        <v>-682717.6595698006</v>
      </c>
      <c r="AQ873" s="502">
        <f t="shared" si="254"/>
        <v>-95917609.22379148</v>
      </c>
    </row>
    <row r="874" spans="1:43" s="504" customFormat="1" ht="12.75" x14ac:dyDescent="0.2">
      <c r="A874" s="535" t="s">
        <v>1263</v>
      </c>
      <c r="B874" s="536">
        <v>0</v>
      </c>
      <c r="C874" s="537" t="s">
        <v>2263</v>
      </c>
      <c r="D874" s="537">
        <v>6095.2616968085622</v>
      </c>
      <c r="E874" s="537">
        <v>6095.2616968085622</v>
      </c>
      <c r="F874" s="537">
        <v>6212.1102392702933</v>
      </c>
      <c r="G874" s="538">
        <v>0</v>
      </c>
      <c r="H874" s="538">
        <v>1</v>
      </c>
      <c r="I874" s="538">
        <v>83</v>
      </c>
      <c r="J874" s="538">
        <v>5399</v>
      </c>
      <c r="K874" s="539">
        <f t="shared" si="257"/>
        <v>0</v>
      </c>
      <c r="L874" s="539">
        <f t="shared" si="258"/>
        <v>6095.2616968085622</v>
      </c>
      <c r="M874" s="539">
        <f t="shared" si="258"/>
        <v>505906.72083511064</v>
      </c>
      <c r="N874" s="539">
        <f t="shared" si="258"/>
        <v>33539183.181820314</v>
      </c>
      <c r="O874" s="539">
        <f t="shared" si="259"/>
        <v>34051185.164352231</v>
      </c>
      <c r="P874" s="540"/>
      <c r="Q874" s="541"/>
      <c r="R874" s="541"/>
      <c r="S874" s="541"/>
      <c r="T874" s="541"/>
      <c r="U874" s="538">
        <f t="shared" si="260"/>
        <v>0</v>
      </c>
      <c r="V874" s="538">
        <f t="shared" si="261"/>
        <v>0</v>
      </c>
      <c r="W874" s="538">
        <f t="shared" si="261"/>
        <v>0</v>
      </c>
      <c r="X874" s="538">
        <f t="shared" si="261"/>
        <v>0</v>
      </c>
      <c r="Y874" s="538">
        <f t="shared" si="262"/>
        <v>0</v>
      </c>
      <c r="Z874" s="542">
        <f t="shared" si="263"/>
        <v>0</v>
      </c>
      <c r="AA874" s="543"/>
      <c r="AB874" s="544" t="s">
        <v>2505</v>
      </c>
      <c r="AC874" s="544">
        <v>5421.5166532104977</v>
      </c>
      <c r="AD874" s="544">
        <v>5421.5166532104977</v>
      </c>
      <c r="AE874" s="544">
        <v>5421.5166532104977</v>
      </c>
      <c r="AF874" s="545" t="s">
        <v>2263</v>
      </c>
      <c r="AG874" s="545" t="s">
        <v>2263</v>
      </c>
      <c r="AH874" s="556"/>
      <c r="AN874" s="502">
        <f t="shared" ref="AN874:AQ937" si="268">U874-K874</f>
        <v>0</v>
      </c>
      <c r="AO874" s="502">
        <f t="shared" si="268"/>
        <v>-6095.2616968085622</v>
      </c>
      <c r="AP874" s="502">
        <f t="shared" si="268"/>
        <v>-505906.72083511064</v>
      </c>
      <c r="AQ874" s="502">
        <f t="shared" si="268"/>
        <v>-33539183.181820314</v>
      </c>
    </row>
    <row r="875" spans="1:43" s="504" customFormat="1" ht="12.75" x14ac:dyDescent="0.2">
      <c r="A875" s="535" t="s">
        <v>1264</v>
      </c>
      <c r="B875" s="536">
        <v>0</v>
      </c>
      <c r="C875" s="537" t="s">
        <v>2263</v>
      </c>
      <c r="D875" s="537">
        <v>3627.459162688102</v>
      </c>
      <c r="E875" s="537">
        <v>3627.459162688102</v>
      </c>
      <c r="F875" s="537">
        <v>5069.042638002401</v>
      </c>
      <c r="G875" s="538">
        <v>13</v>
      </c>
      <c r="H875" s="538">
        <v>56</v>
      </c>
      <c r="I875" s="538">
        <v>250</v>
      </c>
      <c r="J875" s="538">
        <v>9688</v>
      </c>
      <c r="K875" s="539">
        <f t="shared" si="257"/>
        <v>0</v>
      </c>
      <c r="L875" s="539">
        <f t="shared" si="258"/>
        <v>203137.71311053372</v>
      </c>
      <c r="M875" s="539">
        <f t="shared" si="258"/>
        <v>906864.79067202553</v>
      </c>
      <c r="N875" s="539">
        <f t="shared" si="258"/>
        <v>49108885.076967262</v>
      </c>
      <c r="O875" s="539">
        <f t="shared" si="259"/>
        <v>50218887.580749825</v>
      </c>
      <c r="P875" s="540"/>
      <c r="Q875" s="541"/>
      <c r="R875" s="541"/>
      <c r="S875" s="541"/>
      <c r="T875" s="541"/>
      <c r="U875" s="538">
        <f t="shared" si="260"/>
        <v>0</v>
      </c>
      <c r="V875" s="538">
        <f t="shared" si="261"/>
        <v>0</v>
      </c>
      <c r="W875" s="538">
        <f t="shared" si="261"/>
        <v>0</v>
      </c>
      <c r="X875" s="538">
        <f t="shared" si="261"/>
        <v>0</v>
      </c>
      <c r="Y875" s="538">
        <f t="shared" si="262"/>
        <v>0</v>
      </c>
      <c r="Z875" s="542">
        <f t="shared" si="263"/>
        <v>0</v>
      </c>
      <c r="AA875" s="543"/>
      <c r="AB875" s="544" t="s">
        <v>2505</v>
      </c>
      <c r="AC875" s="544">
        <v>5420.5540259638356</v>
      </c>
      <c r="AD875" s="544">
        <v>5420.5540259638356</v>
      </c>
      <c r="AE875" s="544">
        <v>5420.5540259638356</v>
      </c>
      <c r="AF875" s="545">
        <v>430</v>
      </c>
      <c r="AG875" s="545" t="s">
        <v>2263</v>
      </c>
      <c r="AH875" s="556"/>
      <c r="AN875" s="502">
        <f t="shared" si="268"/>
        <v>0</v>
      </c>
      <c r="AO875" s="502">
        <f t="shared" si="268"/>
        <v>-203137.71311053372</v>
      </c>
      <c r="AP875" s="502">
        <f t="shared" si="268"/>
        <v>-906864.79067202553</v>
      </c>
      <c r="AQ875" s="502">
        <f t="shared" si="268"/>
        <v>-49108885.076967262</v>
      </c>
    </row>
    <row r="876" spans="1:43" s="504" customFormat="1" ht="12.75" x14ac:dyDescent="0.2">
      <c r="A876" s="535" t="s">
        <v>1265</v>
      </c>
      <c r="B876" s="536">
        <v>0</v>
      </c>
      <c r="C876" s="537" t="s">
        <v>2263</v>
      </c>
      <c r="D876" s="537">
        <v>5720.3699066397476</v>
      </c>
      <c r="E876" s="537">
        <v>5720.3699066397476</v>
      </c>
      <c r="F876" s="537">
        <v>7876.7109336074536</v>
      </c>
      <c r="G876" s="538">
        <v>0</v>
      </c>
      <c r="H876" s="538">
        <v>10</v>
      </c>
      <c r="I876" s="538">
        <v>46</v>
      </c>
      <c r="J876" s="538">
        <v>245</v>
      </c>
      <c r="K876" s="539">
        <f t="shared" si="257"/>
        <v>0</v>
      </c>
      <c r="L876" s="539">
        <f t="shared" si="258"/>
        <v>57203.699066397472</v>
      </c>
      <c r="M876" s="539">
        <f t="shared" si="258"/>
        <v>263137.01570542838</v>
      </c>
      <c r="N876" s="539">
        <f t="shared" si="258"/>
        <v>1929794.1787338261</v>
      </c>
      <c r="O876" s="539">
        <f t="shared" si="259"/>
        <v>2250134.893505652</v>
      </c>
      <c r="P876" s="540"/>
      <c r="Q876" s="541"/>
      <c r="R876" s="541"/>
      <c r="S876" s="541"/>
      <c r="T876" s="541"/>
      <c r="U876" s="538">
        <f t="shared" si="260"/>
        <v>0</v>
      </c>
      <c r="V876" s="538">
        <f t="shared" si="261"/>
        <v>0</v>
      </c>
      <c r="W876" s="538">
        <f t="shared" si="261"/>
        <v>0</v>
      </c>
      <c r="X876" s="538">
        <f t="shared" si="261"/>
        <v>0</v>
      </c>
      <c r="Y876" s="538">
        <f t="shared" si="262"/>
        <v>0</v>
      </c>
      <c r="Z876" s="542">
        <f t="shared" si="263"/>
        <v>0</v>
      </c>
      <c r="AA876" s="543"/>
      <c r="AB876" s="544" t="s">
        <v>2505</v>
      </c>
      <c r="AC876" s="544">
        <v>2643.3744193387834</v>
      </c>
      <c r="AD876" s="544">
        <v>2643.3744193387834</v>
      </c>
      <c r="AE876" s="544">
        <v>2643.3744193387834</v>
      </c>
      <c r="AF876" s="545" t="s">
        <v>2263</v>
      </c>
      <c r="AG876" s="545" t="s">
        <v>2263</v>
      </c>
      <c r="AH876" s="556"/>
      <c r="AN876" s="502">
        <f t="shared" si="268"/>
        <v>0</v>
      </c>
      <c r="AO876" s="502">
        <f t="shared" si="268"/>
        <v>-57203.699066397472</v>
      </c>
      <c r="AP876" s="502">
        <f t="shared" si="268"/>
        <v>-263137.01570542838</v>
      </c>
      <c r="AQ876" s="502">
        <f t="shared" si="268"/>
        <v>-1929794.1787338261</v>
      </c>
    </row>
    <row r="877" spans="1:43" s="504" customFormat="1" ht="12.75" x14ac:dyDescent="0.2">
      <c r="A877" s="535" t="s">
        <v>1266</v>
      </c>
      <c r="B877" s="536">
        <v>0</v>
      </c>
      <c r="C877" s="537" t="s">
        <v>2263</v>
      </c>
      <c r="D877" s="537">
        <v>2487.1124206275945</v>
      </c>
      <c r="E877" s="537">
        <v>2487.1124206275945</v>
      </c>
      <c r="F877" s="537">
        <v>4486.6497800887473</v>
      </c>
      <c r="G877" s="538">
        <v>0</v>
      </c>
      <c r="H877" s="538">
        <v>32</v>
      </c>
      <c r="I877" s="538">
        <v>79</v>
      </c>
      <c r="J877" s="538">
        <v>222</v>
      </c>
      <c r="K877" s="539">
        <f t="shared" si="257"/>
        <v>0</v>
      </c>
      <c r="L877" s="539">
        <f t="shared" si="258"/>
        <v>79587.597460083023</v>
      </c>
      <c r="M877" s="539">
        <f t="shared" si="258"/>
        <v>196481.88122957997</v>
      </c>
      <c r="N877" s="539">
        <f t="shared" si="258"/>
        <v>996036.25117970188</v>
      </c>
      <c r="O877" s="539">
        <f t="shared" si="259"/>
        <v>1272105.7298693648</v>
      </c>
      <c r="P877" s="540"/>
      <c r="Q877" s="541"/>
      <c r="R877" s="541"/>
      <c r="S877" s="541"/>
      <c r="T877" s="541"/>
      <c r="U877" s="538">
        <f t="shared" si="260"/>
        <v>0</v>
      </c>
      <c r="V877" s="538">
        <f t="shared" si="261"/>
        <v>0</v>
      </c>
      <c r="W877" s="538">
        <f t="shared" si="261"/>
        <v>0</v>
      </c>
      <c r="X877" s="538">
        <f t="shared" si="261"/>
        <v>0</v>
      </c>
      <c r="Y877" s="538">
        <f t="shared" si="262"/>
        <v>0</v>
      </c>
      <c r="Z877" s="542">
        <f t="shared" si="263"/>
        <v>0</v>
      </c>
      <c r="AA877" s="543"/>
      <c r="AB877" s="544" t="s">
        <v>2505</v>
      </c>
      <c r="AC877" s="544">
        <v>2056.1717988738678</v>
      </c>
      <c r="AD877" s="544">
        <v>2056.1717988738678</v>
      </c>
      <c r="AE877" s="544">
        <v>2056.1717988738678</v>
      </c>
      <c r="AF877" s="545" t="s">
        <v>2263</v>
      </c>
      <c r="AG877" s="545" t="s">
        <v>2263</v>
      </c>
      <c r="AH877" s="556"/>
      <c r="AN877" s="502">
        <f t="shared" si="268"/>
        <v>0</v>
      </c>
      <c r="AO877" s="502">
        <f t="shared" si="268"/>
        <v>-79587.597460083023</v>
      </c>
      <c r="AP877" s="502">
        <f t="shared" si="268"/>
        <v>-196481.88122957997</v>
      </c>
      <c r="AQ877" s="502">
        <f t="shared" si="268"/>
        <v>-996036.25117970188</v>
      </c>
    </row>
    <row r="878" spans="1:43" s="504" customFormat="1" ht="12.75" x14ac:dyDescent="0.2">
      <c r="A878" s="535" t="s">
        <v>1267</v>
      </c>
      <c r="B878" s="536">
        <v>0</v>
      </c>
      <c r="C878" s="537" t="s">
        <v>2263</v>
      </c>
      <c r="D878" s="537">
        <v>2474.254406757299</v>
      </c>
      <c r="E878" s="537">
        <v>2474.254406757299</v>
      </c>
      <c r="F878" s="537">
        <v>3205.3861853945646</v>
      </c>
      <c r="G878" s="538">
        <v>0</v>
      </c>
      <c r="H878" s="538">
        <v>128</v>
      </c>
      <c r="I878" s="538">
        <v>316</v>
      </c>
      <c r="J878" s="538">
        <v>719</v>
      </c>
      <c r="K878" s="539">
        <f t="shared" si="257"/>
        <v>0</v>
      </c>
      <c r="L878" s="539">
        <f t="shared" si="258"/>
        <v>316704.56406493427</v>
      </c>
      <c r="M878" s="539">
        <f t="shared" si="258"/>
        <v>781864.39253530651</v>
      </c>
      <c r="N878" s="539">
        <f t="shared" si="258"/>
        <v>2304672.6672986918</v>
      </c>
      <c r="O878" s="539">
        <f t="shared" si="259"/>
        <v>3403241.6238989327</v>
      </c>
      <c r="P878" s="540"/>
      <c r="Q878" s="541"/>
      <c r="R878" s="541"/>
      <c r="S878" s="541"/>
      <c r="T878" s="541"/>
      <c r="U878" s="538">
        <f t="shared" si="260"/>
        <v>0</v>
      </c>
      <c r="V878" s="538">
        <f t="shared" si="261"/>
        <v>0</v>
      </c>
      <c r="W878" s="538">
        <f t="shared" si="261"/>
        <v>0</v>
      </c>
      <c r="X878" s="538">
        <f t="shared" si="261"/>
        <v>0</v>
      </c>
      <c r="Y878" s="538">
        <f t="shared" si="262"/>
        <v>0</v>
      </c>
      <c r="Z878" s="542">
        <f t="shared" si="263"/>
        <v>0</v>
      </c>
      <c r="AA878" s="543"/>
      <c r="AB878" s="544" t="s">
        <v>2505</v>
      </c>
      <c r="AC878" s="544">
        <v>1456.4550242023233</v>
      </c>
      <c r="AD878" s="544">
        <v>1456.4550242023233</v>
      </c>
      <c r="AE878" s="544">
        <v>1456.4550242023233</v>
      </c>
      <c r="AF878" s="545" t="s">
        <v>2263</v>
      </c>
      <c r="AG878" s="545" t="s">
        <v>2263</v>
      </c>
      <c r="AH878" s="556"/>
      <c r="AN878" s="502">
        <f t="shared" si="268"/>
        <v>0</v>
      </c>
      <c r="AO878" s="502">
        <f t="shared" si="268"/>
        <v>-316704.56406493427</v>
      </c>
      <c r="AP878" s="502">
        <f t="shared" si="268"/>
        <v>-781864.39253530651</v>
      </c>
      <c r="AQ878" s="502">
        <f t="shared" si="268"/>
        <v>-2304672.6672986918</v>
      </c>
    </row>
    <row r="879" spans="1:43" s="504" customFormat="1" ht="12.75" x14ac:dyDescent="0.2">
      <c r="A879" s="535" t="s">
        <v>1268</v>
      </c>
      <c r="B879" s="536">
        <v>0</v>
      </c>
      <c r="C879" s="537" t="s">
        <v>2263</v>
      </c>
      <c r="D879" s="537">
        <v>616.51771372297833</v>
      </c>
      <c r="E879" s="537">
        <v>616.51771372297833</v>
      </c>
      <c r="F879" s="537">
        <v>842.57658402488323</v>
      </c>
      <c r="G879" s="538">
        <v>0</v>
      </c>
      <c r="H879" s="538">
        <v>33</v>
      </c>
      <c r="I879" s="538">
        <v>5</v>
      </c>
      <c r="J879" s="538">
        <v>128</v>
      </c>
      <c r="K879" s="539">
        <f t="shared" si="257"/>
        <v>0</v>
      </c>
      <c r="L879" s="539">
        <f t="shared" si="258"/>
        <v>20345.084552858283</v>
      </c>
      <c r="M879" s="539">
        <f t="shared" si="258"/>
        <v>3082.5885686148918</v>
      </c>
      <c r="N879" s="539">
        <f t="shared" si="258"/>
        <v>107849.80275518505</v>
      </c>
      <c r="O879" s="539">
        <f t="shared" si="259"/>
        <v>131277.47587665822</v>
      </c>
      <c r="P879" s="540"/>
      <c r="Q879" s="541"/>
      <c r="R879" s="541"/>
      <c r="S879" s="541"/>
      <c r="T879" s="541"/>
      <c r="U879" s="538">
        <f t="shared" si="260"/>
        <v>0</v>
      </c>
      <c r="V879" s="538">
        <f t="shared" si="261"/>
        <v>0</v>
      </c>
      <c r="W879" s="538">
        <f t="shared" si="261"/>
        <v>0</v>
      </c>
      <c r="X879" s="538">
        <f t="shared" si="261"/>
        <v>0</v>
      </c>
      <c r="Y879" s="538">
        <f t="shared" si="262"/>
        <v>0</v>
      </c>
      <c r="Z879" s="542">
        <f t="shared" si="263"/>
        <v>0</v>
      </c>
      <c r="AA879" s="543"/>
      <c r="AB879" s="544" t="s">
        <v>2505</v>
      </c>
      <c r="AC879" s="544">
        <v>627.73212862582488</v>
      </c>
      <c r="AD879" s="544">
        <v>627.73212862582488</v>
      </c>
      <c r="AE879" s="544">
        <v>883.63997083550066</v>
      </c>
      <c r="AF879" s="545" t="s">
        <v>2263</v>
      </c>
      <c r="AG879" s="545" t="s">
        <v>2263</v>
      </c>
      <c r="AH879" s="556"/>
      <c r="AN879" s="502">
        <f t="shared" si="268"/>
        <v>0</v>
      </c>
      <c r="AO879" s="502">
        <f t="shared" si="268"/>
        <v>-20345.084552858283</v>
      </c>
      <c r="AP879" s="502">
        <f t="shared" si="268"/>
        <v>-3082.5885686148918</v>
      </c>
      <c r="AQ879" s="502">
        <f t="shared" si="268"/>
        <v>-107849.80275518505</v>
      </c>
    </row>
    <row r="880" spans="1:43" s="504" customFormat="1" ht="12.75" x14ac:dyDescent="0.2">
      <c r="A880" s="535" t="s">
        <v>1269</v>
      </c>
      <c r="B880" s="536" t="s">
        <v>2417</v>
      </c>
      <c r="C880" s="537" t="s">
        <v>2263</v>
      </c>
      <c r="D880" s="537">
        <v>6031.5841711853036</v>
      </c>
      <c r="E880" s="537">
        <v>6031.5841711853036</v>
      </c>
      <c r="F880" s="537">
        <v>9584.9163887439609</v>
      </c>
      <c r="G880" s="538">
        <v>0</v>
      </c>
      <c r="H880" s="538">
        <v>2</v>
      </c>
      <c r="I880" s="538">
        <v>62</v>
      </c>
      <c r="J880" s="538">
        <v>580</v>
      </c>
      <c r="K880" s="539">
        <f t="shared" si="257"/>
        <v>0</v>
      </c>
      <c r="L880" s="539">
        <f t="shared" si="258"/>
        <v>12063.168342370607</v>
      </c>
      <c r="M880" s="539">
        <f t="shared" si="258"/>
        <v>373958.21861348883</v>
      </c>
      <c r="N880" s="539">
        <f t="shared" si="258"/>
        <v>5559251.5054714968</v>
      </c>
      <c r="O880" s="539">
        <f t="shared" si="259"/>
        <v>5945272.892427356</v>
      </c>
      <c r="P880" s="540"/>
      <c r="Q880" s="541"/>
      <c r="R880" s="541">
        <f>SUMPRODUCT(D880:F880,H880:J880)/SUM(H880:J880)</f>
        <v>9231.7902056325402</v>
      </c>
      <c r="S880" s="541">
        <f>R880</f>
        <v>9231.7902056325402</v>
      </c>
      <c r="T880" s="541">
        <f>R880</f>
        <v>9231.7902056325402</v>
      </c>
      <c r="U880" s="538">
        <f t="shared" si="260"/>
        <v>0</v>
      </c>
      <c r="V880" s="538">
        <f t="shared" si="261"/>
        <v>18463.58041126508</v>
      </c>
      <c r="W880" s="538">
        <f t="shared" si="261"/>
        <v>572370.99274921743</v>
      </c>
      <c r="X880" s="538">
        <f t="shared" si="261"/>
        <v>5354438.3192668734</v>
      </c>
      <c r="Y880" s="538">
        <f t="shared" si="262"/>
        <v>5945272.892427356</v>
      </c>
      <c r="Z880" s="542">
        <f t="shared" si="263"/>
        <v>0</v>
      </c>
      <c r="AA880" s="543"/>
      <c r="AB880" s="544" t="s">
        <v>2505</v>
      </c>
      <c r="AC880" s="544">
        <v>6695.0725005467002</v>
      </c>
      <c r="AD880" s="544">
        <v>6695.0725005467002</v>
      </c>
      <c r="AE880" s="544">
        <v>6695.0725005467002</v>
      </c>
      <c r="AF880" s="545" t="s">
        <v>2263</v>
      </c>
      <c r="AG880" s="545" t="s">
        <v>2263</v>
      </c>
      <c r="AH880" s="556"/>
      <c r="AN880" s="502">
        <f t="shared" si="268"/>
        <v>0</v>
      </c>
      <c r="AO880" s="502">
        <f t="shared" si="268"/>
        <v>6400.4120688944731</v>
      </c>
      <c r="AP880" s="502">
        <f t="shared" si="268"/>
        <v>198412.7741357286</v>
      </c>
      <c r="AQ880" s="502">
        <f t="shared" si="268"/>
        <v>-204813.18620462343</v>
      </c>
    </row>
    <row r="881" spans="1:43" s="504" customFormat="1" ht="12.75" x14ac:dyDescent="0.2">
      <c r="A881" s="535" t="s">
        <v>1270</v>
      </c>
      <c r="B881" s="536">
        <v>0</v>
      </c>
      <c r="C881" s="537" t="s">
        <v>2263</v>
      </c>
      <c r="D881" s="537">
        <v>3459.403503262371</v>
      </c>
      <c r="E881" s="537">
        <v>3459.403503262371</v>
      </c>
      <c r="F881" s="537">
        <v>4852.5416144030014</v>
      </c>
      <c r="G881" s="538">
        <v>0</v>
      </c>
      <c r="H881" s="538">
        <v>59</v>
      </c>
      <c r="I881" s="538">
        <v>395</v>
      </c>
      <c r="J881" s="538">
        <v>1487</v>
      </c>
      <c r="K881" s="539">
        <f t="shared" si="257"/>
        <v>0</v>
      </c>
      <c r="L881" s="539">
        <f t="shared" si="258"/>
        <v>204104.80669247988</v>
      </c>
      <c r="M881" s="539">
        <f t="shared" si="258"/>
        <v>1366464.3837886367</v>
      </c>
      <c r="N881" s="539">
        <f t="shared" si="258"/>
        <v>7215729.3806172628</v>
      </c>
      <c r="O881" s="539">
        <f t="shared" si="259"/>
        <v>8786298.5710983798</v>
      </c>
      <c r="P881" s="540"/>
      <c r="Q881" s="541"/>
      <c r="R881" s="541"/>
      <c r="S881" s="541"/>
      <c r="T881" s="541"/>
      <c r="U881" s="538">
        <f t="shared" si="260"/>
        <v>0</v>
      </c>
      <c r="V881" s="538">
        <f t="shared" si="261"/>
        <v>0</v>
      </c>
      <c r="W881" s="538">
        <f t="shared" si="261"/>
        <v>0</v>
      </c>
      <c r="X881" s="538">
        <f t="shared" si="261"/>
        <v>0</v>
      </c>
      <c r="Y881" s="538">
        <f t="shared" si="262"/>
        <v>0</v>
      </c>
      <c r="Z881" s="542">
        <f t="shared" si="263"/>
        <v>0</v>
      </c>
      <c r="AA881" s="543"/>
      <c r="AB881" s="544" t="s">
        <v>2505</v>
      </c>
      <c r="AC881" s="544">
        <v>5686.2391460430426</v>
      </c>
      <c r="AD881" s="544">
        <v>5686.2391460430426</v>
      </c>
      <c r="AE881" s="544">
        <v>5686.2391460430426</v>
      </c>
      <c r="AF881" s="545" t="s">
        <v>2263</v>
      </c>
      <c r="AG881" s="545" t="s">
        <v>2263</v>
      </c>
      <c r="AH881" s="556"/>
      <c r="AN881" s="502">
        <f t="shared" si="268"/>
        <v>0</v>
      </c>
      <c r="AO881" s="502">
        <f t="shared" si="268"/>
        <v>-204104.80669247988</v>
      </c>
      <c r="AP881" s="502">
        <f t="shared" si="268"/>
        <v>-1366464.3837886367</v>
      </c>
      <c r="AQ881" s="502">
        <f t="shared" si="268"/>
        <v>-7215729.3806172628</v>
      </c>
    </row>
    <row r="882" spans="1:43" s="504" customFormat="1" ht="12.75" x14ac:dyDescent="0.2">
      <c r="A882" s="535" t="s">
        <v>1271</v>
      </c>
      <c r="B882" s="536" t="s">
        <v>2417</v>
      </c>
      <c r="C882" s="537" t="s">
        <v>2263</v>
      </c>
      <c r="D882" s="537">
        <v>4240.1071417641742</v>
      </c>
      <c r="E882" s="537">
        <v>4240.1071417641742</v>
      </c>
      <c r="F882" s="537">
        <v>8338.1695874050747</v>
      </c>
      <c r="G882" s="538">
        <v>0</v>
      </c>
      <c r="H882" s="538">
        <v>12</v>
      </c>
      <c r="I882" s="538">
        <v>98</v>
      </c>
      <c r="J882" s="538">
        <v>1453</v>
      </c>
      <c r="K882" s="539">
        <f t="shared" si="257"/>
        <v>0</v>
      </c>
      <c r="L882" s="539">
        <f t="shared" si="258"/>
        <v>50881.285701170091</v>
      </c>
      <c r="M882" s="539">
        <f t="shared" si="258"/>
        <v>415530.49989288906</v>
      </c>
      <c r="N882" s="539">
        <f t="shared" si="258"/>
        <v>12115360.410499573</v>
      </c>
      <c r="O882" s="539">
        <f t="shared" si="259"/>
        <v>12581772.196093632</v>
      </c>
      <c r="P882" s="540"/>
      <c r="Q882" s="541"/>
      <c r="R882" s="541">
        <f>SUMPRODUCT(D882:F882,H882:J882)/SUM(H882:J882)</f>
        <v>8049.7582828494124</v>
      </c>
      <c r="S882" s="541">
        <f>R882</f>
        <v>8049.7582828494124</v>
      </c>
      <c r="T882" s="541">
        <f>R882</f>
        <v>8049.7582828494124</v>
      </c>
      <c r="U882" s="538">
        <f t="shared" si="260"/>
        <v>0</v>
      </c>
      <c r="V882" s="538">
        <f t="shared" si="261"/>
        <v>96597.099394192948</v>
      </c>
      <c r="W882" s="538">
        <f t="shared" si="261"/>
        <v>788876.31171924237</v>
      </c>
      <c r="X882" s="538">
        <f t="shared" si="261"/>
        <v>11696298.784980197</v>
      </c>
      <c r="Y882" s="538">
        <f t="shared" si="262"/>
        <v>12581772.196093632</v>
      </c>
      <c r="Z882" s="542">
        <f t="shared" si="263"/>
        <v>0</v>
      </c>
      <c r="AA882" s="543"/>
      <c r="AB882" s="544" t="s">
        <v>2505</v>
      </c>
      <c r="AC882" s="544">
        <v>5568.798621950059</v>
      </c>
      <c r="AD882" s="544">
        <v>5568.798621950059</v>
      </c>
      <c r="AE882" s="544">
        <v>5568.798621950059</v>
      </c>
      <c r="AF882" s="545" t="s">
        <v>2263</v>
      </c>
      <c r="AG882" s="545" t="s">
        <v>2263</v>
      </c>
      <c r="AH882" s="556"/>
      <c r="AN882" s="502">
        <f t="shared" si="268"/>
        <v>0</v>
      </c>
      <c r="AO882" s="502">
        <f t="shared" si="268"/>
        <v>45715.813693022857</v>
      </c>
      <c r="AP882" s="502">
        <f t="shared" si="268"/>
        <v>373345.81182635331</v>
      </c>
      <c r="AQ882" s="502">
        <f t="shared" si="268"/>
        <v>-419061.62551937625</v>
      </c>
    </row>
    <row r="883" spans="1:43" s="504" customFormat="1" ht="12.75" x14ac:dyDescent="0.2">
      <c r="A883" s="535" t="s">
        <v>1272</v>
      </c>
      <c r="B883" s="536" t="s">
        <v>2417</v>
      </c>
      <c r="C883" s="537" t="s">
        <v>2263</v>
      </c>
      <c r="D883" s="537">
        <v>2721.1805160248859</v>
      </c>
      <c r="E883" s="537">
        <v>2721.1805160248859</v>
      </c>
      <c r="F883" s="537">
        <v>4142.0554272226309</v>
      </c>
      <c r="G883" s="538">
        <v>4</v>
      </c>
      <c r="H883" s="538">
        <v>602</v>
      </c>
      <c r="I883" s="538">
        <v>1239</v>
      </c>
      <c r="J883" s="538">
        <v>3374</v>
      </c>
      <c r="K883" s="539">
        <f t="shared" si="257"/>
        <v>0</v>
      </c>
      <c r="L883" s="539">
        <f t="shared" si="258"/>
        <v>1638150.6706469813</v>
      </c>
      <c r="M883" s="539">
        <f t="shared" si="258"/>
        <v>3371542.6593548339</v>
      </c>
      <c r="N883" s="539">
        <f t="shared" si="258"/>
        <v>13975295.011449156</v>
      </c>
      <c r="O883" s="539">
        <f t="shared" si="259"/>
        <v>18984988.341450971</v>
      </c>
      <c r="P883" s="540"/>
      <c r="Q883" s="541"/>
      <c r="R883" s="541">
        <f>SUMPRODUCT(D883:F883,H883:J883)/SUM(H883:J883)</f>
        <v>3640.457975350138</v>
      </c>
      <c r="S883" s="541">
        <f>R883</f>
        <v>3640.457975350138</v>
      </c>
      <c r="T883" s="541">
        <f>R883</f>
        <v>3640.457975350138</v>
      </c>
      <c r="U883" s="538">
        <f t="shared" si="260"/>
        <v>0</v>
      </c>
      <c r="V883" s="538">
        <f t="shared" si="261"/>
        <v>2191555.7011607829</v>
      </c>
      <c r="W883" s="538">
        <f t="shared" si="261"/>
        <v>4510527.4314588206</v>
      </c>
      <c r="X883" s="538">
        <f t="shared" si="261"/>
        <v>12282905.208831366</v>
      </c>
      <c r="Y883" s="538">
        <f t="shared" si="262"/>
        <v>18984988.341450971</v>
      </c>
      <c r="Z883" s="542">
        <f t="shared" si="263"/>
        <v>0</v>
      </c>
      <c r="AA883" s="543"/>
      <c r="AB883" s="544" t="s">
        <v>2505</v>
      </c>
      <c r="AC883" s="544">
        <v>3487.5985146629323</v>
      </c>
      <c r="AD883" s="544">
        <v>3487.5985146629323</v>
      </c>
      <c r="AE883" s="544">
        <v>3487.5985146629323</v>
      </c>
      <c r="AF883" s="545">
        <v>110</v>
      </c>
      <c r="AG883" s="545" t="s">
        <v>2263</v>
      </c>
      <c r="AH883" s="556"/>
      <c r="AN883" s="502">
        <f t="shared" si="268"/>
        <v>0</v>
      </c>
      <c r="AO883" s="502">
        <f t="shared" si="268"/>
        <v>553405.03051380161</v>
      </c>
      <c r="AP883" s="502">
        <f t="shared" si="268"/>
        <v>1138984.7721039867</v>
      </c>
      <c r="AQ883" s="502">
        <f t="shared" si="268"/>
        <v>-1692389.8026177902</v>
      </c>
    </row>
    <row r="884" spans="1:43" s="504" customFormat="1" ht="12.75" x14ac:dyDescent="0.2">
      <c r="A884" s="535" t="s">
        <v>1273</v>
      </c>
      <c r="B884" s="536" t="s">
        <v>2417</v>
      </c>
      <c r="C884" s="537" t="s">
        <v>2263</v>
      </c>
      <c r="D884" s="537">
        <v>3028.575022121343</v>
      </c>
      <c r="E884" s="537">
        <v>3028.575022121343</v>
      </c>
      <c r="F884" s="537">
        <v>6383.102771159809</v>
      </c>
      <c r="G884" s="538">
        <v>0</v>
      </c>
      <c r="H884" s="538">
        <v>42</v>
      </c>
      <c r="I884" s="538">
        <v>101</v>
      </c>
      <c r="J884" s="538">
        <v>642</v>
      </c>
      <c r="K884" s="539">
        <f t="shared" si="257"/>
        <v>0</v>
      </c>
      <c r="L884" s="539">
        <f t="shared" si="258"/>
        <v>127200.1509290964</v>
      </c>
      <c r="M884" s="539">
        <f t="shared" si="258"/>
        <v>305886.07723425562</v>
      </c>
      <c r="N884" s="539">
        <f t="shared" si="258"/>
        <v>4097951.9790845974</v>
      </c>
      <c r="O884" s="539">
        <f t="shared" si="259"/>
        <v>4531038.2072479492</v>
      </c>
      <c r="P884" s="540"/>
      <c r="Q884" s="541"/>
      <c r="R884" s="541">
        <f>SUMPRODUCT(D884:F884,H884:J884)/SUM(H884:J884)</f>
        <v>5772.023193946432</v>
      </c>
      <c r="S884" s="541">
        <f>R884</f>
        <v>5772.023193946432</v>
      </c>
      <c r="T884" s="541">
        <f>R884</f>
        <v>5772.023193946432</v>
      </c>
      <c r="U884" s="538">
        <f t="shared" si="260"/>
        <v>0</v>
      </c>
      <c r="V884" s="538">
        <f t="shared" si="261"/>
        <v>242424.97414575014</v>
      </c>
      <c r="W884" s="538">
        <f t="shared" si="261"/>
        <v>582974.34258858964</v>
      </c>
      <c r="X884" s="538">
        <f t="shared" si="261"/>
        <v>3705638.8905136092</v>
      </c>
      <c r="Y884" s="538">
        <f t="shared" si="262"/>
        <v>4531038.2072479492</v>
      </c>
      <c r="Z884" s="542">
        <f t="shared" si="263"/>
        <v>0</v>
      </c>
      <c r="AA884" s="543"/>
      <c r="AB884" s="544" t="s">
        <v>2505</v>
      </c>
      <c r="AC884" s="544">
        <v>4334.7104917270735</v>
      </c>
      <c r="AD884" s="544">
        <v>4334.7104917270735</v>
      </c>
      <c r="AE884" s="544">
        <v>4334.7104917270735</v>
      </c>
      <c r="AF884" s="545" t="s">
        <v>2263</v>
      </c>
      <c r="AG884" s="545" t="s">
        <v>2263</v>
      </c>
      <c r="AH884" s="556"/>
      <c r="AN884" s="502">
        <f t="shared" si="268"/>
        <v>0</v>
      </c>
      <c r="AO884" s="502">
        <f t="shared" si="268"/>
        <v>115224.82321665373</v>
      </c>
      <c r="AP884" s="502">
        <f t="shared" si="268"/>
        <v>277088.26535433403</v>
      </c>
      <c r="AQ884" s="502">
        <f t="shared" si="268"/>
        <v>-392313.08857098827</v>
      </c>
    </row>
    <row r="885" spans="1:43" s="504" customFormat="1" ht="12.75" x14ac:dyDescent="0.2">
      <c r="A885" s="535" t="s">
        <v>1274</v>
      </c>
      <c r="B885" s="536" t="s">
        <v>2417</v>
      </c>
      <c r="C885" s="537" t="s">
        <v>2263</v>
      </c>
      <c r="D885" s="537">
        <v>1862.3557155587766</v>
      </c>
      <c r="E885" s="537">
        <v>1862.3557155587766</v>
      </c>
      <c r="F885" s="537">
        <v>3155.3837041450192</v>
      </c>
      <c r="G885" s="538">
        <v>0</v>
      </c>
      <c r="H885" s="538">
        <v>1182</v>
      </c>
      <c r="I885" s="538">
        <v>1199</v>
      </c>
      <c r="J885" s="538">
        <v>3160</v>
      </c>
      <c r="K885" s="539">
        <f t="shared" si="257"/>
        <v>0</v>
      </c>
      <c r="L885" s="539">
        <f t="shared" si="258"/>
        <v>2201304.4557904741</v>
      </c>
      <c r="M885" s="539">
        <f t="shared" si="258"/>
        <v>2232964.5029549734</v>
      </c>
      <c r="N885" s="539">
        <f t="shared" si="258"/>
        <v>9971012.5050982609</v>
      </c>
      <c r="O885" s="539">
        <f t="shared" si="259"/>
        <v>14405281.463843709</v>
      </c>
      <c r="P885" s="540"/>
      <c r="Q885" s="541"/>
      <c r="R885" s="541">
        <f>SUMPRODUCT(D885:F885,H885:J885)/SUM(H885:J885)</f>
        <v>2599.7620400367641</v>
      </c>
      <c r="S885" s="541">
        <f>R885</f>
        <v>2599.7620400367641</v>
      </c>
      <c r="T885" s="541">
        <f>R885</f>
        <v>2599.7620400367641</v>
      </c>
      <c r="U885" s="538">
        <f t="shared" si="260"/>
        <v>0</v>
      </c>
      <c r="V885" s="538">
        <f t="shared" si="261"/>
        <v>3072918.731323455</v>
      </c>
      <c r="W885" s="538">
        <f t="shared" si="261"/>
        <v>3117114.6860040803</v>
      </c>
      <c r="X885" s="538">
        <f t="shared" si="261"/>
        <v>8215248.0465161745</v>
      </c>
      <c r="Y885" s="538">
        <f t="shared" si="262"/>
        <v>14405281.463843711</v>
      </c>
      <c r="Z885" s="542">
        <f t="shared" si="263"/>
        <v>1.862645149230957E-9</v>
      </c>
      <c r="AA885" s="543"/>
      <c r="AB885" s="544" t="s">
        <v>2505</v>
      </c>
      <c r="AC885" s="544">
        <v>2883.0686037580685</v>
      </c>
      <c r="AD885" s="544">
        <v>2883.0686037580685</v>
      </c>
      <c r="AE885" s="544">
        <v>2883.0686037580685</v>
      </c>
      <c r="AF885" s="545" t="s">
        <v>2263</v>
      </c>
      <c r="AG885" s="545" t="s">
        <v>2263</v>
      </c>
      <c r="AH885" s="556"/>
      <c r="AN885" s="502">
        <f t="shared" si="268"/>
        <v>0</v>
      </c>
      <c r="AO885" s="502">
        <f t="shared" si="268"/>
        <v>871614.27553298092</v>
      </c>
      <c r="AP885" s="502">
        <f t="shared" si="268"/>
        <v>884150.18304910697</v>
      </c>
      <c r="AQ885" s="502">
        <f t="shared" si="268"/>
        <v>-1755764.4585820865</v>
      </c>
    </row>
    <row r="886" spans="1:43" s="504" customFormat="1" ht="12.75" x14ac:dyDescent="0.2">
      <c r="A886" s="535" t="s">
        <v>1275</v>
      </c>
      <c r="B886" s="536">
        <v>0</v>
      </c>
      <c r="C886" s="537" t="s">
        <v>2263</v>
      </c>
      <c r="D886" s="537">
        <v>4286.2450741805969</v>
      </c>
      <c r="E886" s="537">
        <v>4286.2450741805969</v>
      </c>
      <c r="F886" s="537">
        <v>5939.4217912630165</v>
      </c>
      <c r="G886" s="538">
        <v>0</v>
      </c>
      <c r="H886" s="538">
        <v>34</v>
      </c>
      <c r="I886" s="538">
        <v>110</v>
      </c>
      <c r="J886" s="538">
        <v>212</v>
      </c>
      <c r="K886" s="539">
        <f t="shared" si="257"/>
        <v>0</v>
      </c>
      <c r="L886" s="539">
        <f t="shared" si="258"/>
        <v>145732.33252214029</v>
      </c>
      <c r="M886" s="539">
        <f t="shared" si="258"/>
        <v>471486.95815986564</v>
      </c>
      <c r="N886" s="539">
        <f t="shared" si="258"/>
        <v>1259157.4197477596</v>
      </c>
      <c r="O886" s="539">
        <f t="shared" si="259"/>
        <v>1876376.7104297655</v>
      </c>
      <c r="P886" s="540"/>
      <c r="Q886" s="541"/>
      <c r="R886" s="541"/>
      <c r="S886" s="541"/>
      <c r="T886" s="541"/>
      <c r="U886" s="538">
        <f t="shared" si="260"/>
        <v>0</v>
      </c>
      <c r="V886" s="538">
        <f t="shared" si="261"/>
        <v>0</v>
      </c>
      <c r="W886" s="538">
        <f t="shared" si="261"/>
        <v>0</v>
      </c>
      <c r="X886" s="538">
        <f t="shared" si="261"/>
        <v>0</v>
      </c>
      <c r="Y886" s="538">
        <f t="shared" si="262"/>
        <v>0</v>
      </c>
      <c r="Z886" s="542">
        <f t="shared" si="263"/>
        <v>0</v>
      </c>
      <c r="AA886" s="543"/>
      <c r="AB886" s="544" t="s">
        <v>2505</v>
      </c>
      <c r="AC886" s="544">
        <v>2879.2180947714132</v>
      </c>
      <c r="AD886" s="544">
        <v>2879.2180947714132</v>
      </c>
      <c r="AE886" s="544">
        <v>2879.2180947714132</v>
      </c>
      <c r="AF886" s="545" t="s">
        <v>2263</v>
      </c>
      <c r="AG886" s="545" t="s">
        <v>2263</v>
      </c>
      <c r="AH886" s="556"/>
      <c r="AN886" s="502">
        <f t="shared" si="268"/>
        <v>0</v>
      </c>
      <c r="AO886" s="502">
        <f t="shared" si="268"/>
        <v>-145732.33252214029</v>
      </c>
      <c r="AP886" s="502">
        <f t="shared" si="268"/>
        <v>-471486.95815986564</v>
      </c>
      <c r="AQ886" s="502">
        <f t="shared" si="268"/>
        <v>-1259157.4197477596</v>
      </c>
    </row>
    <row r="887" spans="1:43" s="504" customFormat="1" ht="12.75" x14ac:dyDescent="0.2">
      <c r="A887" s="535" t="s">
        <v>1276</v>
      </c>
      <c r="B887" s="536">
        <v>0</v>
      </c>
      <c r="C887" s="537" t="s">
        <v>2263</v>
      </c>
      <c r="D887" s="537">
        <v>2984.7911177885157</v>
      </c>
      <c r="E887" s="537">
        <v>2984.7911177885157</v>
      </c>
      <c r="F887" s="537">
        <v>4476.983744347227</v>
      </c>
      <c r="G887" s="538">
        <v>0</v>
      </c>
      <c r="H887" s="538">
        <v>7</v>
      </c>
      <c r="I887" s="538">
        <v>25</v>
      </c>
      <c r="J887" s="538">
        <v>210</v>
      </c>
      <c r="K887" s="539">
        <f t="shared" si="257"/>
        <v>0</v>
      </c>
      <c r="L887" s="539">
        <f t="shared" si="258"/>
        <v>20893.537824519612</v>
      </c>
      <c r="M887" s="539">
        <f t="shared" si="258"/>
        <v>74619.7779447129</v>
      </c>
      <c r="N887" s="539">
        <f t="shared" si="258"/>
        <v>940166.58631291764</v>
      </c>
      <c r="O887" s="539">
        <f t="shared" si="259"/>
        <v>1035679.9020821501</v>
      </c>
      <c r="P887" s="540"/>
      <c r="Q887" s="541"/>
      <c r="R887" s="541"/>
      <c r="S887" s="541"/>
      <c r="T887" s="541"/>
      <c r="U887" s="538">
        <f t="shared" si="260"/>
        <v>0</v>
      </c>
      <c r="V887" s="538">
        <f t="shared" si="261"/>
        <v>0</v>
      </c>
      <c r="W887" s="538">
        <f t="shared" si="261"/>
        <v>0</v>
      </c>
      <c r="X887" s="538">
        <f t="shared" si="261"/>
        <v>0</v>
      </c>
      <c r="Y887" s="538">
        <f t="shared" si="262"/>
        <v>0</v>
      </c>
      <c r="Z887" s="542">
        <f t="shared" si="263"/>
        <v>0</v>
      </c>
      <c r="AA887" s="543"/>
      <c r="AB887" s="544" t="s">
        <v>2505</v>
      </c>
      <c r="AC887" s="544">
        <v>2604.8693294722316</v>
      </c>
      <c r="AD887" s="544">
        <v>2604.8693294722316</v>
      </c>
      <c r="AE887" s="544">
        <v>2604.8693294722316</v>
      </c>
      <c r="AF887" s="545" t="s">
        <v>2263</v>
      </c>
      <c r="AG887" s="545" t="s">
        <v>2263</v>
      </c>
      <c r="AH887" s="556"/>
      <c r="AN887" s="502">
        <f t="shared" si="268"/>
        <v>0</v>
      </c>
      <c r="AO887" s="502">
        <f t="shared" si="268"/>
        <v>-20893.537824519612</v>
      </c>
      <c r="AP887" s="502">
        <f t="shared" si="268"/>
        <v>-74619.7779447129</v>
      </c>
      <c r="AQ887" s="502">
        <f t="shared" si="268"/>
        <v>-940166.58631291764</v>
      </c>
    </row>
    <row r="888" spans="1:43" s="504" customFormat="1" ht="12.75" x14ac:dyDescent="0.2">
      <c r="A888" s="535" t="s">
        <v>1277</v>
      </c>
      <c r="B888" s="536" t="s">
        <v>2417</v>
      </c>
      <c r="C888" s="537" t="s">
        <v>2263</v>
      </c>
      <c r="D888" s="537">
        <v>1935.8695774727703</v>
      </c>
      <c r="E888" s="537">
        <v>1935.8695774727703</v>
      </c>
      <c r="F888" s="537">
        <v>2517.5352389479135</v>
      </c>
      <c r="G888" s="538">
        <v>0</v>
      </c>
      <c r="H888" s="538">
        <v>156</v>
      </c>
      <c r="I888" s="538">
        <v>155</v>
      </c>
      <c r="J888" s="538">
        <v>381</v>
      </c>
      <c r="K888" s="539">
        <f t="shared" si="257"/>
        <v>0</v>
      </c>
      <c r="L888" s="539">
        <f t="shared" si="258"/>
        <v>301995.65408575215</v>
      </c>
      <c r="M888" s="539">
        <f t="shared" si="258"/>
        <v>300059.78450827941</v>
      </c>
      <c r="N888" s="539">
        <f t="shared" si="258"/>
        <v>959180.92603915499</v>
      </c>
      <c r="O888" s="539">
        <f t="shared" si="259"/>
        <v>1561236.3646331867</v>
      </c>
      <c r="P888" s="540"/>
      <c r="Q888" s="541"/>
      <c r="R888" s="541">
        <f>SUMPRODUCT(D888:F888,H888:J888)/SUM(H888:J888)</f>
        <v>2256.1219142098075</v>
      </c>
      <c r="S888" s="541">
        <f>R888</f>
        <v>2256.1219142098075</v>
      </c>
      <c r="T888" s="541">
        <f>R888</f>
        <v>2256.1219142098075</v>
      </c>
      <c r="U888" s="538">
        <f t="shared" si="260"/>
        <v>0</v>
      </c>
      <c r="V888" s="538">
        <f t="shared" si="261"/>
        <v>351955.01861673</v>
      </c>
      <c r="W888" s="538">
        <f t="shared" si="261"/>
        <v>349698.89670252014</v>
      </c>
      <c r="X888" s="538">
        <f t="shared" si="261"/>
        <v>859582.44931393664</v>
      </c>
      <c r="Y888" s="538">
        <f t="shared" si="262"/>
        <v>1561236.3646331867</v>
      </c>
      <c r="Z888" s="542">
        <f t="shared" si="263"/>
        <v>0</v>
      </c>
      <c r="AA888" s="543"/>
      <c r="AB888" s="544" t="s">
        <v>2505</v>
      </c>
      <c r="AC888" s="544">
        <v>2461.437869719326</v>
      </c>
      <c r="AD888" s="544">
        <v>2461.437869719326</v>
      </c>
      <c r="AE888" s="544">
        <v>2461.437869719326</v>
      </c>
      <c r="AF888" s="545" t="s">
        <v>2263</v>
      </c>
      <c r="AG888" s="545" t="s">
        <v>2263</v>
      </c>
      <c r="AH888" s="556"/>
      <c r="AN888" s="502">
        <f t="shared" si="268"/>
        <v>0</v>
      </c>
      <c r="AO888" s="502">
        <f t="shared" si="268"/>
        <v>49959.364530977851</v>
      </c>
      <c r="AP888" s="502">
        <f t="shared" si="268"/>
        <v>49639.112194240734</v>
      </c>
      <c r="AQ888" s="502">
        <f t="shared" si="268"/>
        <v>-99598.476725218352</v>
      </c>
    </row>
    <row r="889" spans="1:43" s="504" customFormat="1" ht="12.75" x14ac:dyDescent="0.2">
      <c r="A889" s="535" t="s">
        <v>1278</v>
      </c>
      <c r="B889" s="536">
        <v>0</v>
      </c>
      <c r="C889" s="537" t="s">
        <v>2263</v>
      </c>
      <c r="D889" s="537">
        <v>2018.2876511998934</v>
      </c>
      <c r="E889" s="537">
        <v>2018.2876511998934</v>
      </c>
      <c r="F889" s="537">
        <v>5310.5535994636239</v>
      </c>
      <c r="G889" s="538">
        <v>0</v>
      </c>
      <c r="H889" s="538">
        <v>2</v>
      </c>
      <c r="I889" s="538">
        <v>6</v>
      </c>
      <c r="J889" s="538">
        <v>4</v>
      </c>
      <c r="K889" s="539">
        <f t="shared" si="257"/>
        <v>0</v>
      </c>
      <c r="L889" s="539">
        <f t="shared" si="258"/>
        <v>4036.5753023997868</v>
      </c>
      <c r="M889" s="539">
        <f t="shared" si="258"/>
        <v>12109.725907199361</v>
      </c>
      <c r="N889" s="539">
        <f t="shared" si="258"/>
        <v>21242.214397854495</v>
      </c>
      <c r="O889" s="539">
        <f t="shared" si="259"/>
        <v>37388.515607453643</v>
      </c>
      <c r="P889" s="540"/>
      <c r="Q889" s="541"/>
      <c r="R889" s="541"/>
      <c r="S889" s="541"/>
      <c r="T889" s="541"/>
      <c r="U889" s="538">
        <f t="shared" si="260"/>
        <v>0</v>
      </c>
      <c r="V889" s="538">
        <f t="shared" si="261"/>
        <v>0</v>
      </c>
      <c r="W889" s="538">
        <f t="shared" si="261"/>
        <v>0</v>
      </c>
      <c r="X889" s="538">
        <f t="shared" si="261"/>
        <v>0</v>
      </c>
      <c r="Y889" s="538">
        <f t="shared" si="262"/>
        <v>0</v>
      </c>
      <c r="Z889" s="542">
        <f t="shared" si="263"/>
        <v>0</v>
      </c>
      <c r="AA889" s="543"/>
      <c r="AB889" s="544" t="s">
        <v>2505</v>
      </c>
      <c r="AC889" s="544">
        <v>1410.2489163624609</v>
      </c>
      <c r="AD889" s="544">
        <v>1410.2489163624609</v>
      </c>
      <c r="AE889" s="544">
        <v>1410.2489163624609</v>
      </c>
      <c r="AF889" s="545" t="s">
        <v>2263</v>
      </c>
      <c r="AG889" s="545" t="s">
        <v>2263</v>
      </c>
      <c r="AH889" s="556"/>
      <c r="AN889" s="502">
        <f t="shared" si="268"/>
        <v>0</v>
      </c>
      <c r="AO889" s="502">
        <f t="shared" si="268"/>
        <v>-4036.5753023997868</v>
      </c>
      <c r="AP889" s="502">
        <f t="shared" si="268"/>
        <v>-12109.725907199361</v>
      </c>
      <c r="AQ889" s="502">
        <f t="shared" si="268"/>
        <v>-21242.214397854495</v>
      </c>
    </row>
    <row r="890" spans="1:43" s="504" customFormat="1" ht="12.75" x14ac:dyDescent="0.2">
      <c r="A890" s="535" t="s">
        <v>1279</v>
      </c>
      <c r="B890" s="536">
        <v>0</v>
      </c>
      <c r="C890" s="537" t="s">
        <v>2263</v>
      </c>
      <c r="D890" s="537">
        <v>3599.2555733838276</v>
      </c>
      <c r="E890" s="537">
        <v>3599.2555733838276</v>
      </c>
      <c r="F890" s="537">
        <v>2062.8748943325863</v>
      </c>
      <c r="G890" s="538">
        <v>0</v>
      </c>
      <c r="H890" s="538">
        <v>13</v>
      </c>
      <c r="I890" s="538">
        <v>18</v>
      </c>
      <c r="J890" s="538">
        <v>54</v>
      </c>
      <c r="K890" s="539">
        <f t="shared" si="257"/>
        <v>0</v>
      </c>
      <c r="L890" s="539">
        <f t="shared" si="258"/>
        <v>46790.322453989756</v>
      </c>
      <c r="M890" s="539">
        <f t="shared" si="258"/>
        <v>64786.600320908896</v>
      </c>
      <c r="N890" s="539">
        <f t="shared" si="258"/>
        <v>111395.24429395967</v>
      </c>
      <c r="O890" s="539">
        <f t="shared" si="259"/>
        <v>222972.16706885831</v>
      </c>
      <c r="P890" s="540"/>
      <c r="Q890" s="541"/>
      <c r="R890" s="541"/>
      <c r="S890" s="541"/>
      <c r="T890" s="541"/>
      <c r="U890" s="538">
        <f t="shared" si="260"/>
        <v>0</v>
      </c>
      <c r="V890" s="538">
        <f t="shared" si="261"/>
        <v>0</v>
      </c>
      <c r="W890" s="538">
        <f t="shared" si="261"/>
        <v>0</v>
      </c>
      <c r="X890" s="538">
        <f t="shared" si="261"/>
        <v>0</v>
      </c>
      <c r="Y890" s="538">
        <f t="shared" si="262"/>
        <v>0</v>
      </c>
      <c r="Z890" s="542">
        <f t="shared" si="263"/>
        <v>0</v>
      </c>
      <c r="AA890" s="543"/>
      <c r="AB890" s="544" t="s">
        <v>2505</v>
      </c>
      <c r="AC890" s="544">
        <v>1362.1175540292713</v>
      </c>
      <c r="AD890" s="544">
        <v>1362.1175540292713</v>
      </c>
      <c r="AE890" s="544">
        <v>1362.1175540292713</v>
      </c>
      <c r="AF890" s="545" t="s">
        <v>2263</v>
      </c>
      <c r="AG890" s="545" t="s">
        <v>2263</v>
      </c>
      <c r="AH890" s="556"/>
      <c r="AN890" s="502">
        <f t="shared" si="268"/>
        <v>0</v>
      </c>
      <c r="AO890" s="502">
        <f t="shared" si="268"/>
        <v>-46790.322453989756</v>
      </c>
      <c r="AP890" s="502">
        <f t="shared" si="268"/>
        <v>-64786.600320908896</v>
      </c>
      <c r="AQ890" s="502">
        <f t="shared" si="268"/>
        <v>-111395.24429395967</v>
      </c>
    </row>
    <row r="891" spans="1:43" s="504" customFormat="1" ht="12.75" x14ac:dyDescent="0.2">
      <c r="A891" s="535" t="s">
        <v>1280</v>
      </c>
      <c r="B891" s="536">
        <v>0</v>
      </c>
      <c r="C891" s="537" t="s">
        <v>2263</v>
      </c>
      <c r="D891" s="537">
        <v>889.13142184010314</v>
      </c>
      <c r="E891" s="537">
        <v>889.13142184010314</v>
      </c>
      <c r="F891" s="537">
        <v>583.84107714173911</v>
      </c>
      <c r="G891" s="538">
        <v>0</v>
      </c>
      <c r="H891" s="538">
        <v>20</v>
      </c>
      <c r="I891" s="538">
        <v>19</v>
      </c>
      <c r="J891" s="538">
        <v>1516</v>
      </c>
      <c r="K891" s="539">
        <f t="shared" si="257"/>
        <v>0</v>
      </c>
      <c r="L891" s="539">
        <f t="shared" si="258"/>
        <v>17782.628436802064</v>
      </c>
      <c r="M891" s="539">
        <f t="shared" si="258"/>
        <v>16893.497014961958</v>
      </c>
      <c r="N891" s="539">
        <f t="shared" si="258"/>
        <v>885103.07294687652</v>
      </c>
      <c r="O891" s="539">
        <f t="shared" si="259"/>
        <v>919779.1983986405</v>
      </c>
      <c r="P891" s="540"/>
      <c r="Q891" s="541"/>
      <c r="R891" s="541"/>
      <c r="S891" s="541"/>
      <c r="T891" s="541"/>
      <c r="U891" s="538">
        <f t="shared" si="260"/>
        <v>0</v>
      </c>
      <c r="V891" s="538">
        <f t="shared" si="261"/>
        <v>0</v>
      </c>
      <c r="W891" s="538">
        <f t="shared" si="261"/>
        <v>0</v>
      </c>
      <c r="X891" s="538">
        <f t="shared" si="261"/>
        <v>0</v>
      </c>
      <c r="Y891" s="538">
        <f t="shared" si="262"/>
        <v>0</v>
      </c>
      <c r="Z891" s="542">
        <f t="shared" si="263"/>
        <v>0</v>
      </c>
      <c r="AA891" s="543"/>
      <c r="AB891" s="544" t="s">
        <v>2505</v>
      </c>
      <c r="AC891" s="544">
        <v>705.30697974861857</v>
      </c>
      <c r="AD891" s="544">
        <v>705.30697974861857</v>
      </c>
      <c r="AE891" s="544">
        <v>609.89882951713662</v>
      </c>
      <c r="AF891" s="545" t="s">
        <v>2263</v>
      </c>
      <c r="AG891" s="545" t="s">
        <v>2263</v>
      </c>
      <c r="AH891" s="556"/>
      <c r="AN891" s="502">
        <f t="shared" si="268"/>
        <v>0</v>
      </c>
      <c r="AO891" s="502">
        <f t="shared" si="268"/>
        <v>-17782.628436802064</v>
      </c>
      <c r="AP891" s="502">
        <f t="shared" si="268"/>
        <v>-16893.497014961958</v>
      </c>
      <c r="AQ891" s="502">
        <f t="shared" si="268"/>
        <v>-885103.07294687652</v>
      </c>
    </row>
    <row r="892" spans="1:43" s="504" customFormat="1" ht="12.75" x14ac:dyDescent="0.2">
      <c r="A892" s="535" t="s">
        <v>1281</v>
      </c>
      <c r="B892" s="536" t="s">
        <v>2417</v>
      </c>
      <c r="C892" s="537" t="s">
        <v>2263</v>
      </c>
      <c r="D892" s="537">
        <v>3227.8806437491585</v>
      </c>
      <c r="E892" s="537">
        <v>3227.8806437491585</v>
      </c>
      <c r="F892" s="537">
        <v>5615.4839858360729</v>
      </c>
      <c r="G892" s="538">
        <v>0</v>
      </c>
      <c r="H892" s="538">
        <v>17</v>
      </c>
      <c r="I892" s="538">
        <v>129</v>
      </c>
      <c r="J892" s="538">
        <v>858</v>
      </c>
      <c r="K892" s="539">
        <f t="shared" si="257"/>
        <v>0</v>
      </c>
      <c r="L892" s="539">
        <f t="shared" si="258"/>
        <v>54873.970943735694</v>
      </c>
      <c r="M892" s="539">
        <f t="shared" si="258"/>
        <v>416396.60304364143</v>
      </c>
      <c r="N892" s="539">
        <f t="shared" si="258"/>
        <v>4818085.2598473504</v>
      </c>
      <c r="O892" s="539">
        <f t="shared" si="259"/>
        <v>5289355.8338347273</v>
      </c>
      <c r="P892" s="540"/>
      <c r="Q892" s="541"/>
      <c r="R892" s="541">
        <f>SUMPRODUCT(D892:F892,H892:J892)/SUM(H892:J892)</f>
        <v>5268.2827030226372</v>
      </c>
      <c r="S892" s="541">
        <f>R892</f>
        <v>5268.2827030226372</v>
      </c>
      <c r="T892" s="541">
        <f>R892</f>
        <v>5268.2827030226372</v>
      </c>
      <c r="U892" s="538">
        <f t="shared" si="260"/>
        <v>0</v>
      </c>
      <c r="V892" s="538">
        <f t="shared" si="261"/>
        <v>89560.805951384827</v>
      </c>
      <c r="W892" s="538">
        <f t="shared" si="261"/>
        <v>679608.46868992015</v>
      </c>
      <c r="X892" s="538">
        <f t="shared" si="261"/>
        <v>4520186.559193423</v>
      </c>
      <c r="Y892" s="538">
        <f t="shared" si="262"/>
        <v>5289355.8338347282</v>
      </c>
      <c r="Z892" s="542">
        <f t="shared" si="263"/>
        <v>9.3132257461547852E-10</v>
      </c>
      <c r="AA892" s="543"/>
      <c r="AB892" s="544" t="s">
        <v>2505</v>
      </c>
      <c r="AC892" s="544">
        <v>4216.3073403874268</v>
      </c>
      <c r="AD892" s="544">
        <v>4216.3073403874268</v>
      </c>
      <c r="AE892" s="544">
        <v>4216.3073403874268</v>
      </c>
      <c r="AF892" s="545" t="s">
        <v>2263</v>
      </c>
      <c r="AG892" s="545" t="s">
        <v>2263</v>
      </c>
      <c r="AH892" s="556"/>
      <c r="AN892" s="502">
        <f t="shared" si="268"/>
        <v>0</v>
      </c>
      <c r="AO892" s="502">
        <f t="shared" si="268"/>
        <v>34686.835007649133</v>
      </c>
      <c r="AP892" s="502">
        <f t="shared" si="268"/>
        <v>263211.86564627872</v>
      </c>
      <c r="AQ892" s="502">
        <f t="shared" si="268"/>
        <v>-297898.7006539274</v>
      </c>
    </row>
    <row r="893" spans="1:43" s="504" customFormat="1" ht="12.75" x14ac:dyDescent="0.2">
      <c r="A893" s="535" t="s">
        <v>1282</v>
      </c>
      <c r="B893" s="536" t="s">
        <v>2417</v>
      </c>
      <c r="C893" s="537" t="s">
        <v>2263</v>
      </c>
      <c r="D893" s="537">
        <v>2415.6450853679803</v>
      </c>
      <c r="E893" s="537">
        <v>2415.6450853679803</v>
      </c>
      <c r="F893" s="537">
        <v>3295.1646322671418</v>
      </c>
      <c r="G893" s="538">
        <v>1</v>
      </c>
      <c r="H893" s="538">
        <v>333</v>
      </c>
      <c r="I893" s="538">
        <v>1216</v>
      </c>
      <c r="J893" s="538">
        <v>5063</v>
      </c>
      <c r="K893" s="539">
        <f t="shared" si="257"/>
        <v>0</v>
      </c>
      <c r="L893" s="539">
        <f t="shared" si="258"/>
        <v>804409.81342753745</v>
      </c>
      <c r="M893" s="539">
        <f t="shared" si="258"/>
        <v>2937424.4238074641</v>
      </c>
      <c r="N893" s="539">
        <f t="shared" si="258"/>
        <v>16683418.533168539</v>
      </c>
      <c r="O893" s="539">
        <f t="shared" si="259"/>
        <v>20425252.770403542</v>
      </c>
      <c r="P893" s="540"/>
      <c r="Q893" s="541"/>
      <c r="R893" s="541">
        <f>SUMPRODUCT(D893:F893,H893:J893)/SUM(H893:J893)</f>
        <v>3089.1186888087632</v>
      </c>
      <c r="S893" s="541">
        <f>R893</f>
        <v>3089.1186888087632</v>
      </c>
      <c r="T893" s="541">
        <f>R893</f>
        <v>3089.1186888087632</v>
      </c>
      <c r="U893" s="538">
        <f t="shared" si="260"/>
        <v>0</v>
      </c>
      <c r="V893" s="538">
        <f t="shared" si="261"/>
        <v>1028676.5233733181</v>
      </c>
      <c r="W893" s="538">
        <f t="shared" si="261"/>
        <v>3756368.3255914561</v>
      </c>
      <c r="X893" s="538">
        <f t="shared" si="261"/>
        <v>15640207.921438769</v>
      </c>
      <c r="Y893" s="538">
        <f t="shared" si="262"/>
        <v>20425252.770403542</v>
      </c>
      <c r="Z893" s="542">
        <f t="shared" si="263"/>
        <v>0</v>
      </c>
      <c r="AA893" s="543"/>
      <c r="AB893" s="544" t="s">
        <v>2505</v>
      </c>
      <c r="AC893" s="544">
        <v>2969.7050559578106</v>
      </c>
      <c r="AD893" s="544">
        <v>2969.7050559578106</v>
      </c>
      <c r="AE893" s="544">
        <v>2969.7050559578106</v>
      </c>
      <c r="AF893" s="545">
        <v>214</v>
      </c>
      <c r="AG893" s="545" t="s">
        <v>2263</v>
      </c>
      <c r="AH893" s="556"/>
      <c r="AN893" s="502">
        <f t="shared" si="268"/>
        <v>0</v>
      </c>
      <c r="AO893" s="502">
        <f t="shared" si="268"/>
        <v>224266.70994578069</v>
      </c>
      <c r="AP893" s="502">
        <f t="shared" si="268"/>
        <v>818943.90178399207</v>
      </c>
      <c r="AQ893" s="502">
        <f t="shared" si="268"/>
        <v>-1043210.6117297709</v>
      </c>
    </row>
    <row r="894" spans="1:43" s="504" customFormat="1" ht="12.75" x14ac:dyDescent="0.2">
      <c r="A894" s="535" t="s">
        <v>1283</v>
      </c>
      <c r="B894" s="536">
        <v>0</v>
      </c>
      <c r="C894" s="537" t="s">
        <v>2263</v>
      </c>
      <c r="D894" s="537">
        <v>2795.1259202541019</v>
      </c>
      <c r="E894" s="537">
        <v>2795.1259202541019</v>
      </c>
      <c r="F894" s="537">
        <v>4990.3139872636903</v>
      </c>
      <c r="G894" s="538">
        <v>0</v>
      </c>
      <c r="H894" s="538">
        <v>106</v>
      </c>
      <c r="I894" s="538">
        <v>453</v>
      </c>
      <c r="J894" s="538">
        <v>1938</v>
      </c>
      <c r="K894" s="539">
        <f t="shared" si="257"/>
        <v>0</v>
      </c>
      <c r="L894" s="539">
        <f t="shared" si="258"/>
        <v>296283.34754693479</v>
      </c>
      <c r="M894" s="539">
        <f t="shared" si="258"/>
        <v>1266192.0418751081</v>
      </c>
      <c r="N894" s="539">
        <f t="shared" si="258"/>
        <v>9671228.5073170308</v>
      </c>
      <c r="O894" s="539">
        <f t="shared" si="259"/>
        <v>11233703.896739073</v>
      </c>
      <c r="P894" s="540"/>
      <c r="Q894" s="541"/>
      <c r="R894" s="541"/>
      <c r="S894" s="541"/>
      <c r="T894" s="541"/>
      <c r="U894" s="538">
        <f t="shared" si="260"/>
        <v>0</v>
      </c>
      <c r="V894" s="538">
        <f t="shared" si="261"/>
        <v>0</v>
      </c>
      <c r="W894" s="538">
        <f t="shared" si="261"/>
        <v>0</v>
      </c>
      <c r="X894" s="538">
        <f t="shared" si="261"/>
        <v>0</v>
      </c>
      <c r="Y894" s="538">
        <f t="shared" si="262"/>
        <v>0</v>
      </c>
      <c r="Z894" s="542">
        <f t="shared" si="263"/>
        <v>0</v>
      </c>
      <c r="AA894" s="543"/>
      <c r="AB894" s="544" t="s">
        <v>2505</v>
      </c>
      <c r="AC894" s="544">
        <v>2884.9938582513964</v>
      </c>
      <c r="AD894" s="544">
        <v>2884.9938582513964</v>
      </c>
      <c r="AE894" s="544">
        <v>2884.9938582513964</v>
      </c>
      <c r="AF894" s="545" t="s">
        <v>2263</v>
      </c>
      <c r="AG894" s="545" t="s">
        <v>2263</v>
      </c>
      <c r="AH894" s="556"/>
      <c r="AN894" s="502">
        <f t="shared" si="268"/>
        <v>0</v>
      </c>
      <c r="AO894" s="502">
        <f t="shared" si="268"/>
        <v>-296283.34754693479</v>
      </c>
      <c r="AP894" s="502">
        <f t="shared" si="268"/>
        <v>-1266192.0418751081</v>
      </c>
      <c r="AQ894" s="502">
        <f t="shared" si="268"/>
        <v>-9671228.5073170308</v>
      </c>
    </row>
    <row r="895" spans="1:43" s="504" customFormat="1" ht="12.75" x14ac:dyDescent="0.2">
      <c r="A895" s="535" t="s">
        <v>1284</v>
      </c>
      <c r="B895" s="536">
        <v>0</v>
      </c>
      <c r="C895" s="537" t="s">
        <v>2263</v>
      </c>
      <c r="D895" s="537">
        <v>2371.6666447571424</v>
      </c>
      <c r="E895" s="537">
        <v>2371.6666447571424</v>
      </c>
      <c r="F895" s="537">
        <v>3723.2707854271662</v>
      </c>
      <c r="G895" s="538">
        <v>2</v>
      </c>
      <c r="H895" s="538">
        <v>361</v>
      </c>
      <c r="I895" s="538">
        <v>1311</v>
      </c>
      <c r="J895" s="538">
        <v>7722</v>
      </c>
      <c r="K895" s="539">
        <f t="shared" si="257"/>
        <v>0</v>
      </c>
      <c r="L895" s="539">
        <f t="shared" si="258"/>
        <v>856171.65875732841</v>
      </c>
      <c r="M895" s="539">
        <f t="shared" si="258"/>
        <v>3109254.9712766139</v>
      </c>
      <c r="N895" s="539">
        <f t="shared" si="258"/>
        <v>28751097.005068578</v>
      </c>
      <c r="O895" s="539">
        <f t="shared" si="259"/>
        <v>32716523.635102522</v>
      </c>
      <c r="P895" s="540"/>
      <c r="Q895" s="541"/>
      <c r="R895" s="541"/>
      <c r="S895" s="541"/>
      <c r="T895" s="541"/>
      <c r="U895" s="538">
        <f t="shared" si="260"/>
        <v>0</v>
      </c>
      <c r="V895" s="538">
        <f t="shared" si="261"/>
        <v>0</v>
      </c>
      <c r="W895" s="538">
        <f t="shared" si="261"/>
        <v>0</v>
      </c>
      <c r="X895" s="538">
        <f t="shared" si="261"/>
        <v>0</v>
      </c>
      <c r="Y895" s="538">
        <f t="shared" si="262"/>
        <v>0</v>
      </c>
      <c r="Z895" s="542">
        <f t="shared" si="263"/>
        <v>0</v>
      </c>
      <c r="AA895" s="543"/>
      <c r="AB895" s="544" t="s">
        <v>2505</v>
      </c>
      <c r="AC895" s="544">
        <v>1928.1423750675831</v>
      </c>
      <c r="AD895" s="544">
        <v>1928.1423750675831</v>
      </c>
      <c r="AE895" s="544">
        <v>1928.1423750675831</v>
      </c>
      <c r="AF895" s="545">
        <v>110</v>
      </c>
      <c r="AG895" s="545" t="s">
        <v>2263</v>
      </c>
      <c r="AH895" s="556"/>
      <c r="AN895" s="502">
        <f t="shared" si="268"/>
        <v>0</v>
      </c>
      <c r="AO895" s="502">
        <f t="shared" si="268"/>
        <v>-856171.65875732841</v>
      </c>
      <c r="AP895" s="502">
        <f t="shared" si="268"/>
        <v>-3109254.9712766139</v>
      </c>
      <c r="AQ895" s="502">
        <f t="shared" si="268"/>
        <v>-28751097.005068578</v>
      </c>
    </row>
    <row r="896" spans="1:43" s="504" customFormat="1" ht="12.75" x14ac:dyDescent="0.2">
      <c r="A896" s="535" t="s">
        <v>1285</v>
      </c>
      <c r="B896" s="536">
        <v>0</v>
      </c>
      <c r="C896" s="537" t="s">
        <v>2263</v>
      </c>
      <c r="D896" s="537">
        <v>1944.3610615055513</v>
      </c>
      <c r="E896" s="537">
        <v>1944.3610615055513</v>
      </c>
      <c r="F896" s="537">
        <v>3014.0857966813505</v>
      </c>
      <c r="G896" s="538">
        <v>1</v>
      </c>
      <c r="H896" s="538">
        <v>338</v>
      </c>
      <c r="I896" s="538">
        <v>506</v>
      </c>
      <c r="J896" s="538">
        <v>2259</v>
      </c>
      <c r="K896" s="539">
        <f t="shared" si="257"/>
        <v>0</v>
      </c>
      <c r="L896" s="539">
        <f t="shared" si="258"/>
        <v>657194.03878887638</v>
      </c>
      <c r="M896" s="539">
        <f t="shared" si="258"/>
        <v>983846.697121809</v>
      </c>
      <c r="N896" s="539">
        <f t="shared" si="258"/>
        <v>6808819.8147031711</v>
      </c>
      <c r="O896" s="539">
        <f t="shared" si="259"/>
        <v>8449860.5506138559</v>
      </c>
      <c r="P896" s="540"/>
      <c r="Q896" s="541"/>
      <c r="R896" s="541"/>
      <c r="S896" s="541"/>
      <c r="T896" s="541"/>
      <c r="U896" s="538">
        <f t="shared" si="260"/>
        <v>0</v>
      </c>
      <c r="V896" s="538">
        <f t="shared" si="261"/>
        <v>0</v>
      </c>
      <c r="W896" s="538">
        <f t="shared" si="261"/>
        <v>0</v>
      </c>
      <c r="X896" s="538">
        <f t="shared" si="261"/>
        <v>0</v>
      </c>
      <c r="Y896" s="538">
        <f t="shared" si="262"/>
        <v>0</v>
      </c>
      <c r="Z896" s="542">
        <f t="shared" si="263"/>
        <v>0</v>
      </c>
      <c r="AA896" s="543"/>
      <c r="AB896" s="544" t="s">
        <v>2505</v>
      </c>
      <c r="AC896" s="544">
        <v>1890.5999124476953</v>
      </c>
      <c r="AD896" s="544">
        <v>1890.5999124476953</v>
      </c>
      <c r="AE896" s="544">
        <v>1890.5999124476953</v>
      </c>
      <c r="AF896" s="545">
        <v>110</v>
      </c>
      <c r="AG896" s="545" t="s">
        <v>2263</v>
      </c>
      <c r="AH896" s="556"/>
      <c r="AN896" s="502">
        <f t="shared" si="268"/>
        <v>0</v>
      </c>
      <c r="AO896" s="502">
        <f t="shared" si="268"/>
        <v>-657194.03878887638</v>
      </c>
      <c r="AP896" s="502">
        <f t="shared" si="268"/>
        <v>-983846.697121809</v>
      </c>
      <c r="AQ896" s="502">
        <f t="shared" si="268"/>
        <v>-6808819.8147031711</v>
      </c>
    </row>
    <row r="897" spans="1:43" s="504" customFormat="1" ht="12.75" x14ac:dyDescent="0.2">
      <c r="A897" s="535" t="s">
        <v>1286</v>
      </c>
      <c r="B897" s="536">
        <v>0</v>
      </c>
      <c r="C897" s="537" t="s">
        <v>2263</v>
      </c>
      <c r="D897" s="537">
        <v>1328.9022754539603</v>
      </c>
      <c r="E897" s="537">
        <v>1328.9022754539603</v>
      </c>
      <c r="F897" s="537">
        <v>1939.5038090198746</v>
      </c>
      <c r="G897" s="538">
        <v>4</v>
      </c>
      <c r="H897" s="538">
        <v>122</v>
      </c>
      <c r="I897" s="538">
        <v>159</v>
      </c>
      <c r="J897" s="538">
        <v>1630</v>
      </c>
      <c r="K897" s="539">
        <f t="shared" si="257"/>
        <v>0</v>
      </c>
      <c r="L897" s="539">
        <f t="shared" si="258"/>
        <v>162126.07760538315</v>
      </c>
      <c r="M897" s="539">
        <f t="shared" si="258"/>
        <v>211295.46179717968</v>
      </c>
      <c r="N897" s="539">
        <f t="shared" si="258"/>
        <v>3161391.2087023957</v>
      </c>
      <c r="O897" s="539">
        <f t="shared" si="259"/>
        <v>3534812.7481049583</v>
      </c>
      <c r="P897" s="540"/>
      <c r="Q897" s="541"/>
      <c r="R897" s="541"/>
      <c r="S897" s="541"/>
      <c r="T897" s="541"/>
      <c r="U897" s="538">
        <f t="shared" si="260"/>
        <v>0</v>
      </c>
      <c r="V897" s="538">
        <f t="shared" si="261"/>
        <v>0</v>
      </c>
      <c r="W897" s="538">
        <f t="shared" si="261"/>
        <v>0</v>
      </c>
      <c r="X897" s="538">
        <f t="shared" si="261"/>
        <v>0</v>
      </c>
      <c r="Y897" s="538">
        <f t="shared" si="262"/>
        <v>0</v>
      </c>
      <c r="Z897" s="542">
        <f t="shared" si="263"/>
        <v>0</v>
      </c>
      <c r="AA897" s="543"/>
      <c r="AB897" s="544" t="s">
        <v>2505</v>
      </c>
      <c r="AC897" s="544">
        <v>1780.8604063280222</v>
      </c>
      <c r="AD897" s="544">
        <v>1780.8604063280222</v>
      </c>
      <c r="AE897" s="544">
        <v>1780.8604063280222</v>
      </c>
      <c r="AF897" s="545">
        <v>110</v>
      </c>
      <c r="AG897" s="545" t="s">
        <v>2263</v>
      </c>
      <c r="AH897" s="556"/>
      <c r="AN897" s="502">
        <f t="shared" si="268"/>
        <v>0</v>
      </c>
      <c r="AO897" s="502">
        <f t="shared" si="268"/>
        <v>-162126.07760538315</v>
      </c>
      <c r="AP897" s="502">
        <f t="shared" si="268"/>
        <v>-211295.46179717968</v>
      </c>
      <c r="AQ897" s="502">
        <f t="shared" si="268"/>
        <v>-3161391.2087023957</v>
      </c>
    </row>
    <row r="898" spans="1:43" s="504" customFormat="1" ht="12.75" x14ac:dyDescent="0.2">
      <c r="A898" s="535" t="s">
        <v>1287</v>
      </c>
      <c r="B898" s="536">
        <v>0</v>
      </c>
      <c r="C898" s="537" t="s">
        <v>2263</v>
      </c>
      <c r="D898" s="537">
        <v>624.41627507158614</v>
      </c>
      <c r="E898" s="537">
        <v>624.41627507158614</v>
      </c>
      <c r="F898" s="537">
        <v>548.47031946227958</v>
      </c>
      <c r="G898" s="538">
        <v>0</v>
      </c>
      <c r="H898" s="538">
        <v>76</v>
      </c>
      <c r="I898" s="538">
        <v>10</v>
      </c>
      <c r="J898" s="538">
        <v>645</v>
      </c>
      <c r="K898" s="539">
        <f t="shared" si="257"/>
        <v>0</v>
      </c>
      <c r="L898" s="539">
        <f t="shared" si="258"/>
        <v>47455.636905440544</v>
      </c>
      <c r="M898" s="539">
        <f t="shared" si="258"/>
        <v>6244.162750715861</v>
      </c>
      <c r="N898" s="539">
        <f t="shared" si="258"/>
        <v>353763.35605317034</v>
      </c>
      <c r="O898" s="539">
        <f t="shared" si="259"/>
        <v>407463.15570932673</v>
      </c>
      <c r="P898" s="540"/>
      <c r="Q898" s="541"/>
      <c r="R898" s="541"/>
      <c r="S898" s="541"/>
      <c r="T898" s="541"/>
      <c r="U898" s="538">
        <f t="shared" si="260"/>
        <v>0</v>
      </c>
      <c r="V898" s="538">
        <f t="shared" si="261"/>
        <v>0</v>
      </c>
      <c r="W898" s="538">
        <f t="shared" si="261"/>
        <v>0</v>
      </c>
      <c r="X898" s="538">
        <f t="shared" si="261"/>
        <v>0</v>
      </c>
      <c r="Y898" s="538">
        <f t="shared" si="262"/>
        <v>0</v>
      </c>
      <c r="Z898" s="542">
        <f t="shared" si="263"/>
        <v>0</v>
      </c>
      <c r="AA898" s="543"/>
      <c r="AB898" s="544" t="s">
        <v>2505</v>
      </c>
      <c r="AC898" s="544">
        <v>658.04873711059486</v>
      </c>
      <c r="AD898" s="544">
        <v>658.04873711059486</v>
      </c>
      <c r="AE898" s="544">
        <v>545.69895272585916</v>
      </c>
      <c r="AF898" s="545" t="s">
        <v>2263</v>
      </c>
      <c r="AG898" s="545" t="s">
        <v>2263</v>
      </c>
      <c r="AH898" s="556"/>
      <c r="AN898" s="502">
        <f t="shared" si="268"/>
        <v>0</v>
      </c>
      <c r="AO898" s="502">
        <f t="shared" si="268"/>
        <v>-47455.636905440544</v>
      </c>
      <c r="AP898" s="502">
        <f t="shared" si="268"/>
        <v>-6244.162750715861</v>
      </c>
      <c r="AQ898" s="502">
        <f t="shared" si="268"/>
        <v>-353763.35605317034</v>
      </c>
    </row>
    <row r="899" spans="1:43" s="504" customFormat="1" ht="12.75" x14ac:dyDescent="0.2">
      <c r="A899" s="535" t="s">
        <v>1288</v>
      </c>
      <c r="B899" s="536">
        <v>0</v>
      </c>
      <c r="C899" s="537" t="s">
        <v>2263</v>
      </c>
      <c r="D899" s="537">
        <v>1483.5929451656104</v>
      </c>
      <c r="E899" s="537">
        <v>1483.5929451656104</v>
      </c>
      <c r="F899" s="537">
        <v>1740.4467183899737</v>
      </c>
      <c r="G899" s="538">
        <v>1</v>
      </c>
      <c r="H899" s="538">
        <v>1999</v>
      </c>
      <c r="I899" s="538">
        <v>716</v>
      </c>
      <c r="J899" s="538">
        <v>2361</v>
      </c>
      <c r="K899" s="539">
        <f t="shared" si="257"/>
        <v>0</v>
      </c>
      <c r="L899" s="539">
        <f t="shared" si="258"/>
        <v>2965702.2973860553</v>
      </c>
      <c r="M899" s="539">
        <f t="shared" si="258"/>
        <v>1062252.5487385772</v>
      </c>
      <c r="N899" s="539">
        <f t="shared" si="258"/>
        <v>4109194.7021187278</v>
      </c>
      <c r="O899" s="539">
        <f t="shared" si="259"/>
        <v>8137149.5482433606</v>
      </c>
      <c r="P899" s="540"/>
      <c r="Q899" s="541"/>
      <c r="R899" s="541"/>
      <c r="S899" s="541"/>
      <c r="T899" s="541"/>
      <c r="U899" s="538">
        <f t="shared" si="260"/>
        <v>0</v>
      </c>
      <c r="V899" s="538">
        <f t="shared" si="261"/>
        <v>0</v>
      </c>
      <c r="W899" s="538">
        <f t="shared" si="261"/>
        <v>0</v>
      </c>
      <c r="X899" s="538">
        <f t="shared" si="261"/>
        <v>0</v>
      </c>
      <c r="Y899" s="538">
        <f t="shared" si="262"/>
        <v>0</v>
      </c>
      <c r="Z899" s="542">
        <f t="shared" si="263"/>
        <v>0</v>
      </c>
      <c r="AA899" s="543"/>
      <c r="AB899" s="544" t="s">
        <v>2505</v>
      </c>
      <c r="AC899" s="544">
        <v>4072.8758806345199</v>
      </c>
      <c r="AD899" s="544">
        <v>4072.8758806345199</v>
      </c>
      <c r="AE899" s="544">
        <v>4072.8758806345199</v>
      </c>
      <c r="AF899" s="545">
        <v>110</v>
      </c>
      <c r="AG899" s="545" t="s">
        <v>2263</v>
      </c>
      <c r="AH899" s="556"/>
      <c r="AN899" s="502">
        <f t="shared" si="268"/>
        <v>0</v>
      </c>
      <c r="AO899" s="502">
        <f t="shared" si="268"/>
        <v>-2965702.2973860553</v>
      </c>
      <c r="AP899" s="502">
        <f t="shared" si="268"/>
        <v>-1062252.5487385772</v>
      </c>
      <c r="AQ899" s="502">
        <f t="shared" si="268"/>
        <v>-4109194.7021187278</v>
      </c>
    </row>
    <row r="900" spans="1:43" s="504" customFormat="1" ht="12.75" x14ac:dyDescent="0.2">
      <c r="A900" s="535" t="s">
        <v>1289</v>
      </c>
      <c r="B900" s="536">
        <v>0</v>
      </c>
      <c r="C900" s="537" t="s">
        <v>2263</v>
      </c>
      <c r="D900" s="537">
        <v>1569.5199530444227</v>
      </c>
      <c r="E900" s="537">
        <v>1569.5199530444227</v>
      </c>
      <c r="F900" s="537">
        <v>1928.2812704140269</v>
      </c>
      <c r="G900" s="538">
        <v>0</v>
      </c>
      <c r="H900" s="538">
        <v>765</v>
      </c>
      <c r="I900" s="538">
        <v>300</v>
      </c>
      <c r="J900" s="538">
        <v>981</v>
      </c>
      <c r="K900" s="539">
        <f t="shared" si="257"/>
        <v>0</v>
      </c>
      <c r="L900" s="539">
        <f t="shared" si="258"/>
        <v>1200682.7640789833</v>
      </c>
      <c r="M900" s="539">
        <f t="shared" si="258"/>
        <v>470855.98591332679</v>
      </c>
      <c r="N900" s="539">
        <f t="shared" si="258"/>
        <v>1891643.9262761604</v>
      </c>
      <c r="O900" s="539">
        <f t="shared" si="259"/>
        <v>3563182.6762684705</v>
      </c>
      <c r="P900" s="540"/>
      <c r="Q900" s="541"/>
      <c r="R900" s="541"/>
      <c r="S900" s="541"/>
      <c r="T900" s="541"/>
      <c r="U900" s="538">
        <f t="shared" si="260"/>
        <v>0</v>
      </c>
      <c r="V900" s="538">
        <f t="shared" si="261"/>
        <v>0</v>
      </c>
      <c r="W900" s="538">
        <f t="shared" si="261"/>
        <v>0</v>
      </c>
      <c r="X900" s="538">
        <f t="shared" si="261"/>
        <v>0</v>
      </c>
      <c r="Y900" s="538">
        <f t="shared" si="262"/>
        <v>0</v>
      </c>
      <c r="Z900" s="542">
        <f t="shared" si="263"/>
        <v>0</v>
      </c>
      <c r="AA900" s="543"/>
      <c r="AB900" s="544" t="s">
        <v>2505</v>
      </c>
      <c r="AC900" s="544">
        <v>3263.3063661902684</v>
      </c>
      <c r="AD900" s="544">
        <v>3263.3063661902684</v>
      </c>
      <c r="AE900" s="544">
        <v>3263.3063661902684</v>
      </c>
      <c r="AF900" s="545" t="s">
        <v>2263</v>
      </c>
      <c r="AG900" s="545" t="s">
        <v>2263</v>
      </c>
      <c r="AH900" s="556"/>
      <c r="AN900" s="502">
        <f t="shared" si="268"/>
        <v>0</v>
      </c>
      <c r="AO900" s="502">
        <f t="shared" si="268"/>
        <v>-1200682.7640789833</v>
      </c>
      <c r="AP900" s="502">
        <f t="shared" si="268"/>
        <v>-470855.98591332679</v>
      </c>
      <c r="AQ900" s="502">
        <f t="shared" si="268"/>
        <v>-1891643.9262761604</v>
      </c>
    </row>
    <row r="901" spans="1:43" s="504" customFormat="1" ht="12.75" x14ac:dyDescent="0.2">
      <c r="A901" s="535" t="s">
        <v>1290</v>
      </c>
      <c r="B901" s="536">
        <v>0</v>
      </c>
      <c r="C901" s="537" t="s">
        <v>2263</v>
      </c>
      <c r="D901" s="537">
        <v>1559.2496462798608</v>
      </c>
      <c r="E901" s="537">
        <v>1559.2496462798608</v>
      </c>
      <c r="F901" s="537">
        <v>1706.8243475494962</v>
      </c>
      <c r="G901" s="538">
        <v>2</v>
      </c>
      <c r="H901" s="538">
        <v>3247</v>
      </c>
      <c r="I901" s="538">
        <v>1154</v>
      </c>
      <c r="J901" s="538">
        <v>2718</v>
      </c>
      <c r="K901" s="539">
        <f t="shared" si="257"/>
        <v>0</v>
      </c>
      <c r="L901" s="539">
        <f t="shared" si="258"/>
        <v>5062883.6014707079</v>
      </c>
      <c r="M901" s="539">
        <f t="shared" si="258"/>
        <v>1799374.0918069594</v>
      </c>
      <c r="N901" s="539">
        <f t="shared" si="258"/>
        <v>4639148.5766395312</v>
      </c>
      <c r="O901" s="539">
        <f t="shared" si="259"/>
        <v>11501406.269917198</v>
      </c>
      <c r="P901" s="540"/>
      <c r="Q901" s="541"/>
      <c r="R901" s="541"/>
      <c r="S901" s="541"/>
      <c r="T901" s="541"/>
      <c r="U901" s="538">
        <f t="shared" si="260"/>
        <v>0</v>
      </c>
      <c r="V901" s="538">
        <f t="shared" si="261"/>
        <v>0</v>
      </c>
      <c r="W901" s="538">
        <f t="shared" si="261"/>
        <v>0</v>
      </c>
      <c r="X901" s="538">
        <f t="shared" si="261"/>
        <v>0</v>
      </c>
      <c r="Y901" s="538">
        <f t="shared" si="262"/>
        <v>0</v>
      </c>
      <c r="Z901" s="542">
        <f t="shared" si="263"/>
        <v>0</v>
      </c>
      <c r="AA901" s="543"/>
      <c r="AB901" s="544" t="s">
        <v>2505</v>
      </c>
      <c r="AC901" s="544">
        <v>2805.0957967783011</v>
      </c>
      <c r="AD901" s="544">
        <v>2805.0957967783011</v>
      </c>
      <c r="AE901" s="544">
        <v>2805.0957967783011</v>
      </c>
      <c r="AF901" s="545">
        <v>160</v>
      </c>
      <c r="AG901" s="545" t="s">
        <v>2263</v>
      </c>
      <c r="AH901" s="556"/>
      <c r="AN901" s="502">
        <f t="shared" si="268"/>
        <v>0</v>
      </c>
      <c r="AO901" s="502">
        <f t="shared" si="268"/>
        <v>-5062883.6014707079</v>
      </c>
      <c r="AP901" s="502">
        <f t="shared" si="268"/>
        <v>-1799374.0918069594</v>
      </c>
      <c r="AQ901" s="502">
        <f t="shared" si="268"/>
        <v>-4639148.5766395312</v>
      </c>
    </row>
    <row r="902" spans="1:43" s="504" customFormat="1" ht="12.75" x14ac:dyDescent="0.2">
      <c r="A902" s="535" t="s">
        <v>1291</v>
      </c>
      <c r="B902" s="536">
        <v>0</v>
      </c>
      <c r="C902" s="537" t="s">
        <v>2263</v>
      </c>
      <c r="D902" s="537">
        <v>1218.5262495465554</v>
      </c>
      <c r="E902" s="537">
        <v>1218.5262495465554</v>
      </c>
      <c r="F902" s="537">
        <v>1370.8613841879592</v>
      </c>
      <c r="G902" s="538">
        <v>0</v>
      </c>
      <c r="H902" s="538">
        <v>3196</v>
      </c>
      <c r="I902" s="538">
        <v>1070</v>
      </c>
      <c r="J902" s="538">
        <v>5251</v>
      </c>
      <c r="K902" s="539">
        <f t="shared" si="257"/>
        <v>0</v>
      </c>
      <c r="L902" s="539">
        <f t="shared" si="258"/>
        <v>3894409.8935507908</v>
      </c>
      <c r="M902" s="539">
        <f t="shared" si="258"/>
        <v>1303823.0870148144</v>
      </c>
      <c r="N902" s="539">
        <f t="shared" si="258"/>
        <v>7198393.1283709733</v>
      </c>
      <c r="O902" s="539">
        <f t="shared" si="259"/>
        <v>12396626.108936578</v>
      </c>
      <c r="P902" s="540"/>
      <c r="Q902" s="541"/>
      <c r="R902" s="541"/>
      <c r="S902" s="541"/>
      <c r="T902" s="541"/>
      <c r="U902" s="538">
        <f t="shared" si="260"/>
        <v>0</v>
      </c>
      <c r="V902" s="538">
        <f t="shared" si="261"/>
        <v>0</v>
      </c>
      <c r="W902" s="538">
        <f t="shared" si="261"/>
        <v>0</v>
      </c>
      <c r="X902" s="538">
        <f t="shared" si="261"/>
        <v>0</v>
      </c>
      <c r="Y902" s="538">
        <f t="shared" si="262"/>
        <v>0</v>
      </c>
      <c r="Z902" s="542">
        <f t="shared" si="263"/>
        <v>0</v>
      </c>
      <c r="AA902" s="543"/>
      <c r="AB902" s="544" t="s">
        <v>2505</v>
      </c>
      <c r="AC902" s="544">
        <v>1303.3972919827795</v>
      </c>
      <c r="AD902" s="544">
        <v>1303.3972919827795</v>
      </c>
      <c r="AE902" s="544">
        <v>1303.3972919827795</v>
      </c>
      <c r="AF902" s="545" t="s">
        <v>2263</v>
      </c>
      <c r="AG902" s="545" t="s">
        <v>2263</v>
      </c>
      <c r="AH902" s="556"/>
      <c r="AN902" s="502">
        <f t="shared" si="268"/>
        <v>0</v>
      </c>
      <c r="AO902" s="502">
        <f t="shared" si="268"/>
        <v>-3894409.8935507908</v>
      </c>
      <c r="AP902" s="502">
        <f t="shared" si="268"/>
        <v>-1303823.0870148144</v>
      </c>
      <c r="AQ902" s="502">
        <f t="shared" si="268"/>
        <v>-7198393.1283709733</v>
      </c>
    </row>
    <row r="903" spans="1:43" s="504" customFormat="1" ht="12.75" x14ac:dyDescent="0.2">
      <c r="A903" s="535" t="s">
        <v>1292</v>
      </c>
      <c r="B903" s="536" t="s">
        <v>2418</v>
      </c>
      <c r="C903" s="537" t="s">
        <v>2263</v>
      </c>
      <c r="D903" s="537">
        <v>1314.6041339298799</v>
      </c>
      <c r="E903" s="537">
        <v>1314.6041339298799</v>
      </c>
      <c r="F903" s="537">
        <v>1353.0914612606502</v>
      </c>
      <c r="G903" s="538">
        <v>38</v>
      </c>
      <c r="H903" s="538">
        <v>2176</v>
      </c>
      <c r="I903" s="538">
        <v>702</v>
      </c>
      <c r="J903" s="538">
        <v>2414</v>
      </c>
      <c r="K903" s="539">
        <f t="shared" si="257"/>
        <v>0</v>
      </c>
      <c r="L903" s="539">
        <f t="shared" si="258"/>
        <v>2860578.5954314186</v>
      </c>
      <c r="M903" s="539">
        <f t="shared" si="258"/>
        <v>922852.10201877577</v>
      </c>
      <c r="N903" s="539">
        <f t="shared" si="258"/>
        <v>3266362.7874832097</v>
      </c>
      <c r="O903" s="539">
        <f t="shared" si="259"/>
        <v>7049793.4849334043</v>
      </c>
      <c r="P903" s="540"/>
      <c r="Q903" s="541"/>
      <c r="R903" s="541"/>
      <c r="S903" s="541"/>
      <c r="T903" s="541">
        <f>SUMPRODUCT(F903:F904,J903:J904)/SUM(J903:J904)</f>
        <v>1361.5564061733496</v>
      </c>
      <c r="U903" s="538">
        <f t="shared" si="260"/>
        <v>0</v>
      </c>
      <c r="V903" s="538">
        <f t="shared" si="261"/>
        <v>0</v>
      </c>
      <c r="W903" s="538">
        <f t="shared" si="261"/>
        <v>0</v>
      </c>
      <c r="X903" s="538">
        <f t="shared" si="261"/>
        <v>3286797.1645024661</v>
      </c>
      <c r="Y903" s="538">
        <f t="shared" si="262"/>
        <v>3286797.1645024661</v>
      </c>
      <c r="Z903" s="542">
        <f t="shared" si="263"/>
        <v>-3762996.3204309382</v>
      </c>
      <c r="AA903" s="543"/>
      <c r="AB903" s="544" t="s">
        <v>2505</v>
      </c>
      <c r="AC903" s="544">
        <v>1293.7710195161417</v>
      </c>
      <c r="AD903" s="544">
        <v>1293.7710195161417</v>
      </c>
      <c r="AE903" s="544">
        <v>1293.7710195161417</v>
      </c>
      <c r="AF903" s="545">
        <v>110</v>
      </c>
      <c r="AG903" s="545" t="s">
        <v>2263</v>
      </c>
      <c r="AH903" s="556"/>
      <c r="AN903" s="502">
        <f t="shared" si="268"/>
        <v>0</v>
      </c>
      <c r="AO903" s="502">
        <f t="shared" si="268"/>
        <v>-2860578.5954314186</v>
      </c>
      <c r="AP903" s="502">
        <f t="shared" si="268"/>
        <v>-922852.10201877577</v>
      </c>
      <c r="AQ903" s="502">
        <f t="shared" si="268"/>
        <v>20434.377019256353</v>
      </c>
    </row>
    <row r="904" spans="1:43" s="504" customFormat="1" ht="12.75" x14ac:dyDescent="0.2">
      <c r="A904" s="535" t="s">
        <v>1293</v>
      </c>
      <c r="B904" s="536" t="s">
        <v>2418</v>
      </c>
      <c r="C904" s="537" t="s">
        <v>2263</v>
      </c>
      <c r="D904" s="537">
        <v>1208.2222143119725</v>
      </c>
      <c r="E904" s="537">
        <v>1208.2222143119725</v>
      </c>
      <c r="F904" s="537">
        <v>1368.9762961585552</v>
      </c>
      <c r="G904" s="538">
        <v>49</v>
      </c>
      <c r="H904" s="538">
        <v>2464</v>
      </c>
      <c r="I904" s="538">
        <v>736</v>
      </c>
      <c r="J904" s="538">
        <v>2754</v>
      </c>
      <c r="K904" s="539">
        <f t="shared" ref="K904:K967" si="269">IF(ISERROR(C904*G904),0,G904*C904)</f>
        <v>0</v>
      </c>
      <c r="L904" s="539">
        <f t="shared" ref="L904:N967" si="270">IFERROR(D904*H904,"")</f>
        <v>2977059.5360647002</v>
      </c>
      <c r="M904" s="539">
        <f t="shared" si="270"/>
        <v>889251.54973361176</v>
      </c>
      <c r="N904" s="539">
        <f t="shared" si="270"/>
        <v>3770160.7196206609</v>
      </c>
      <c r="O904" s="539">
        <f t="shared" ref="O904:O967" si="271">IFERROR(SUM(K904:N904),"")</f>
        <v>7636471.8054189729</v>
      </c>
      <c r="P904" s="540"/>
      <c r="Q904" s="541"/>
      <c r="R904" s="541"/>
      <c r="S904" s="541"/>
      <c r="T904" s="541">
        <f>T903</f>
        <v>1361.5564061733496</v>
      </c>
      <c r="U904" s="538">
        <f t="shared" ref="U904:U967" si="272">IF(ISERROR(G904*Q904),0,G904*Q904)</f>
        <v>0</v>
      </c>
      <c r="V904" s="538">
        <f t="shared" ref="V904:X967" si="273">IFERROR(H904*R904,"")</f>
        <v>0</v>
      </c>
      <c r="W904" s="538">
        <f t="shared" si="273"/>
        <v>0</v>
      </c>
      <c r="X904" s="538">
        <f t="shared" si="273"/>
        <v>3749726.342601405</v>
      </c>
      <c r="Y904" s="538">
        <f t="shared" ref="Y904:Y967" si="274">IFERROR(SUM(U904:X904),"")</f>
        <v>3749726.342601405</v>
      </c>
      <c r="Z904" s="542">
        <f t="shared" ref="Z904:Z967" si="275">IF(Y904=0,0,(Y904-O904))</f>
        <v>-3886745.4628175679</v>
      </c>
      <c r="AA904" s="543"/>
      <c r="AB904" s="544" t="s">
        <v>2505</v>
      </c>
      <c r="AC904" s="544">
        <v>1008.8333545036581</v>
      </c>
      <c r="AD904" s="544">
        <v>1008.8333545036581</v>
      </c>
      <c r="AE904" s="544">
        <v>1008.8333545036581</v>
      </c>
      <c r="AF904" s="545">
        <v>110</v>
      </c>
      <c r="AG904" s="545" t="s">
        <v>2263</v>
      </c>
      <c r="AH904" s="556"/>
      <c r="AN904" s="502">
        <f t="shared" si="268"/>
        <v>0</v>
      </c>
      <c r="AO904" s="502">
        <f t="shared" si="268"/>
        <v>-2977059.5360647002</v>
      </c>
      <c r="AP904" s="502">
        <f t="shared" si="268"/>
        <v>-889251.54973361176</v>
      </c>
      <c r="AQ904" s="502">
        <f t="shared" si="268"/>
        <v>-20434.377019255888</v>
      </c>
    </row>
    <row r="905" spans="1:43" s="504" customFormat="1" ht="12.75" x14ac:dyDescent="0.2">
      <c r="A905" s="535" t="s">
        <v>1294</v>
      </c>
      <c r="B905" s="536">
        <v>0</v>
      </c>
      <c r="C905" s="537" t="s">
        <v>2263</v>
      </c>
      <c r="D905" s="537">
        <v>1088.7538048890733</v>
      </c>
      <c r="E905" s="537">
        <v>1088.7538048890733</v>
      </c>
      <c r="F905" s="537">
        <v>1147.3794382549327</v>
      </c>
      <c r="G905" s="538">
        <v>16</v>
      </c>
      <c r="H905" s="538">
        <v>805</v>
      </c>
      <c r="I905" s="538">
        <v>337</v>
      </c>
      <c r="J905" s="538">
        <v>1486</v>
      </c>
      <c r="K905" s="539">
        <f t="shared" si="269"/>
        <v>0</v>
      </c>
      <c r="L905" s="539">
        <f t="shared" si="270"/>
        <v>876446.81293570402</v>
      </c>
      <c r="M905" s="539">
        <f t="shared" si="270"/>
        <v>366910.03224761772</v>
      </c>
      <c r="N905" s="539">
        <f t="shared" si="270"/>
        <v>1705005.84524683</v>
      </c>
      <c r="O905" s="539">
        <f t="shared" si="271"/>
        <v>2948362.6904301518</v>
      </c>
      <c r="P905" s="540"/>
      <c r="Q905" s="541"/>
      <c r="R905" s="541"/>
      <c r="S905" s="541"/>
      <c r="T905" s="541"/>
      <c r="U905" s="538">
        <f t="shared" si="272"/>
        <v>0</v>
      </c>
      <c r="V905" s="538">
        <f t="shared" si="273"/>
        <v>0</v>
      </c>
      <c r="W905" s="538">
        <f t="shared" si="273"/>
        <v>0</v>
      </c>
      <c r="X905" s="538">
        <f t="shared" si="273"/>
        <v>0</v>
      </c>
      <c r="Y905" s="538">
        <f t="shared" si="274"/>
        <v>0</v>
      </c>
      <c r="Z905" s="542">
        <f t="shared" si="275"/>
        <v>0</v>
      </c>
      <c r="AA905" s="543"/>
      <c r="AB905" s="544" t="s">
        <v>2505</v>
      </c>
      <c r="AC905" s="544">
        <v>930.86054752389055</v>
      </c>
      <c r="AD905" s="544">
        <v>930.86054752389055</v>
      </c>
      <c r="AE905" s="544">
        <v>930.86054752389055</v>
      </c>
      <c r="AF905" s="545">
        <v>110</v>
      </c>
      <c r="AG905" s="545" t="s">
        <v>2263</v>
      </c>
      <c r="AH905" s="556"/>
      <c r="AN905" s="502">
        <f t="shared" si="268"/>
        <v>0</v>
      </c>
      <c r="AO905" s="502">
        <f t="shared" si="268"/>
        <v>-876446.81293570402</v>
      </c>
      <c r="AP905" s="502">
        <f t="shared" si="268"/>
        <v>-366910.03224761772</v>
      </c>
      <c r="AQ905" s="502">
        <f t="shared" si="268"/>
        <v>-1705005.84524683</v>
      </c>
    </row>
    <row r="906" spans="1:43" s="504" customFormat="1" ht="12.75" x14ac:dyDescent="0.2">
      <c r="A906" s="535" t="s">
        <v>1295</v>
      </c>
      <c r="B906" s="536" t="s">
        <v>2417</v>
      </c>
      <c r="C906" s="537" t="s">
        <v>2263</v>
      </c>
      <c r="D906" s="537">
        <v>525.75588402435221</v>
      </c>
      <c r="E906" s="537">
        <v>525.75588402435221</v>
      </c>
      <c r="F906" s="537">
        <v>403.45133350551623</v>
      </c>
      <c r="G906" s="538">
        <v>0</v>
      </c>
      <c r="H906" s="538">
        <v>70</v>
      </c>
      <c r="I906" s="538">
        <v>22</v>
      </c>
      <c r="J906" s="538">
        <v>237</v>
      </c>
      <c r="K906" s="539">
        <f t="shared" si="269"/>
        <v>0</v>
      </c>
      <c r="L906" s="539">
        <f t="shared" si="270"/>
        <v>36802.911881704655</v>
      </c>
      <c r="M906" s="539">
        <f t="shared" si="270"/>
        <v>11566.629448535748</v>
      </c>
      <c r="N906" s="539">
        <f t="shared" si="270"/>
        <v>95617.96604080734</v>
      </c>
      <c r="O906" s="539">
        <f t="shared" si="271"/>
        <v>143987.50737104774</v>
      </c>
      <c r="P906" s="540"/>
      <c r="Q906" s="541"/>
      <c r="R906" s="541">
        <f>SUMPRODUCT(D906:F906,H906:J906)/SUM(H906:J906)</f>
        <v>437.65199808829101</v>
      </c>
      <c r="S906" s="541">
        <f>R906</f>
        <v>437.65199808829101</v>
      </c>
      <c r="T906" s="541">
        <f>R906</f>
        <v>437.65199808829101</v>
      </c>
      <c r="U906" s="538">
        <f t="shared" si="272"/>
        <v>0</v>
      </c>
      <c r="V906" s="538">
        <f t="shared" si="273"/>
        <v>30635.639866180372</v>
      </c>
      <c r="W906" s="538">
        <f t="shared" si="273"/>
        <v>9628.343957942403</v>
      </c>
      <c r="X906" s="538">
        <f t="shared" si="273"/>
        <v>103723.52354692497</v>
      </c>
      <c r="Y906" s="538">
        <f t="shared" si="274"/>
        <v>143987.50737104774</v>
      </c>
      <c r="Z906" s="542">
        <f t="shared" si="275"/>
        <v>0</v>
      </c>
      <c r="AA906" s="543"/>
      <c r="AB906" s="544" t="s">
        <v>2505</v>
      </c>
      <c r="AC906" s="544">
        <v>497.7614574647165</v>
      </c>
      <c r="AD906" s="544">
        <v>497.7614574647165</v>
      </c>
      <c r="AE906" s="544">
        <v>497.7614574647165</v>
      </c>
      <c r="AF906" s="545" t="s">
        <v>2263</v>
      </c>
      <c r="AG906" s="545" t="s">
        <v>2263</v>
      </c>
      <c r="AH906" s="556"/>
      <c r="AN906" s="502">
        <f t="shared" si="268"/>
        <v>0</v>
      </c>
      <c r="AO906" s="502">
        <f t="shared" si="268"/>
        <v>-6167.2720155242823</v>
      </c>
      <c r="AP906" s="502">
        <f t="shared" si="268"/>
        <v>-1938.2854905933455</v>
      </c>
      <c r="AQ906" s="502">
        <f t="shared" si="268"/>
        <v>8105.5575061176351</v>
      </c>
    </row>
    <row r="907" spans="1:43" s="504" customFormat="1" ht="12.75" x14ac:dyDescent="0.2">
      <c r="A907" s="535" t="s">
        <v>1296</v>
      </c>
      <c r="B907" s="536" t="s">
        <v>2417</v>
      </c>
      <c r="C907" s="537" t="s">
        <v>2263</v>
      </c>
      <c r="D907" s="537">
        <v>4060.3602030294669</v>
      </c>
      <c r="E907" s="537">
        <v>4060.3602030294669</v>
      </c>
      <c r="F907" s="537">
        <v>6422.1922923083275</v>
      </c>
      <c r="G907" s="538">
        <v>0</v>
      </c>
      <c r="H907" s="538">
        <v>51</v>
      </c>
      <c r="I907" s="538">
        <v>687</v>
      </c>
      <c r="J907" s="538">
        <v>1113</v>
      </c>
      <c r="K907" s="539">
        <f t="shared" si="269"/>
        <v>0</v>
      </c>
      <c r="L907" s="539">
        <f t="shared" si="270"/>
        <v>207078.37035450281</v>
      </c>
      <c r="M907" s="539">
        <f t="shared" si="270"/>
        <v>2789467.459481244</v>
      </c>
      <c r="N907" s="539">
        <f t="shared" si="270"/>
        <v>7147900.0213391688</v>
      </c>
      <c r="O907" s="539">
        <f t="shared" si="271"/>
        <v>10144445.851174915</v>
      </c>
      <c r="P907" s="540"/>
      <c r="Q907" s="541"/>
      <c r="R907" s="541">
        <f>SUMPRODUCT(D907:F907,H907:J907)/SUM(H907:J907)</f>
        <v>5480.5217996622987</v>
      </c>
      <c r="S907" s="541">
        <f>R907</f>
        <v>5480.5217996622987</v>
      </c>
      <c r="T907" s="541">
        <f>R907</f>
        <v>5480.5217996622987</v>
      </c>
      <c r="U907" s="538">
        <f t="shared" si="272"/>
        <v>0</v>
      </c>
      <c r="V907" s="538">
        <f t="shared" si="273"/>
        <v>279506.61178277724</v>
      </c>
      <c r="W907" s="538">
        <f t="shared" si="273"/>
        <v>3765118.4763679993</v>
      </c>
      <c r="X907" s="538">
        <f t="shared" si="273"/>
        <v>6099820.7630241383</v>
      </c>
      <c r="Y907" s="538">
        <f t="shared" si="274"/>
        <v>10144445.851174915</v>
      </c>
      <c r="Z907" s="542">
        <f t="shared" si="275"/>
        <v>0</v>
      </c>
      <c r="AA907" s="543"/>
      <c r="AB907" s="544" t="s">
        <v>2505</v>
      </c>
      <c r="AC907" s="544">
        <v>4168.1759780542352</v>
      </c>
      <c r="AD907" s="544">
        <v>4168.1759780542352</v>
      </c>
      <c r="AE907" s="544">
        <v>4168.1759780542352</v>
      </c>
      <c r="AF907" s="545" t="s">
        <v>2263</v>
      </c>
      <c r="AG907" s="545" t="s">
        <v>2263</v>
      </c>
      <c r="AH907" s="556"/>
      <c r="AN907" s="502">
        <f t="shared" si="268"/>
        <v>0</v>
      </c>
      <c r="AO907" s="502">
        <f t="shared" si="268"/>
        <v>72428.241428274428</v>
      </c>
      <c r="AP907" s="502">
        <f t="shared" si="268"/>
        <v>975651.01688675536</v>
      </c>
      <c r="AQ907" s="502">
        <f t="shared" si="268"/>
        <v>-1048079.2583150305</v>
      </c>
    </row>
    <row r="908" spans="1:43" s="504" customFormat="1" ht="12.75" x14ac:dyDescent="0.2">
      <c r="A908" s="535" t="s">
        <v>1297</v>
      </c>
      <c r="B908" s="536">
        <v>0</v>
      </c>
      <c r="C908" s="537" t="s">
        <v>2263</v>
      </c>
      <c r="D908" s="537">
        <v>2826.2071372783107</v>
      </c>
      <c r="E908" s="537">
        <v>2826.2071372783107</v>
      </c>
      <c r="F908" s="537">
        <v>3152.7508655006159</v>
      </c>
      <c r="G908" s="538">
        <v>1</v>
      </c>
      <c r="H908" s="538">
        <v>1259</v>
      </c>
      <c r="I908" s="538">
        <v>4159</v>
      </c>
      <c r="J908" s="538">
        <v>3533</v>
      </c>
      <c r="K908" s="539">
        <f t="shared" si="269"/>
        <v>0</v>
      </c>
      <c r="L908" s="539">
        <f t="shared" si="270"/>
        <v>3558194.7858333932</v>
      </c>
      <c r="M908" s="539">
        <f t="shared" si="270"/>
        <v>11754195.483940493</v>
      </c>
      <c r="N908" s="539">
        <f t="shared" si="270"/>
        <v>11138668.807813676</v>
      </c>
      <c r="O908" s="539">
        <f t="shared" si="271"/>
        <v>26451059.07758756</v>
      </c>
      <c r="P908" s="540"/>
      <c r="Q908" s="541"/>
      <c r="R908" s="541"/>
      <c r="S908" s="541"/>
      <c r="T908" s="541"/>
      <c r="U908" s="538">
        <f t="shared" si="272"/>
        <v>0</v>
      </c>
      <c r="V908" s="538">
        <f t="shared" si="273"/>
        <v>0</v>
      </c>
      <c r="W908" s="538">
        <f t="shared" si="273"/>
        <v>0</v>
      </c>
      <c r="X908" s="538">
        <f t="shared" si="273"/>
        <v>0</v>
      </c>
      <c r="Y908" s="538">
        <f t="shared" si="274"/>
        <v>0</v>
      </c>
      <c r="Z908" s="542">
        <f t="shared" si="275"/>
        <v>0</v>
      </c>
      <c r="AA908" s="543"/>
      <c r="AB908" s="544" t="s">
        <v>2505</v>
      </c>
      <c r="AC908" s="544">
        <v>3285.4467928635354</v>
      </c>
      <c r="AD908" s="544">
        <v>3285.4467928635354</v>
      </c>
      <c r="AE908" s="544">
        <v>3285.4467928635354</v>
      </c>
      <c r="AF908" s="545">
        <v>214</v>
      </c>
      <c r="AG908" s="545" t="s">
        <v>2263</v>
      </c>
      <c r="AH908" s="556"/>
      <c r="AN908" s="502">
        <f t="shared" si="268"/>
        <v>0</v>
      </c>
      <c r="AO908" s="502">
        <f t="shared" si="268"/>
        <v>-3558194.7858333932</v>
      </c>
      <c r="AP908" s="502">
        <f t="shared" si="268"/>
        <v>-11754195.483940493</v>
      </c>
      <c r="AQ908" s="502">
        <f t="shared" si="268"/>
        <v>-11138668.807813676</v>
      </c>
    </row>
    <row r="909" spans="1:43" s="504" customFormat="1" ht="12.75" x14ac:dyDescent="0.2">
      <c r="A909" s="535" t="s">
        <v>1298</v>
      </c>
      <c r="B909" s="536">
        <v>0</v>
      </c>
      <c r="C909" s="537" t="s">
        <v>2263</v>
      </c>
      <c r="D909" s="537">
        <v>2355.3537373919949</v>
      </c>
      <c r="E909" s="537">
        <v>2355.3537373919949</v>
      </c>
      <c r="F909" s="537">
        <v>2782.0544174764668</v>
      </c>
      <c r="G909" s="538">
        <v>3</v>
      </c>
      <c r="H909" s="538">
        <v>170</v>
      </c>
      <c r="I909" s="538">
        <v>348</v>
      </c>
      <c r="J909" s="538">
        <v>487</v>
      </c>
      <c r="K909" s="539">
        <f t="shared" si="269"/>
        <v>0</v>
      </c>
      <c r="L909" s="539">
        <f t="shared" si="270"/>
        <v>400410.1353566391</v>
      </c>
      <c r="M909" s="539">
        <f t="shared" si="270"/>
        <v>819663.10061241419</v>
      </c>
      <c r="N909" s="539">
        <f t="shared" si="270"/>
        <v>1354860.5013110393</v>
      </c>
      <c r="O909" s="539">
        <f t="shared" si="271"/>
        <v>2574933.7372800927</v>
      </c>
      <c r="P909" s="540"/>
      <c r="Q909" s="541"/>
      <c r="R909" s="541"/>
      <c r="S909" s="541"/>
      <c r="T909" s="541"/>
      <c r="U909" s="538">
        <f t="shared" si="272"/>
        <v>0</v>
      </c>
      <c r="V909" s="538">
        <f t="shared" si="273"/>
        <v>0</v>
      </c>
      <c r="W909" s="538">
        <f t="shared" si="273"/>
        <v>0</v>
      </c>
      <c r="X909" s="538">
        <f t="shared" si="273"/>
        <v>0</v>
      </c>
      <c r="Y909" s="538">
        <f t="shared" si="274"/>
        <v>0</v>
      </c>
      <c r="Z909" s="542">
        <f t="shared" si="275"/>
        <v>0</v>
      </c>
      <c r="AA909" s="543"/>
      <c r="AB909" s="544" t="s">
        <v>2505</v>
      </c>
      <c r="AC909" s="544">
        <v>3038.05159047094</v>
      </c>
      <c r="AD909" s="544">
        <v>3038.05159047094</v>
      </c>
      <c r="AE909" s="544">
        <v>3038.05159047094</v>
      </c>
      <c r="AF909" s="545">
        <v>110</v>
      </c>
      <c r="AG909" s="545" t="s">
        <v>2263</v>
      </c>
      <c r="AH909" s="556"/>
      <c r="AN909" s="502">
        <f t="shared" si="268"/>
        <v>0</v>
      </c>
      <c r="AO909" s="502">
        <f t="shared" si="268"/>
        <v>-400410.1353566391</v>
      </c>
      <c r="AP909" s="502">
        <f t="shared" si="268"/>
        <v>-819663.10061241419</v>
      </c>
      <c r="AQ909" s="502">
        <f t="shared" si="268"/>
        <v>-1354860.5013110393</v>
      </c>
    </row>
    <row r="910" spans="1:43" s="504" customFormat="1" ht="12.75" x14ac:dyDescent="0.2">
      <c r="A910" s="535" t="s">
        <v>1299</v>
      </c>
      <c r="B910" s="536">
        <v>0</v>
      </c>
      <c r="C910" s="537" t="s">
        <v>2263</v>
      </c>
      <c r="D910" s="537">
        <v>1900.1659281037187</v>
      </c>
      <c r="E910" s="537">
        <v>1900.1659281037187</v>
      </c>
      <c r="F910" s="537">
        <v>1440.3891349222361</v>
      </c>
      <c r="G910" s="538">
        <v>14</v>
      </c>
      <c r="H910" s="538">
        <v>231</v>
      </c>
      <c r="I910" s="538">
        <v>352</v>
      </c>
      <c r="J910" s="538">
        <v>1823</v>
      </c>
      <c r="K910" s="539">
        <f t="shared" si="269"/>
        <v>0</v>
      </c>
      <c r="L910" s="539">
        <f t="shared" si="270"/>
        <v>438938.32939195901</v>
      </c>
      <c r="M910" s="539">
        <f t="shared" si="270"/>
        <v>668858.40669250896</v>
      </c>
      <c r="N910" s="539">
        <f t="shared" si="270"/>
        <v>2625829.3929632362</v>
      </c>
      <c r="O910" s="539">
        <f t="shared" si="271"/>
        <v>3733626.1290477039</v>
      </c>
      <c r="P910" s="540"/>
      <c r="Q910" s="541"/>
      <c r="R910" s="541"/>
      <c r="S910" s="541"/>
      <c r="T910" s="541"/>
      <c r="U910" s="538">
        <f t="shared" si="272"/>
        <v>0</v>
      </c>
      <c r="V910" s="538">
        <f t="shared" si="273"/>
        <v>0</v>
      </c>
      <c r="W910" s="538">
        <f t="shared" si="273"/>
        <v>0</v>
      </c>
      <c r="X910" s="538">
        <f t="shared" si="273"/>
        <v>0</v>
      </c>
      <c r="Y910" s="538">
        <f t="shared" si="274"/>
        <v>0</v>
      </c>
      <c r="Z910" s="542">
        <f t="shared" si="275"/>
        <v>0</v>
      </c>
      <c r="AA910" s="543"/>
      <c r="AB910" s="544" t="s">
        <v>2505</v>
      </c>
      <c r="AC910" s="544">
        <v>1799.1503240146344</v>
      </c>
      <c r="AD910" s="544">
        <v>1799.1503240146344</v>
      </c>
      <c r="AE910" s="544">
        <v>1799.1503240146344</v>
      </c>
      <c r="AF910" s="545">
        <v>110</v>
      </c>
      <c r="AG910" s="545" t="s">
        <v>2263</v>
      </c>
      <c r="AH910" s="556"/>
      <c r="AN910" s="502">
        <f t="shared" si="268"/>
        <v>0</v>
      </c>
      <c r="AO910" s="502">
        <f t="shared" si="268"/>
        <v>-438938.32939195901</v>
      </c>
      <c r="AP910" s="502">
        <f t="shared" si="268"/>
        <v>-668858.40669250896</v>
      </c>
      <c r="AQ910" s="502">
        <f t="shared" si="268"/>
        <v>-2625829.3929632362</v>
      </c>
    </row>
    <row r="911" spans="1:43" s="504" customFormat="1" ht="12.75" x14ac:dyDescent="0.2">
      <c r="A911" s="535" t="s">
        <v>1300</v>
      </c>
      <c r="B911" s="536">
        <v>0</v>
      </c>
      <c r="C911" s="537" t="s">
        <v>2263</v>
      </c>
      <c r="D911" s="537">
        <v>502.99714551230903</v>
      </c>
      <c r="E911" s="537">
        <v>502.99714551230903</v>
      </c>
      <c r="F911" s="537">
        <v>514.78383836740159</v>
      </c>
      <c r="G911" s="538">
        <v>0</v>
      </c>
      <c r="H911" s="538">
        <v>30</v>
      </c>
      <c r="I911" s="538">
        <v>6</v>
      </c>
      <c r="J911" s="538">
        <v>218</v>
      </c>
      <c r="K911" s="539">
        <f t="shared" si="269"/>
        <v>0</v>
      </c>
      <c r="L911" s="539">
        <f t="shared" si="270"/>
        <v>15089.914365369272</v>
      </c>
      <c r="M911" s="539">
        <f t="shared" si="270"/>
        <v>3017.9828730738541</v>
      </c>
      <c r="N911" s="539">
        <f t="shared" si="270"/>
        <v>112222.87676409354</v>
      </c>
      <c r="O911" s="539">
        <f t="shared" si="271"/>
        <v>130330.77400253667</v>
      </c>
      <c r="P911" s="540"/>
      <c r="Q911" s="541"/>
      <c r="R911" s="541"/>
      <c r="S911" s="541"/>
      <c r="T911" s="541"/>
      <c r="U911" s="538">
        <f t="shared" si="272"/>
        <v>0</v>
      </c>
      <c r="V911" s="538">
        <f t="shared" si="273"/>
        <v>0</v>
      </c>
      <c r="W911" s="538">
        <f t="shared" si="273"/>
        <v>0</v>
      </c>
      <c r="X911" s="538">
        <f t="shared" si="273"/>
        <v>0</v>
      </c>
      <c r="Y911" s="538">
        <f t="shared" si="274"/>
        <v>0</v>
      </c>
      <c r="Z911" s="542">
        <f t="shared" si="275"/>
        <v>0</v>
      </c>
      <c r="AA911" s="543"/>
      <c r="AB911" s="544" t="s">
        <v>2505</v>
      </c>
      <c r="AC911" s="544">
        <v>524.29899379543338</v>
      </c>
      <c r="AD911" s="544">
        <v>524.29899379543338</v>
      </c>
      <c r="AE911" s="544">
        <v>500.22403999870426</v>
      </c>
      <c r="AF911" s="545" t="s">
        <v>2263</v>
      </c>
      <c r="AG911" s="545" t="s">
        <v>2263</v>
      </c>
      <c r="AH911" s="556"/>
      <c r="AN911" s="502">
        <f t="shared" si="268"/>
        <v>0</v>
      </c>
      <c r="AO911" s="502">
        <f t="shared" si="268"/>
        <v>-15089.914365369272</v>
      </c>
      <c r="AP911" s="502">
        <f t="shared" si="268"/>
        <v>-3017.9828730738541</v>
      </c>
      <c r="AQ911" s="502">
        <f t="shared" si="268"/>
        <v>-112222.87676409354</v>
      </c>
    </row>
    <row r="912" spans="1:43" s="504" customFormat="1" ht="12.75" x14ac:dyDescent="0.2">
      <c r="A912" s="535" t="s">
        <v>1301</v>
      </c>
      <c r="B912" s="536">
        <v>0</v>
      </c>
      <c r="C912" s="537" t="s">
        <v>2263</v>
      </c>
      <c r="D912" s="537">
        <v>2704.3125718758961</v>
      </c>
      <c r="E912" s="537">
        <v>2704.3125718758961</v>
      </c>
      <c r="F912" s="537">
        <v>3693.5857625400849</v>
      </c>
      <c r="G912" s="538">
        <v>0</v>
      </c>
      <c r="H912" s="538">
        <v>209</v>
      </c>
      <c r="I912" s="538">
        <v>645</v>
      </c>
      <c r="J912" s="538">
        <v>1896</v>
      </c>
      <c r="K912" s="539">
        <f t="shared" si="269"/>
        <v>0</v>
      </c>
      <c r="L912" s="539">
        <f t="shared" si="270"/>
        <v>565201.32752206223</v>
      </c>
      <c r="M912" s="539">
        <f t="shared" si="270"/>
        <v>1744281.608859953</v>
      </c>
      <c r="N912" s="539">
        <f t="shared" si="270"/>
        <v>7003038.6057760008</v>
      </c>
      <c r="O912" s="539">
        <f t="shared" si="271"/>
        <v>9312521.5421580151</v>
      </c>
      <c r="P912" s="540"/>
      <c r="Q912" s="541"/>
      <c r="R912" s="541"/>
      <c r="S912" s="541"/>
      <c r="T912" s="541"/>
      <c r="U912" s="538">
        <f t="shared" si="272"/>
        <v>0</v>
      </c>
      <c r="V912" s="538">
        <f t="shared" si="273"/>
        <v>0</v>
      </c>
      <c r="W912" s="538">
        <f t="shared" si="273"/>
        <v>0</v>
      </c>
      <c r="X912" s="538">
        <f t="shared" si="273"/>
        <v>0</v>
      </c>
      <c r="Y912" s="538">
        <f t="shared" si="274"/>
        <v>0</v>
      </c>
      <c r="Z912" s="542">
        <f t="shared" si="275"/>
        <v>0</v>
      </c>
      <c r="AA912" s="543"/>
      <c r="AB912" s="544" t="s">
        <v>2505</v>
      </c>
      <c r="AC912" s="544">
        <v>4191.2790319741662</v>
      </c>
      <c r="AD912" s="544">
        <v>4191.2790319741662</v>
      </c>
      <c r="AE912" s="544">
        <v>4191.2790319741662</v>
      </c>
      <c r="AF912" s="545" t="s">
        <v>2263</v>
      </c>
      <c r="AG912" s="545" t="s">
        <v>2263</v>
      </c>
      <c r="AH912" s="556"/>
      <c r="AN912" s="502">
        <f t="shared" si="268"/>
        <v>0</v>
      </c>
      <c r="AO912" s="502">
        <f t="shared" si="268"/>
        <v>-565201.32752206223</v>
      </c>
      <c r="AP912" s="502">
        <f t="shared" si="268"/>
        <v>-1744281.608859953</v>
      </c>
      <c r="AQ912" s="502">
        <f t="shared" si="268"/>
        <v>-7003038.6057760008</v>
      </c>
    </row>
    <row r="913" spans="1:43" s="504" customFormat="1" ht="12.75" x14ac:dyDescent="0.2">
      <c r="A913" s="535" t="s">
        <v>1302</v>
      </c>
      <c r="B913" s="536">
        <v>0</v>
      </c>
      <c r="C913" s="537" t="s">
        <v>2263</v>
      </c>
      <c r="D913" s="537">
        <v>2172.8586460845813</v>
      </c>
      <c r="E913" s="537">
        <v>2172.8586460845813</v>
      </c>
      <c r="F913" s="537">
        <v>2339.4490049414462</v>
      </c>
      <c r="G913" s="538">
        <v>0</v>
      </c>
      <c r="H913" s="538">
        <v>4176</v>
      </c>
      <c r="I913" s="538">
        <v>6332</v>
      </c>
      <c r="J913" s="538">
        <v>18918</v>
      </c>
      <c r="K913" s="539">
        <f t="shared" si="269"/>
        <v>0</v>
      </c>
      <c r="L913" s="539">
        <f t="shared" si="270"/>
        <v>9073857.7060492113</v>
      </c>
      <c r="M913" s="539">
        <f t="shared" si="270"/>
        <v>13758540.947007569</v>
      </c>
      <c r="N913" s="539">
        <f t="shared" si="270"/>
        <v>44257696.275482282</v>
      </c>
      <c r="O913" s="539">
        <f t="shared" si="271"/>
        <v>67090094.92853906</v>
      </c>
      <c r="P913" s="540"/>
      <c r="Q913" s="541"/>
      <c r="R913" s="541"/>
      <c r="S913" s="541"/>
      <c r="T913" s="541"/>
      <c r="U913" s="538">
        <f t="shared" si="272"/>
        <v>0</v>
      </c>
      <c r="V913" s="538">
        <f t="shared" si="273"/>
        <v>0</v>
      </c>
      <c r="W913" s="538">
        <f t="shared" si="273"/>
        <v>0</v>
      </c>
      <c r="X913" s="538">
        <f t="shared" si="273"/>
        <v>0</v>
      </c>
      <c r="Y913" s="538">
        <f t="shared" si="274"/>
        <v>0</v>
      </c>
      <c r="Z913" s="542">
        <f t="shared" si="275"/>
        <v>0</v>
      </c>
      <c r="AA913" s="543"/>
      <c r="AB913" s="544" t="s">
        <v>2505</v>
      </c>
      <c r="AC913" s="544">
        <v>2963.9292924778279</v>
      </c>
      <c r="AD913" s="544">
        <v>2963.9292924778279</v>
      </c>
      <c r="AE913" s="544">
        <v>2963.9292924778279</v>
      </c>
      <c r="AF913" s="545" t="s">
        <v>2263</v>
      </c>
      <c r="AG913" s="545" t="s">
        <v>2263</v>
      </c>
      <c r="AH913" s="556"/>
      <c r="AN913" s="502">
        <f t="shared" si="268"/>
        <v>0</v>
      </c>
      <c r="AO913" s="502">
        <f t="shared" si="268"/>
        <v>-9073857.7060492113</v>
      </c>
      <c r="AP913" s="502">
        <f t="shared" si="268"/>
        <v>-13758540.947007569</v>
      </c>
      <c r="AQ913" s="502">
        <f t="shared" si="268"/>
        <v>-44257696.275482282</v>
      </c>
    </row>
    <row r="914" spans="1:43" s="504" customFormat="1" ht="12.75" x14ac:dyDescent="0.2">
      <c r="A914" s="535" t="s">
        <v>1303</v>
      </c>
      <c r="B914" s="536">
        <v>0</v>
      </c>
      <c r="C914" s="537" t="s">
        <v>2263</v>
      </c>
      <c r="D914" s="537">
        <v>1784.4946766417859</v>
      </c>
      <c r="E914" s="537">
        <v>1784.4946766417859</v>
      </c>
      <c r="F914" s="537">
        <v>2039.2383469423364</v>
      </c>
      <c r="G914" s="538">
        <v>8</v>
      </c>
      <c r="H914" s="538">
        <v>856</v>
      </c>
      <c r="I914" s="538">
        <v>649</v>
      </c>
      <c r="J914" s="538">
        <v>2277</v>
      </c>
      <c r="K914" s="539">
        <f t="shared" si="269"/>
        <v>0</v>
      </c>
      <c r="L914" s="539">
        <f t="shared" si="270"/>
        <v>1527527.4432053687</v>
      </c>
      <c r="M914" s="539">
        <f t="shared" si="270"/>
        <v>1158137.045140519</v>
      </c>
      <c r="N914" s="539">
        <f t="shared" si="270"/>
        <v>4643345.7159877</v>
      </c>
      <c r="O914" s="539">
        <f t="shared" si="271"/>
        <v>7329010.2043335875</v>
      </c>
      <c r="P914" s="540"/>
      <c r="Q914" s="541"/>
      <c r="R914" s="541"/>
      <c r="S914" s="541"/>
      <c r="T914" s="541"/>
      <c r="U914" s="538">
        <f t="shared" si="272"/>
        <v>0</v>
      </c>
      <c r="V914" s="538">
        <f t="shared" si="273"/>
        <v>0</v>
      </c>
      <c r="W914" s="538">
        <f t="shared" si="273"/>
        <v>0</v>
      </c>
      <c r="X914" s="538">
        <f t="shared" si="273"/>
        <v>0</v>
      </c>
      <c r="Y914" s="538">
        <f t="shared" si="274"/>
        <v>0</v>
      </c>
      <c r="Z914" s="542">
        <f t="shared" si="275"/>
        <v>0</v>
      </c>
      <c r="AA914" s="543"/>
      <c r="AB914" s="544" t="s">
        <v>2505</v>
      </c>
      <c r="AC914" s="544">
        <v>2251.5851299466181</v>
      </c>
      <c r="AD914" s="544">
        <v>2251.5851299466181</v>
      </c>
      <c r="AE914" s="544">
        <v>2251.5851299466181</v>
      </c>
      <c r="AF914" s="545">
        <v>110</v>
      </c>
      <c r="AG914" s="545" t="s">
        <v>2263</v>
      </c>
      <c r="AH914" s="556"/>
      <c r="AN914" s="502">
        <f t="shared" si="268"/>
        <v>0</v>
      </c>
      <c r="AO914" s="502">
        <f t="shared" si="268"/>
        <v>-1527527.4432053687</v>
      </c>
      <c r="AP914" s="502">
        <f t="shared" si="268"/>
        <v>-1158137.045140519</v>
      </c>
      <c r="AQ914" s="502">
        <f t="shared" si="268"/>
        <v>-4643345.7159877</v>
      </c>
    </row>
    <row r="915" spans="1:43" s="504" customFormat="1" ht="12.75" x14ac:dyDescent="0.2">
      <c r="A915" s="535" t="s">
        <v>1304</v>
      </c>
      <c r="B915" s="536" t="s">
        <v>2417</v>
      </c>
      <c r="C915" s="537" t="s">
        <v>2263</v>
      </c>
      <c r="D915" s="537">
        <v>1084.1522282362591</v>
      </c>
      <c r="E915" s="537">
        <v>1084.1522282362591</v>
      </c>
      <c r="F915" s="537">
        <v>1217.0279123844196</v>
      </c>
      <c r="G915" s="538">
        <v>0</v>
      </c>
      <c r="H915" s="538">
        <v>764</v>
      </c>
      <c r="I915" s="538">
        <v>617</v>
      </c>
      <c r="J915" s="538">
        <v>9720</v>
      </c>
      <c r="K915" s="539">
        <f t="shared" si="269"/>
        <v>0</v>
      </c>
      <c r="L915" s="539">
        <f t="shared" si="270"/>
        <v>828292.30237250193</v>
      </c>
      <c r="M915" s="539">
        <f t="shared" si="270"/>
        <v>668921.92482177191</v>
      </c>
      <c r="N915" s="539">
        <f t="shared" si="270"/>
        <v>11829511.308376558</v>
      </c>
      <c r="O915" s="539">
        <f t="shared" si="271"/>
        <v>13326725.535570832</v>
      </c>
      <c r="P915" s="540"/>
      <c r="Q915" s="541"/>
      <c r="R915" s="541">
        <f>SUMPRODUCT(D915:F915,H915:J915)/SUM(H915:J915)</f>
        <v>1200.4977511549259</v>
      </c>
      <c r="S915" s="541">
        <f>R915</f>
        <v>1200.4977511549259</v>
      </c>
      <c r="T915" s="541">
        <f>R915</f>
        <v>1200.4977511549259</v>
      </c>
      <c r="U915" s="538">
        <f t="shared" si="272"/>
        <v>0</v>
      </c>
      <c r="V915" s="538">
        <f t="shared" si="273"/>
        <v>917180.28188236337</v>
      </c>
      <c r="W915" s="538">
        <f t="shared" si="273"/>
        <v>740707.11246258928</v>
      </c>
      <c r="X915" s="538">
        <f t="shared" si="273"/>
        <v>11668838.14122588</v>
      </c>
      <c r="Y915" s="538">
        <f t="shared" si="274"/>
        <v>13326725.535570832</v>
      </c>
      <c r="Z915" s="542">
        <f t="shared" si="275"/>
        <v>0</v>
      </c>
      <c r="AA915" s="543"/>
      <c r="AB915" s="544" t="s">
        <v>2505</v>
      </c>
      <c r="AC915" s="544">
        <v>1167.6668502031844</v>
      </c>
      <c r="AD915" s="544">
        <v>1167.6668502031844</v>
      </c>
      <c r="AE915" s="544">
        <v>1167.6668502031844</v>
      </c>
      <c r="AF915" s="545" t="s">
        <v>2263</v>
      </c>
      <c r="AG915" s="545" t="s">
        <v>2263</v>
      </c>
      <c r="AH915" s="556"/>
      <c r="AN915" s="502">
        <f t="shared" si="268"/>
        <v>0</v>
      </c>
      <c r="AO915" s="502">
        <f t="shared" si="268"/>
        <v>88887.979509861441</v>
      </c>
      <c r="AP915" s="502">
        <f t="shared" si="268"/>
        <v>71785.18764081737</v>
      </c>
      <c r="AQ915" s="502">
        <f t="shared" si="268"/>
        <v>-160673.16715067811</v>
      </c>
    </row>
    <row r="916" spans="1:43" s="504" customFormat="1" ht="12.75" x14ac:dyDescent="0.2">
      <c r="A916" s="535" t="s">
        <v>1305</v>
      </c>
      <c r="B916" s="536" t="s">
        <v>2417</v>
      </c>
      <c r="C916" s="537" t="s">
        <v>2263</v>
      </c>
      <c r="D916" s="537">
        <v>1235.1122823581952</v>
      </c>
      <c r="E916" s="537">
        <v>1235.1122823581952</v>
      </c>
      <c r="F916" s="537">
        <v>1100.3886298900229</v>
      </c>
      <c r="G916" s="538">
        <v>1</v>
      </c>
      <c r="H916" s="538">
        <v>743</v>
      </c>
      <c r="I916" s="538">
        <v>333</v>
      </c>
      <c r="J916" s="538">
        <v>3469</v>
      </c>
      <c r="K916" s="539">
        <f t="shared" si="269"/>
        <v>0</v>
      </c>
      <c r="L916" s="539">
        <f t="shared" si="270"/>
        <v>917688.42579213902</v>
      </c>
      <c r="M916" s="539">
        <f t="shared" si="270"/>
        <v>411292.39002527902</v>
      </c>
      <c r="N916" s="539">
        <f t="shared" si="270"/>
        <v>3817248.1570884893</v>
      </c>
      <c r="O916" s="539">
        <f t="shared" si="271"/>
        <v>5146228.9729059078</v>
      </c>
      <c r="P916" s="540"/>
      <c r="Q916" s="541"/>
      <c r="R916" s="541">
        <f>SUMPRODUCT(D916:F916,H916:J916)/SUM(H916:J916)</f>
        <v>1132.2836023995396</v>
      </c>
      <c r="S916" s="541">
        <f>R916</f>
        <v>1132.2836023995396</v>
      </c>
      <c r="T916" s="541">
        <f>R916</f>
        <v>1132.2836023995396</v>
      </c>
      <c r="U916" s="538">
        <f t="shared" si="272"/>
        <v>0</v>
      </c>
      <c r="V916" s="538">
        <f t="shared" si="273"/>
        <v>841286.716582858</v>
      </c>
      <c r="W916" s="538">
        <f t="shared" si="273"/>
        <v>377050.43959904672</v>
      </c>
      <c r="X916" s="538">
        <f t="shared" si="273"/>
        <v>3927891.8167240028</v>
      </c>
      <c r="Y916" s="538">
        <f t="shared" si="274"/>
        <v>5146228.9729059078</v>
      </c>
      <c r="Z916" s="542">
        <f t="shared" si="275"/>
        <v>0</v>
      </c>
      <c r="AA916" s="543"/>
      <c r="AB916" s="544" t="s">
        <v>2505</v>
      </c>
      <c r="AC916" s="544">
        <v>1163.8163412165293</v>
      </c>
      <c r="AD916" s="544">
        <v>1163.8163412165293</v>
      </c>
      <c r="AE916" s="544">
        <v>1163.8163412165293</v>
      </c>
      <c r="AF916" s="545">
        <v>110</v>
      </c>
      <c r="AG916" s="545" t="s">
        <v>2263</v>
      </c>
      <c r="AH916" s="556"/>
      <c r="AN916" s="502">
        <f t="shared" si="268"/>
        <v>0</v>
      </c>
      <c r="AO916" s="502">
        <f t="shared" si="268"/>
        <v>-76401.70920928102</v>
      </c>
      <c r="AP916" s="502">
        <f t="shared" si="268"/>
        <v>-34241.950426232303</v>
      </c>
      <c r="AQ916" s="502">
        <f t="shared" si="268"/>
        <v>110643.65963551356</v>
      </c>
    </row>
    <row r="917" spans="1:43" s="504" customFormat="1" ht="12.75" x14ac:dyDescent="0.2">
      <c r="A917" s="535" t="s">
        <v>1306</v>
      </c>
      <c r="B917" s="536" t="s">
        <v>2417</v>
      </c>
      <c r="C917" s="537" t="s">
        <v>2263</v>
      </c>
      <c r="D917" s="537">
        <v>635.51717961383861</v>
      </c>
      <c r="E917" s="537">
        <v>635.51717961383861</v>
      </c>
      <c r="F917" s="537">
        <v>453.09580637064312</v>
      </c>
      <c r="G917" s="538">
        <v>0</v>
      </c>
      <c r="H917" s="538">
        <v>81</v>
      </c>
      <c r="I917" s="538">
        <v>34</v>
      </c>
      <c r="J917" s="538">
        <v>1309</v>
      </c>
      <c r="K917" s="539">
        <f t="shared" si="269"/>
        <v>0</v>
      </c>
      <c r="L917" s="539">
        <f t="shared" si="270"/>
        <v>51476.891548720931</v>
      </c>
      <c r="M917" s="539">
        <f t="shared" si="270"/>
        <v>21607.584106870512</v>
      </c>
      <c r="N917" s="539">
        <f t="shared" si="270"/>
        <v>593102.41053917189</v>
      </c>
      <c r="O917" s="539">
        <f t="shared" si="271"/>
        <v>666186.88619476336</v>
      </c>
      <c r="P917" s="540"/>
      <c r="Q917" s="541"/>
      <c r="R917" s="541">
        <f>SUMPRODUCT(D917:F917,H917:J917)/SUM(H917:J917)</f>
        <v>467.8278695187945</v>
      </c>
      <c r="S917" s="541">
        <f>R917</f>
        <v>467.8278695187945</v>
      </c>
      <c r="T917" s="541">
        <f>R917</f>
        <v>467.8278695187945</v>
      </c>
      <c r="U917" s="538">
        <f t="shared" si="272"/>
        <v>0</v>
      </c>
      <c r="V917" s="538">
        <f t="shared" si="273"/>
        <v>37894.057431022353</v>
      </c>
      <c r="W917" s="538">
        <f t="shared" si="273"/>
        <v>15906.147563639013</v>
      </c>
      <c r="X917" s="538">
        <f t="shared" si="273"/>
        <v>612386.68120010197</v>
      </c>
      <c r="Y917" s="538">
        <f t="shared" si="274"/>
        <v>666186.88619476336</v>
      </c>
      <c r="Z917" s="542">
        <f t="shared" si="275"/>
        <v>0</v>
      </c>
      <c r="AA917" s="543"/>
      <c r="AB917" s="544" t="s">
        <v>2505</v>
      </c>
      <c r="AC917" s="544">
        <v>531.6475011066035</v>
      </c>
      <c r="AD917" s="544">
        <v>531.6475011066035</v>
      </c>
      <c r="AE917" s="544">
        <v>531.6475011066035</v>
      </c>
      <c r="AF917" s="545" t="s">
        <v>2263</v>
      </c>
      <c r="AG917" s="545" t="s">
        <v>2263</v>
      </c>
      <c r="AH917" s="556"/>
      <c r="AN917" s="502">
        <f t="shared" si="268"/>
        <v>0</v>
      </c>
      <c r="AO917" s="502">
        <f t="shared" si="268"/>
        <v>-13582.834117698578</v>
      </c>
      <c r="AP917" s="502">
        <f t="shared" si="268"/>
        <v>-5701.4365432314989</v>
      </c>
      <c r="AQ917" s="502">
        <f t="shared" si="268"/>
        <v>19284.27066093008</v>
      </c>
    </row>
    <row r="918" spans="1:43" s="504" customFormat="1" ht="12.75" x14ac:dyDescent="0.2">
      <c r="A918" s="535" t="s">
        <v>1307</v>
      </c>
      <c r="B918" s="536">
        <v>0</v>
      </c>
      <c r="C918" s="537" t="s">
        <v>2263</v>
      </c>
      <c r="D918" s="537">
        <v>3090.1340257264983</v>
      </c>
      <c r="E918" s="537">
        <v>3090.1340257264983</v>
      </c>
      <c r="F918" s="537">
        <v>2807.867770695309</v>
      </c>
      <c r="G918" s="538">
        <v>0</v>
      </c>
      <c r="H918" s="538">
        <v>16</v>
      </c>
      <c r="I918" s="538">
        <v>123</v>
      </c>
      <c r="J918" s="538">
        <v>9551</v>
      </c>
      <c r="K918" s="539">
        <f t="shared" si="269"/>
        <v>0</v>
      </c>
      <c r="L918" s="539">
        <f t="shared" si="270"/>
        <v>49442.144411623973</v>
      </c>
      <c r="M918" s="539">
        <f t="shared" si="270"/>
        <v>380086.48516435927</v>
      </c>
      <c r="N918" s="539">
        <f t="shared" si="270"/>
        <v>26817945.077910896</v>
      </c>
      <c r="O918" s="539">
        <f t="shared" si="271"/>
        <v>27247473.707486879</v>
      </c>
      <c r="P918" s="540"/>
      <c r="Q918" s="541"/>
      <c r="R918" s="541"/>
      <c r="S918" s="541"/>
      <c r="T918" s="541"/>
      <c r="U918" s="538">
        <f t="shared" si="272"/>
        <v>0</v>
      </c>
      <c r="V918" s="538">
        <f t="shared" si="273"/>
        <v>0</v>
      </c>
      <c r="W918" s="538">
        <f t="shared" si="273"/>
        <v>0</v>
      </c>
      <c r="X918" s="538">
        <f t="shared" si="273"/>
        <v>0</v>
      </c>
      <c r="Y918" s="538">
        <f t="shared" si="274"/>
        <v>0</v>
      </c>
      <c r="Z918" s="542">
        <f t="shared" si="275"/>
        <v>0</v>
      </c>
      <c r="AA918" s="543"/>
      <c r="AB918" s="544" t="s">
        <v>2505</v>
      </c>
      <c r="AC918" s="544">
        <v>1457.417651448987</v>
      </c>
      <c r="AD918" s="544">
        <v>1457.417651448987</v>
      </c>
      <c r="AE918" s="544">
        <v>2324.7448006930672</v>
      </c>
      <c r="AF918" s="545" t="s">
        <v>2263</v>
      </c>
      <c r="AG918" s="545" t="s">
        <v>2263</v>
      </c>
      <c r="AH918" s="556"/>
      <c r="AN918" s="502">
        <f t="shared" si="268"/>
        <v>0</v>
      </c>
      <c r="AO918" s="502">
        <f t="shared" si="268"/>
        <v>-49442.144411623973</v>
      </c>
      <c r="AP918" s="502">
        <f t="shared" si="268"/>
        <v>-380086.48516435927</v>
      </c>
      <c r="AQ918" s="502">
        <f t="shared" si="268"/>
        <v>-26817945.077910896</v>
      </c>
    </row>
    <row r="919" spans="1:43" s="504" customFormat="1" ht="12.75" x14ac:dyDescent="0.2">
      <c r="A919" s="535" t="s">
        <v>1308</v>
      </c>
      <c r="B919" s="536">
        <v>0</v>
      </c>
      <c r="C919" s="537" t="s">
        <v>2263</v>
      </c>
      <c r="D919" s="537">
        <v>1448.523076626122</v>
      </c>
      <c r="E919" s="537">
        <v>1448.523076626122</v>
      </c>
      <c r="F919" s="537">
        <v>1482.6804962016777</v>
      </c>
      <c r="G919" s="538">
        <v>0</v>
      </c>
      <c r="H919" s="538">
        <v>35</v>
      </c>
      <c r="I919" s="538">
        <v>102</v>
      </c>
      <c r="J919" s="538">
        <v>10557</v>
      </c>
      <c r="K919" s="539">
        <f t="shared" si="269"/>
        <v>0</v>
      </c>
      <c r="L919" s="539">
        <f t="shared" si="270"/>
        <v>50698.307681914273</v>
      </c>
      <c r="M919" s="539">
        <f t="shared" si="270"/>
        <v>147749.35381586445</v>
      </c>
      <c r="N919" s="539">
        <f t="shared" si="270"/>
        <v>15652657.998401111</v>
      </c>
      <c r="O919" s="539">
        <f t="shared" si="271"/>
        <v>15851105.65989889</v>
      </c>
      <c r="P919" s="540"/>
      <c r="Q919" s="541"/>
      <c r="R919" s="541"/>
      <c r="S919" s="541"/>
      <c r="T919" s="541"/>
      <c r="U919" s="538">
        <f t="shared" si="272"/>
        <v>0</v>
      </c>
      <c r="V919" s="538">
        <f t="shared" si="273"/>
        <v>0</v>
      </c>
      <c r="W919" s="538">
        <f t="shared" si="273"/>
        <v>0</v>
      </c>
      <c r="X919" s="538">
        <f t="shared" si="273"/>
        <v>0</v>
      </c>
      <c r="Y919" s="538">
        <f t="shared" si="274"/>
        <v>0</v>
      </c>
      <c r="Z919" s="542">
        <f t="shared" si="275"/>
        <v>0</v>
      </c>
      <c r="AA919" s="543"/>
      <c r="AB919" s="544" t="s">
        <v>2505</v>
      </c>
      <c r="AC919" s="544">
        <v>920.27164781058889</v>
      </c>
      <c r="AD919" s="544">
        <v>920.27164781058889</v>
      </c>
      <c r="AE919" s="544">
        <v>1468.0065511622888</v>
      </c>
      <c r="AF919" s="545" t="s">
        <v>2263</v>
      </c>
      <c r="AG919" s="545" t="s">
        <v>2263</v>
      </c>
      <c r="AH919" s="556"/>
      <c r="AN919" s="502">
        <f t="shared" si="268"/>
        <v>0</v>
      </c>
      <c r="AO919" s="502">
        <f t="shared" si="268"/>
        <v>-50698.307681914273</v>
      </c>
      <c r="AP919" s="502">
        <f t="shared" si="268"/>
        <v>-147749.35381586445</v>
      </c>
      <c r="AQ919" s="502">
        <f t="shared" si="268"/>
        <v>-15652657.998401111</v>
      </c>
    </row>
    <row r="920" spans="1:43" s="504" customFormat="1" ht="12.75" x14ac:dyDescent="0.2">
      <c r="A920" s="535" t="s">
        <v>1309</v>
      </c>
      <c r="B920" s="536">
        <v>0</v>
      </c>
      <c r="C920" s="537" t="s">
        <v>2263</v>
      </c>
      <c r="D920" s="537">
        <v>826.38758594225396</v>
      </c>
      <c r="E920" s="537">
        <v>826.38758594225396</v>
      </c>
      <c r="F920" s="537">
        <v>885.09120726835738</v>
      </c>
      <c r="G920" s="538">
        <v>0</v>
      </c>
      <c r="H920" s="538">
        <v>383</v>
      </c>
      <c r="I920" s="538">
        <v>566</v>
      </c>
      <c r="J920" s="538">
        <v>32696</v>
      </c>
      <c r="K920" s="539">
        <f t="shared" si="269"/>
        <v>0</v>
      </c>
      <c r="L920" s="539">
        <f t="shared" si="270"/>
        <v>316506.44541588327</v>
      </c>
      <c r="M920" s="539">
        <f t="shared" si="270"/>
        <v>467735.37364331575</v>
      </c>
      <c r="N920" s="539">
        <f t="shared" si="270"/>
        <v>28938942.112846214</v>
      </c>
      <c r="O920" s="539">
        <f t="shared" si="271"/>
        <v>29723183.931905415</v>
      </c>
      <c r="P920" s="540"/>
      <c r="Q920" s="541"/>
      <c r="R920" s="541"/>
      <c r="S920" s="541"/>
      <c r="T920" s="541"/>
      <c r="U920" s="538">
        <f t="shared" si="272"/>
        <v>0</v>
      </c>
      <c r="V920" s="538">
        <f t="shared" si="273"/>
        <v>0</v>
      </c>
      <c r="W920" s="538">
        <f t="shared" si="273"/>
        <v>0</v>
      </c>
      <c r="X920" s="538">
        <f t="shared" si="273"/>
        <v>0</v>
      </c>
      <c r="Y920" s="538">
        <f t="shared" si="274"/>
        <v>0</v>
      </c>
      <c r="Z920" s="542">
        <f t="shared" si="275"/>
        <v>0</v>
      </c>
      <c r="AA920" s="543"/>
      <c r="AB920" s="544" t="s">
        <v>2505</v>
      </c>
      <c r="AC920" s="544">
        <v>608.38041989151895</v>
      </c>
      <c r="AD920" s="544">
        <v>608.38041989151895</v>
      </c>
      <c r="AE920" s="544">
        <v>608.38041989151895</v>
      </c>
      <c r="AF920" s="545" t="s">
        <v>2263</v>
      </c>
      <c r="AG920" s="545" t="s">
        <v>2263</v>
      </c>
      <c r="AH920" s="556"/>
      <c r="AN920" s="502">
        <f t="shared" si="268"/>
        <v>0</v>
      </c>
      <c r="AO920" s="502">
        <f t="shared" si="268"/>
        <v>-316506.44541588327</v>
      </c>
      <c r="AP920" s="502">
        <f t="shared" si="268"/>
        <v>-467735.37364331575</v>
      </c>
      <c r="AQ920" s="502">
        <f t="shared" si="268"/>
        <v>-28938942.112846214</v>
      </c>
    </row>
    <row r="921" spans="1:43" s="504" customFormat="1" ht="12.75" x14ac:dyDescent="0.2">
      <c r="A921" s="535" t="s">
        <v>1310</v>
      </c>
      <c r="B921" s="536" t="s">
        <v>2417</v>
      </c>
      <c r="C921" s="537" t="s">
        <v>2263</v>
      </c>
      <c r="D921" s="537">
        <v>1565.2215029448164</v>
      </c>
      <c r="E921" s="537">
        <v>1565.2215029448164</v>
      </c>
      <c r="F921" s="537">
        <v>1977.8139445083668</v>
      </c>
      <c r="G921" s="538">
        <v>0</v>
      </c>
      <c r="H921" s="538">
        <v>2</v>
      </c>
      <c r="I921" s="538">
        <v>4</v>
      </c>
      <c r="J921" s="538">
        <v>1869</v>
      </c>
      <c r="K921" s="539">
        <f t="shared" si="269"/>
        <v>0</v>
      </c>
      <c r="L921" s="539">
        <f t="shared" si="270"/>
        <v>3130.4430058896328</v>
      </c>
      <c r="M921" s="539">
        <f t="shared" si="270"/>
        <v>6260.8860117792656</v>
      </c>
      <c r="N921" s="539">
        <f t="shared" si="270"/>
        <v>3696534.2622861378</v>
      </c>
      <c r="O921" s="539">
        <f t="shared" si="271"/>
        <v>3705925.5913038068</v>
      </c>
      <c r="P921" s="540"/>
      <c r="Q921" s="541"/>
      <c r="R921" s="541">
        <f>SUMPRODUCT(D921:F921,H921:J921)/SUM(H921:J921)</f>
        <v>1976.4936486953636</v>
      </c>
      <c r="S921" s="541">
        <f>R921</f>
        <v>1976.4936486953636</v>
      </c>
      <c r="T921" s="541">
        <f>R921</f>
        <v>1976.4936486953636</v>
      </c>
      <c r="U921" s="538">
        <f t="shared" si="272"/>
        <v>0</v>
      </c>
      <c r="V921" s="538">
        <f t="shared" si="273"/>
        <v>3952.9872973907272</v>
      </c>
      <c r="W921" s="538">
        <f t="shared" si="273"/>
        <v>7905.9745947814545</v>
      </c>
      <c r="X921" s="538">
        <f t="shared" si="273"/>
        <v>3694066.6294116345</v>
      </c>
      <c r="Y921" s="538">
        <f t="shared" si="274"/>
        <v>3705925.5913038068</v>
      </c>
      <c r="Z921" s="542">
        <f t="shared" si="275"/>
        <v>0</v>
      </c>
      <c r="AA921" s="543"/>
      <c r="AB921" s="544" t="s">
        <v>2505</v>
      </c>
      <c r="AC921" s="544">
        <v>1822.2533779345656</v>
      </c>
      <c r="AD921" s="544">
        <v>1822.2533779345656</v>
      </c>
      <c r="AE921" s="544">
        <v>2907.134284924663</v>
      </c>
      <c r="AF921" s="545" t="s">
        <v>2263</v>
      </c>
      <c r="AG921" s="545" t="s">
        <v>2263</v>
      </c>
      <c r="AH921" s="556"/>
      <c r="AN921" s="502">
        <f t="shared" si="268"/>
        <v>0</v>
      </c>
      <c r="AO921" s="502">
        <f t="shared" si="268"/>
        <v>822.54429150109445</v>
      </c>
      <c r="AP921" s="502">
        <f t="shared" si="268"/>
        <v>1645.0885830021889</v>
      </c>
      <c r="AQ921" s="502">
        <f t="shared" si="268"/>
        <v>-2467.6328745032661</v>
      </c>
    </row>
    <row r="922" spans="1:43" s="504" customFormat="1" ht="12.75" x14ac:dyDescent="0.2">
      <c r="A922" s="535" t="s">
        <v>1311</v>
      </c>
      <c r="B922" s="536" t="s">
        <v>2417</v>
      </c>
      <c r="C922" s="537" t="s">
        <v>2263</v>
      </c>
      <c r="D922" s="537">
        <v>2657.0879184502915</v>
      </c>
      <c r="E922" s="537">
        <v>2657.0879184502915</v>
      </c>
      <c r="F922" s="537">
        <v>675.66057727982991</v>
      </c>
      <c r="G922" s="538">
        <v>0</v>
      </c>
      <c r="H922" s="538">
        <v>0</v>
      </c>
      <c r="I922" s="538">
        <v>2</v>
      </c>
      <c r="J922" s="538">
        <v>3096</v>
      </c>
      <c r="K922" s="539">
        <f t="shared" si="269"/>
        <v>0</v>
      </c>
      <c r="L922" s="539">
        <f t="shared" si="270"/>
        <v>0</v>
      </c>
      <c r="M922" s="539">
        <f t="shared" si="270"/>
        <v>5314.1758369005829</v>
      </c>
      <c r="N922" s="539">
        <f t="shared" si="270"/>
        <v>2091845.1472583534</v>
      </c>
      <c r="O922" s="539">
        <f t="shared" si="271"/>
        <v>2097159.3230952541</v>
      </c>
      <c r="P922" s="540"/>
      <c r="Q922" s="541"/>
      <c r="R922" s="541">
        <f>SUMPRODUCT(D922:F922,H922:J922)/SUM(H922:J922)</f>
        <v>676.93974276799679</v>
      </c>
      <c r="S922" s="541">
        <f>R922</f>
        <v>676.93974276799679</v>
      </c>
      <c r="T922" s="541">
        <f>R922</f>
        <v>676.93974276799679</v>
      </c>
      <c r="U922" s="538">
        <f t="shared" si="272"/>
        <v>0</v>
      </c>
      <c r="V922" s="538">
        <f t="shared" si="273"/>
        <v>0</v>
      </c>
      <c r="W922" s="538">
        <f t="shared" si="273"/>
        <v>1353.8794855359936</v>
      </c>
      <c r="X922" s="538">
        <f t="shared" si="273"/>
        <v>2095805.443609718</v>
      </c>
      <c r="Y922" s="538">
        <f t="shared" si="274"/>
        <v>2097159.3230952541</v>
      </c>
      <c r="Z922" s="542">
        <f t="shared" si="275"/>
        <v>0</v>
      </c>
      <c r="AA922" s="543"/>
      <c r="AB922" s="544" t="s">
        <v>2505</v>
      </c>
      <c r="AC922" s="544">
        <v>637.25923729143278</v>
      </c>
      <c r="AD922" s="544">
        <v>637.25923729143278</v>
      </c>
      <c r="AE922" s="544">
        <v>623.90133712519935</v>
      </c>
      <c r="AF922" s="545" t="s">
        <v>2263</v>
      </c>
      <c r="AG922" s="545" t="s">
        <v>2263</v>
      </c>
      <c r="AH922" s="556"/>
      <c r="AN922" s="502">
        <f t="shared" si="268"/>
        <v>0</v>
      </c>
      <c r="AO922" s="502">
        <f t="shared" si="268"/>
        <v>0</v>
      </c>
      <c r="AP922" s="502">
        <f t="shared" si="268"/>
        <v>-3960.2963513645891</v>
      </c>
      <c r="AQ922" s="502">
        <f t="shared" si="268"/>
        <v>3960.2963513645809</v>
      </c>
    </row>
    <row r="923" spans="1:43" s="504" customFormat="1" ht="12.75" x14ac:dyDescent="0.2">
      <c r="A923" s="535" t="s">
        <v>1312</v>
      </c>
      <c r="B923" s="536" t="s">
        <v>2417</v>
      </c>
      <c r="C923" s="537" t="s">
        <v>2263</v>
      </c>
      <c r="D923" s="537">
        <v>795.090564122827</v>
      </c>
      <c r="E923" s="537">
        <v>795.090564122827</v>
      </c>
      <c r="F923" s="537">
        <v>383.40730386594839</v>
      </c>
      <c r="G923" s="538">
        <v>0</v>
      </c>
      <c r="H923" s="538">
        <v>11</v>
      </c>
      <c r="I923" s="538">
        <v>21</v>
      </c>
      <c r="J923" s="538">
        <v>9209</v>
      </c>
      <c r="K923" s="539">
        <f t="shared" si="269"/>
        <v>0</v>
      </c>
      <c r="L923" s="539">
        <f t="shared" si="270"/>
        <v>8745.9962053510972</v>
      </c>
      <c r="M923" s="539">
        <f t="shared" si="270"/>
        <v>16696.901846579367</v>
      </c>
      <c r="N923" s="539">
        <f t="shared" si="270"/>
        <v>3530797.861301519</v>
      </c>
      <c r="O923" s="539">
        <f t="shared" si="271"/>
        <v>3556240.7593534496</v>
      </c>
      <c r="P923" s="540"/>
      <c r="Q923" s="541"/>
      <c r="R923" s="541">
        <f>SUMPRODUCT(D923:F923,H923:J923)/SUM(H923:J923)</f>
        <v>384.83289247413154</v>
      </c>
      <c r="S923" s="541">
        <f>R923</f>
        <v>384.83289247413154</v>
      </c>
      <c r="T923" s="541">
        <f>R923</f>
        <v>384.83289247413154</v>
      </c>
      <c r="U923" s="538">
        <f t="shared" si="272"/>
        <v>0</v>
      </c>
      <c r="V923" s="538">
        <f t="shared" si="273"/>
        <v>4233.1618172154467</v>
      </c>
      <c r="W923" s="538">
        <f t="shared" si="273"/>
        <v>8081.4907419567626</v>
      </c>
      <c r="X923" s="538">
        <f t="shared" si="273"/>
        <v>3543926.1067942772</v>
      </c>
      <c r="Y923" s="538">
        <f t="shared" si="274"/>
        <v>3556240.7593534496</v>
      </c>
      <c r="Z923" s="542">
        <f t="shared" si="275"/>
        <v>0</v>
      </c>
      <c r="AA923" s="543"/>
      <c r="AB923" s="544" t="s">
        <v>2505</v>
      </c>
      <c r="AC923" s="544">
        <v>330.18114560568199</v>
      </c>
      <c r="AD923" s="544">
        <v>330.18114560568199</v>
      </c>
      <c r="AE923" s="544">
        <v>363.86158852558282</v>
      </c>
      <c r="AF923" s="545" t="s">
        <v>2263</v>
      </c>
      <c r="AG923" s="545" t="s">
        <v>2263</v>
      </c>
      <c r="AH923" s="556"/>
      <c r="AN923" s="502">
        <f t="shared" si="268"/>
        <v>0</v>
      </c>
      <c r="AO923" s="502">
        <f t="shared" si="268"/>
        <v>-4512.8343881356504</v>
      </c>
      <c r="AP923" s="502">
        <f t="shared" si="268"/>
        <v>-8615.4111046226044</v>
      </c>
      <c r="AQ923" s="502">
        <f t="shared" si="268"/>
        <v>13128.245492758229</v>
      </c>
    </row>
    <row r="924" spans="1:43" s="504" customFormat="1" ht="12.75" x14ac:dyDescent="0.2">
      <c r="A924" s="535" t="s">
        <v>1313</v>
      </c>
      <c r="B924" s="536">
        <v>0</v>
      </c>
      <c r="C924" s="537" t="s">
        <v>2263</v>
      </c>
      <c r="D924" s="537">
        <v>5224.4767476179468</v>
      </c>
      <c r="E924" s="537">
        <v>5224.4767476179468</v>
      </c>
      <c r="F924" s="537">
        <v>3514.3493997301803</v>
      </c>
      <c r="G924" s="538">
        <v>0</v>
      </c>
      <c r="H924" s="538">
        <v>17</v>
      </c>
      <c r="I924" s="538">
        <v>923</v>
      </c>
      <c r="J924" s="538">
        <v>20241</v>
      </c>
      <c r="K924" s="539">
        <f t="shared" si="269"/>
        <v>0</v>
      </c>
      <c r="L924" s="539">
        <f t="shared" si="270"/>
        <v>88816.104709505089</v>
      </c>
      <c r="M924" s="539">
        <f t="shared" si="270"/>
        <v>4822192.0380513649</v>
      </c>
      <c r="N924" s="539">
        <f t="shared" si="270"/>
        <v>71133946.19993858</v>
      </c>
      <c r="O924" s="539">
        <f t="shared" si="271"/>
        <v>76044954.342699453</v>
      </c>
      <c r="P924" s="540"/>
      <c r="Q924" s="541"/>
      <c r="R924" s="541"/>
      <c r="S924" s="541"/>
      <c r="T924" s="541"/>
      <c r="U924" s="538">
        <f t="shared" si="272"/>
        <v>0</v>
      </c>
      <c r="V924" s="538">
        <f t="shared" si="273"/>
        <v>0</v>
      </c>
      <c r="W924" s="538">
        <f t="shared" si="273"/>
        <v>0</v>
      </c>
      <c r="X924" s="538">
        <f t="shared" si="273"/>
        <v>0</v>
      </c>
      <c r="Y924" s="538">
        <f t="shared" si="274"/>
        <v>0</v>
      </c>
      <c r="Z924" s="542">
        <f t="shared" si="275"/>
        <v>0</v>
      </c>
      <c r="AA924" s="543"/>
      <c r="AB924" s="544" t="s">
        <v>2505</v>
      </c>
      <c r="AC924" s="544">
        <v>1299.5467829961244</v>
      </c>
      <c r="AD924" s="544">
        <v>1299.5467829961244</v>
      </c>
      <c r="AE924" s="544">
        <v>1148.4143052699085</v>
      </c>
      <c r="AF924" s="545" t="s">
        <v>2263</v>
      </c>
      <c r="AG924" s="545" t="s">
        <v>2263</v>
      </c>
      <c r="AH924" s="556"/>
      <c r="AN924" s="502">
        <f t="shared" si="268"/>
        <v>0</v>
      </c>
      <c r="AO924" s="502">
        <f t="shared" si="268"/>
        <v>-88816.104709505089</v>
      </c>
      <c r="AP924" s="502">
        <f t="shared" si="268"/>
        <v>-4822192.0380513649</v>
      </c>
      <c r="AQ924" s="502">
        <f t="shared" si="268"/>
        <v>-71133946.19993858</v>
      </c>
    </row>
    <row r="925" spans="1:43" s="504" customFormat="1" ht="12.75" x14ac:dyDescent="0.2">
      <c r="A925" s="535" t="s">
        <v>1314</v>
      </c>
      <c r="B925" s="536">
        <v>0</v>
      </c>
      <c r="C925" s="537" t="s">
        <v>2263</v>
      </c>
      <c r="D925" s="537">
        <v>3794.2873495120766</v>
      </c>
      <c r="E925" s="537">
        <v>3794.2873495120766</v>
      </c>
      <c r="F925" s="537">
        <v>2693.4432460134053</v>
      </c>
      <c r="G925" s="538">
        <v>0</v>
      </c>
      <c r="H925" s="538">
        <v>19</v>
      </c>
      <c r="I925" s="538">
        <v>172</v>
      </c>
      <c r="J925" s="538">
        <v>7378</v>
      </c>
      <c r="K925" s="539">
        <f t="shared" si="269"/>
        <v>0</v>
      </c>
      <c r="L925" s="539">
        <f t="shared" si="270"/>
        <v>72091.459640729459</v>
      </c>
      <c r="M925" s="539">
        <f t="shared" si="270"/>
        <v>652617.42411607713</v>
      </c>
      <c r="N925" s="539">
        <f t="shared" si="270"/>
        <v>19872224.269086905</v>
      </c>
      <c r="O925" s="539">
        <f t="shared" si="271"/>
        <v>20596933.15284371</v>
      </c>
      <c r="P925" s="540"/>
      <c r="Q925" s="541"/>
      <c r="R925" s="541"/>
      <c r="S925" s="541"/>
      <c r="T925" s="541"/>
      <c r="U925" s="538">
        <f t="shared" si="272"/>
        <v>0</v>
      </c>
      <c r="V925" s="538">
        <f t="shared" si="273"/>
        <v>0</v>
      </c>
      <c r="W925" s="538">
        <f t="shared" si="273"/>
        <v>0</v>
      </c>
      <c r="X925" s="538">
        <f t="shared" si="273"/>
        <v>0</v>
      </c>
      <c r="Y925" s="538">
        <f t="shared" si="274"/>
        <v>0</v>
      </c>
      <c r="Z925" s="542">
        <f t="shared" si="275"/>
        <v>0</v>
      </c>
      <c r="AA925" s="543"/>
      <c r="AB925" s="544" t="s">
        <v>2505</v>
      </c>
      <c r="AC925" s="544">
        <v>1073.3293800301326</v>
      </c>
      <c r="AD925" s="544">
        <v>1073.3293800301326</v>
      </c>
      <c r="AE925" s="544">
        <v>995.35657305036489</v>
      </c>
      <c r="AF925" s="545" t="s">
        <v>2263</v>
      </c>
      <c r="AG925" s="545" t="s">
        <v>2263</v>
      </c>
      <c r="AH925" s="556"/>
      <c r="AN925" s="502">
        <f t="shared" si="268"/>
        <v>0</v>
      </c>
      <c r="AO925" s="502">
        <f t="shared" si="268"/>
        <v>-72091.459640729459</v>
      </c>
      <c r="AP925" s="502">
        <f t="shared" si="268"/>
        <v>-652617.42411607713</v>
      </c>
      <c r="AQ925" s="502">
        <f t="shared" si="268"/>
        <v>-19872224.269086905</v>
      </c>
    </row>
    <row r="926" spans="1:43" s="504" customFormat="1" ht="12.75" x14ac:dyDescent="0.2">
      <c r="A926" s="535" t="s">
        <v>1315</v>
      </c>
      <c r="B926" s="536">
        <v>0</v>
      </c>
      <c r="C926" s="537" t="s">
        <v>2263</v>
      </c>
      <c r="D926" s="537">
        <v>2147.1418132673584</v>
      </c>
      <c r="E926" s="537">
        <v>2147.1418132673584</v>
      </c>
      <c r="F926" s="537">
        <v>1643.2919028697397</v>
      </c>
      <c r="G926" s="538">
        <v>0</v>
      </c>
      <c r="H926" s="538">
        <v>33</v>
      </c>
      <c r="I926" s="538">
        <v>130</v>
      </c>
      <c r="J926" s="538">
        <v>8092</v>
      </c>
      <c r="K926" s="539">
        <f t="shared" si="269"/>
        <v>0</v>
      </c>
      <c r="L926" s="539">
        <f t="shared" si="270"/>
        <v>70855.679837822827</v>
      </c>
      <c r="M926" s="539">
        <f t="shared" si="270"/>
        <v>279128.43572475662</v>
      </c>
      <c r="N926" s="539">
        <f t="shared" si="270"/>
        <v>13297518.078021934</v>
      </c>
      <c r="O926" s="539">
        <f t="shared" si="271"/>
        <v>13647502.193584513</v>
      </c>
      <c r="P926" s="540"/>
      <c r="Q926" s="541"/>
      <c r="R926" s="541"/>
      <c r="S926" s="541"/>
      <c r="T926" s="541"/>
      <c r="U926" s="538">
        <f t="shared" si="272"/>
        <v>0</v>
      </c>
      <c r="V926" s="538">
        <f t="shared" si="273"/>
        <v>0</v>
      </c>
      <c r="W926" s="538">
        <f t="shared" si="273"/>
        <v>0</v>
      </c>
      <c r="X926" s="538">
        <f t="shared" si="273"/>
        <v>0</v>
      </c>
      <c r="Y926" s="538">
        <f t="shared" si="274"/>
        <v>0</v>
      </c>
      <c r="Z926" s="542">
        <f t="shared" si="275"/>
        <v>0</v>
      </c>
      <c r="AA926" s="543"/>
      <c r="AB926" s="544" t="s">
        <v>2505</v>
      </c>
      <c r="AC926" s="544">
        <v>890.43020316401112</v>
      </c>
      <c r="AD926" s="544">
        <v>890.43020316401112</v>
      </c>
      <c r="AE926" s="544">
        <v>613.19355612483798</v>
      </c>
      <c r="AF926" s="545" t="s">
        <v>2263</v>
      </c>
      <c r="AG926" s="545" t="s">
        <v>2263</v>
      </c>
      <c r="AH926" s="556"/>
      <c r="AN926" s="502">
        <f t="shared" si="268"/>
        <v>0</v>
      </c>
      <c r="AO926" s="502">
        <f t="shared" si="268"/>
        <v>-70855.679837822827</v>
      </c>
      <c r="AP926" s="502">
        <f t="shared" si="268"/>
        <v>-279128.43572475662</v>
      </c>
      <c r="AQ926" s="502">
        <f t="shared" si="268"/>
        <v>-13297518.078021934</v>
      </c>
    </row>
    <row r="927" spans="1:43" s="504" customFormat="1" ht="12.75" x14ac:dyDescent="0.2">
      <c r="A927" s="535" t="s">
        <v>1316</v>
      </c>
      <c r="B927" s="536">
        <v>0</v>
      </c>
      <c r="C927" s="537" t="s">
        <v>2263</v>
      </c>
      <c r="D927" s="537">
        <v>966.81007027693738</v>
      </c>
      <c r="E927" s="537">
        <v>966.81007027693738</v>
      </c>
      <c r="F927" s="537">
        <v>1544.4316362772672</v>
      </c>
      <c r="G927" s="538">
        <v>0</v>
      </c>
      <c r="H927" s="538">
        <v>156</v>
      </c>
      <c r="I927" s="538">
        <v>412</v>
      </c>
      <c r="J927" s="538">
        <v>19474</v>
      </c>
      <c r="K927" s="539">
        <f t="shared" si="269"/>
        <v>0</v>
      </c>
      <c r="L927" s="539">
        <f t="shared" si="270"/>
        <v>150822.37096320224</v>
      </c>
      <c r="M927" s="539">
        <f t="shared" si="270"/>
        <v>398325.74895409821</v>
      </c>
      <c r="N927" s="539">
        <f t="shared" si="270"/>
        <v>30076261.6848635</v>
      </c>
      <c r="O927" s="539">
        <f t="shared" si="271"/>
        <v>30625409.8047808</v>
      </c>
      <c r="P927" s="540"/>
      <c r="Q927" s="541"/>
      <c r="R927" s="541"/>
      <c r="S927" s="541"/>
      <c r="T927" s="541"/>
      <c r="U927" s="538">
        <f t="shared" si="272"/>
        <v>0</v>
      </c>
      <c r="V927" s="538">
        <f t="shared" si="273"/>
        <v>0</v>
      </c>
      <c r="W927" s="538">
        <f t="shared" si="273"/>
        <v>0</v>
      </c>
      <c r="X927" s="538">
        <f t="shared" si="273"/>
        <v>0</v>
      </c>
      <c r="Y927" s="538">
        <f t="shared" si="274"/>
        <v>0</v>
      </c>
      <c r="Z927" s="542">
        <f t="shared" si="275"/>
        <v>0</v>
      </c>
      <c r="AA927" s="543"/>
      <c r="AB927" s="544" t="s">
        <v>2505</v>
      </c>
      <c r="AC927" s="544">
        <v>863.47664025742495</v>
      </c>
      <c r="AD927" s="544">
        <v>863.47664025742495</v>
      </c>
      <c r="AE927" s="544">
        <v>448.58429694532884</v>
      </c>
      <c r="AF927" s="545" t="s">
        <v>2263</v>
      </c>
      <c r="AG927" s="545" t="s">
        <v>2263</v>
      </c>
      <c r="AH927" s="556"/>
      <c r="AN927" s="502">
        <f t="shared" si="268"/>
        <v>0</v>
      </c>
      <c r="AO927" s="502">
        <f t="shared" si="268"/>
        <v>-150822.37096320224</v>
      </c>
      <c r="AP927" s="502">
        <f t="shared" si="268"/>
        <v>-398325.74895409821</v>
      </c>
      <c r="AQ927" s="502">
        <f t="shared" si="268"/>
        <v>-30076261.6848635</v>
      </c>
    </row>
    <row r="928" spans="1:43" s="504" customFormat="1" ht="12.75" x14ac:dyDescent="0.2">
      <c r="A928" s="535" t="s">
        <v>1317</v>
      </c>
      <c r="B928" s="536">
        <v>0</v>
      </c>
      <c r="C928" s="537" t="s">
        <v>2263</v>
      </c>
      <c r="D928" s="537">
        <v>426.1640309072481</v>
      </c>
      <c r="E928" s="537">
        <v>426.1640309072481</v>
      </c>
      <c r="F928" s="537">
        <v>652.82851835500867</v>
      </c>
      <c r="G928" s="538">
        <v>0</v>
      </c>
      <c r="H928" s="538">
        <v>379</v>
      </c>
      <c r="I928" s="538">
        <v>164</v>
      </c>
      <c r="J928" s="538">
        <v>4529</v>
      </c>
      <c r="K928" s="539">
        <f t="shared" si="269"/>
        <v>0</v>
      </c>
      <c r="L928" s="539">
        <f t="shared" si="270"/>
        <v>161516.16771384704</v>
      </c>
      <c r="M928" s="539">
        <f t="shared" si="270"/>
        <v>69890.901068788691</v>
      </c>
      <c r="N928" s="539">
        <f t="shared" si="270"/>
        <v>2956660.3596298341</v>
      </c>
      <c r="O928" s="539">
        <f t="shared" si="271"/>
        <v>3188067.42841247</v>
      </c>
      <c r="P928" s="540"/>
      <c r="Q928" s="541"/>
      <c r="R928" s="541"/>
      <c r="S928" s="541"/>
      <c r="T928" s="541"/>
      <c r="U928" s="538">
        <f t="shared" si="272"/>
        <v>0</v>
      </c>
      <c r="V928" s="538">
        <f t="shared" si="273"/>
        <v>0</v>
      </c>
      <c r="W928" s="538">
        <f t="shared" si="273"/>
        <v>0</v>
      </c>
      <c r="X928" s="538">
        <f t="shared" si="273"/>
        <v>0</v>
      </c>
      <c r="Y928" s="538">
        <f t="shared" si="274"/>
        <v>0</v>
      </c>
      <c r="Z928" s="542">
        <f t="shared" si="275"/>
        <v>0</v>
      </c>
      <c r="AA928" s="543"/>
      <c r="AB928" s="544" t="s">
        <v>2505</v>
      </c>
      <c r="AC928" s="544">
        <v>347.50843604563033</v>
      </c>
      <c r="AD928" s="544">
        <v>347.50843604563033</v>
      </c>
      <c r="AE928" s="544">
        <v>558.32380306500158</v>
      </c>
      <c r="AF928" s="545" t="s">
        <v>2263</v>
      </c>
      <c r="AG928" s="545" t="s">
        <v>2263</v>
      </c>
      <c r="AH928" s="556"/>
      <c r="AN928" s="502">
        <f t="shared" si="268"/>
        <v>0</v>
      </c>
      <c r="AO928" s="502">
        <f t="shared" si="268"/>
        <v>-161516.16771384704</v>
      </c>
      <c r="AP928" s="502">
        <f t="shared" si="268"/>
        <v>-69890.901068788691</v>
      </c>
      <c r="AQ928" s="502">
        <f t="shared" si="268"/>
        <v>-2956660.3596298341</v>
      </c>
    </row>
    <row r="929" spans="1:43" s="560" customFormat="1" ht="12.75" x14ac:dyDescent="0.2">
      <c r="A929" s="548" t="s">
        <v>1318</v>
      </c>
      <c r="B929" s="549" t="s">
        <v>2419</v>
      </c>
      <c r="C929" s="550" t="s">
        <v>2263</v>
      </c>
      <c r="D929" s="550">
        <v>1591.3250419011019</v>
      </c>
      <c r="E929" s="550">
        <v>1591.3250419011019</v>
      </c>
      <c r="F929" s="550">
        <v>3501.8646446057082</v>
      </c>
      <c r="G929" s="551">
        <v>0</v>
      </c>
      <c r="H929" s="551">
        <v>4</v>
      </c>
      <c r="I929" s="551">
        <v>21</v>
      </c>
      <c r="J929" s="551">
        <v>1150</v>
      </c>
      <c r="K929" s="552">
        <f t="shared" si="269"/>
        <v>0</v>
      </c>
      <c r="L929" s="552">
        <f t="shared" si="270"/>
        <v>6365.3001676044078</v>
      </c>
      <c r="M929" s="552">
        <f t="shared" si="270"/>
        <v>33417.825879923141</v>
      </c>
      <c r="N929" s="552">
        <f t="shared" si="270"/>
        <v>4027144.3412965643</v>
      </c>
      <c r="O929" s="552">
        <f t="shared" si="271"/>
        <v>4066927.4673440917</v>
      </c>
      <c r="P929" s="540"/>
      <c r="Q929" s="553"/>
      <c r="R929" s="553">
        <f>R1712</f>
        <v>1310.5401557737373</v>
      </c>
      <c r="S929" s="553">
        <f t="shared" ref="S929:T929" si="276">S1712</f>
        <v>1310.5401557737373</v>
      </c>
      <c r="T929" s="553">
        <f t="shared" si="276"/>
        <v>1310.5401557737373</v>
      </c>
      <c r="U929" s="551">
        <f t="shared" si="272"/>
        <v>0</v>
      </c>
      <c r="V929" s="551">
        <f t="shared" si="273"/>
        <v>5242.1606230949492</v>
      </c>
      <c r="W929" s="551">
        <f t="shared" si="273"/>
        <v>27521.343271248483</v>
      </c>
      <c r="X929" s="551">
        <f t="shared" si="273"/>
        <v>1507121.1791397978</v>
      </c>
      <c r="Y929" s="551">
        <f t="shared" si="274"/>
        <v>1539884.6830341413</v>
      </c>
      <c r="Z929" s="551">
        <f t="shared" si="275"/>
        <v>-2527042.7843099507</v>
      </c>
      <c r="AA929" s="540"/>
      <c r="AB929" s="554" t="s">
        <v>2505</v>
      </c>
      <c r="AC929" s="554">
        <v>1419.8751888290988</v>
      </c>
      <c r="AD929" s="554">
        <v>1419.8751888290988</v>
      </c>
      <c r="AE929" s="554">
        <v>1419.8751888290988</v>
      </c>
      <c r="AF929" s="555" t="s">
        <v>2263</v>
      </c>
      <c r="AG929" s="555" t="s">
        <v>2263</v>
      </c>
      <c r="AH929" s="559"/>
      <c r="AN929" s="502">
        <f t="shared" si="268"/>
        <v>0</v>
      </c>
      <c r="AO929" s="502">
        <f t="shared" si="268"/>
        <v>-1123.1395445094586</v>
      </c>
      <c r="AP929" s="502">
        <f t="shared" si="268"/>
        <v>-5896.482608674658</v>
      </c>
      <c r="AQ929" s="502">
        <f t="shared" si="268"/>
        <v>-2520023.1621567663</v>
      </c>
    </row>
    <row r="930" spans="1:43" s="504" customFormat="1" ht="12.75" x14ac:dyDescent="0.2">
      <c r="A930" s="535" t="s">
        <v>1319</v>
      </c>
      <c r="B930" s="536">
        <v>0</v>
      </c>
      <c r="C930" s="537" t="s">
        <v>2263</v>
      </c>
      <c r="D930" s="537">
        <v>2241.4948403012718</v>
      </c>
      <c r="E930" s="537">
        <v>2241.4948403012718</v>
      </c>
      <c r="F930" s="537">
        <v>2065.1997915902089</v>
      </c>
      <c r="G930" s="538">
        <v>0</v>
      </c>
      <c r="H930" s="538">
        <v>13</v>
      </c>
      <c r="I930" s="538">
        <v>44</v>
      </c>
      <c r="J930" s="538">
        <v>5727</v>
      </c>
      <c r="K930" s="539">
        <f t="shared" si="269"/>
        <v>0</v>
      </c>
      <c r="L930" s="539">
        <f t="shared" si="270"/>
        <v>29139.432923916534</v>
      </c>
      <c r="M930" s="539">
        <f t="shared" si="270"/>
        <v>98625.772973255953</v>
      </c>
      <c r="N930" s="539">
        <f t="shared" si="270"/>
        <v>11827399.206437126</v>
      </c>
      <c r="O930" s="539">
        <f t="shared" si="271"/>
        <v>11955164.412334299</v>
      </c>
      <c r="P930" s="540"/>
      <c r="Q930" s="541"/>
      <c r="R930" s="541"/>
      <c r="S930" s="541"/>
      <c r="T930" s="541"/>
      <c r="U930" s="538">
        <f t="shared" si="272"/>
        <v>0</v>
      </c>
      <c r="V930" s="538">
        <f t="shared" si="273"/>
        <v>0</v>
      </c>
      <c r="W930" s="538">
        <f t="shared" si="273"/>
        <v>0</v>
      </c>
      <c r="X930" s="538">
        <f t="shared" si="273"/>
        <v>0</v>
      </c>
      <c r="Y930" s="538">
        <f t="shared" si="274"/>
        <v>0</v>
      </c>
      <c r="Z930" s="542">
        <f t="shared" si="275"/>
        <v>0</v>
      </c>
      <c r="AA930" s="543"/>
      <c r="AB930" s="544" t="s">
        <v>2505</v>
      </c>
      <c r="AC930" s="544">
        <v>646.88550975807084</v>
      </c>
      <c r="AD930" s="544">
        <v>646.88550975807084</v>
      </c>
      <c r="AE930" s="544">
        <v>646.88550975807084</v>
      </c>
      <c r="AF930" s="545" t="s">
        <v>2263</v>
      </c>
      <c r="AG930" s="545" t="s">
        <v>2263</v>
      </c>
      <c r="AH930" s="556"/>
      <c r="AN930" s="502">
        <f t="shared" si="268"/>
        <v>0</v>
      </c>
      <c r="AO930" s="502">
        <f t="shared" si="268"/>
        <v>-29139.432923916534</v>
      </c>
      <c r="AP930" s="502">
        <f t="shared" si="268"/>
        <v>-98625.772973255953</v>
      </c>
      <c r="AQ930" s="502">
        <f t="shared" si="268"/>
        <v>-11827399.206437126</v>
      </c>
    </row>
    <row r="931" spans="1:43" s="504" customFormat="1" ht="12.75" x14ac:dyDescent="0.2">
      <c r="A931" s="535" t="s">
        <v>1320</v>
      </c>
      <c r="B931" s="536">
        <v>0</v>
      </c>
      <c r="C931" s="537" t="s">
        <v>2263</v>
      </c>
      <c r="D931" s="537">
        <v>2253.8744066309441</v>
      </c>
      <c r="E931" s="537">
        <v>2253.8744066309441</v>
      </c>
      <c r="F931" s="537">
        <v>6472.6814153704963</v>
      </c>
      <c r="G931" s="538">
        <v>1454</v>
      </c>
      <c r="H931" s="538">
        <v>254</v>
      </c>
      <c r="I931" s="538">
        <v>271</v>
      </c>
      <c r="J931" s="538">
        <v>420</v>
      </c>
      <c r="K931" s="539">
        <f t="shared" si="269"/>
        <v>0</v>
      </c>
      <c r="L931" s="539">
        <f t="shared" si="270"/>
        <v>572484.09928425984</v>
      </c>
      <c r="M931" s="539">
        <f t="shared" si="270"/>
        <v>610799.96419698582</v>
      </c>
      <c r="N931" s="539">
        <f t="shared" si="270"/>
        <v>2718526.1944556083</v>
      </c>
      <c r="O931" s="539">
        <f t="shared" si="271"/>
        <v>3901810.2579368539</v>
      </c>
      <c r="P931" s="540"/>
      <c r="Q931" s="541"/>
      <c r="R931" s="541"/>
      <c r="S931" s="541"/>
      <c r="T931" s="541"/>
      <c r="U931" s="538">
        <f t="shared" si="272"/>
        <v>0</v>
      </c>
      <c r="V931" s="538">
        <f t="shared" si="273"/>
        <v>0</v>
      </c>
      <c r="W931" s="538">
        <f t="shared" si="273"/>
        <v>0</v>
      </c>
      <c r="X931" s="538">
        <f t="shared" si="273"/>
        <v>0</v>
      </c>
      <c r="Y931" s="538">
        <f t="shared" si="274"/>
        <v>0</v>
      </c>
      <c r="Z931" s="542">
        <f t="shared" si="275"/>
        <v>0</v>
      </c>
      <c r="AA931" s="543"/>
      <c r="AB931" s="544" t="s">
        <v>2505</v>
      </c>
      <c r="AC931" s="544">
        <v>415.85497055875982</v>
      </c>
      <c r="AD931" s="544">
        <v>415.85497055875982</v>
      </c>
      <c r="AE931" s="544">
        <v>415.85497055875982</v>
      </c>
      <c r="AF931" s="545">
        <v>110</v>
      </c>
      <c r="AG931" s="545" t="s">
        <v>2263</v>
      </c>
      <c r="AH931" s="556"/>
      <c r="AN931" s="502">
        <f t="shared" si="268"/>
        <v>0</v>
      </c>
      <c r="AO931" s="502">
        <f t="shared" si="268"/>
        <v>-572484.09928425984</v>
      </c>
      <c r="AP931" s="502">
        <f t="shared" si="268"/>
        <v>-610799.96419698582</v>
      </c>
      <c r="AQ931" s="502">
        <f t="shared" si="268"/>
        <v>-2718526.1944556083</v>
      </c>
    </row>
    <row r="932" spans="1:43" s="504" customFormat="1" ht="12.75" x14ac:dyDescent="0.2">
      <c r="A932" s="535" t="s">
        <v>1321</v>
      </c>
      <c r="B932" s="536">
        <v>0</v>
      </c>
      <c r="C932" s="537" t="s">
        <v>2263</v>
      </c>
      <c r="D932" s="537">
        <v>8520.3482718478062</v>
      </c>
      <c r="E932" s="537">
        <v>8520.3482718478062</v>
      </c>
      <c r="F932" s="537">
        <v>15557.952634837828</v>
      </c>
      <c r="G932" s="538">
        <v>0</v>
      </c>
      <c r="H932" s="538">
        <v>0</v>
      </c>
      <c r="I932" s="538">
        <v>1386</v>
      </c>
      <c r="J932" s="538">
        <v>484</v>
      </c>
      <c r="K932" s="539">
        <f t="shared" si="269"/>
        <v>0</v>
      </c>
      <c r="L932" s="539">
        <f t="shared" si="270"/>
        <v>0</v>
      </c>
      <c r="M932" s="539">
        <f t="shared" si="270"/>
        <v>11809202.704781059</v>
      </c>
      <c r="N932" s="539">
        <f t="shared" si="270"/>
        <v>7530049.075261509</v>
      </c>
      <c r="O932" s="539">
        <f t="shared" si="271"/>
        <v>19339251.780042566</v>
      </c>
      <c r="P932" s="540"/>
      <c r="Q932" s="541"/>
      <c r="R932" s="541"/>
      <c r="S932" s="541"/>
      <c r="T932" s="541"/>
      <c r="U932" s="538">
        <f t="shared" si="272"/>
        <v>0</v>
      </c>
      <c r="V932" s="538">
        <f t="shared" si="273"/>
        <v>0</v>
      </c>
      <c r="W932" s="538">
        <f t="shared" si="273"/>
        <v>0</v>
      </c>
      <c r="X932" s="538">
        <f t="shared" si="273"/>
        <v>0</v>
      </c>
      <c r="Y932" s="538">
        <f t="shared" si="274"/>
        <v>0</v>
      </c>
      <c r="Z932" s="542">
        <f t="shared" si="275"/>
        <v>0</v>
      </c>
      <c r="AA932" s="543"/>
      <c r="AB932" s="544" t="s">
        <v>2505</v>
      </c>
      <c r="AC932" s="544">
        <v>8273.3563748411725</v>
      </c>
      <c r="AD932" s="544">
        <v>8273.3563748411725</v>
      </c>
      <c r="AE932" s="544">
        <v>8273.3563748411725</v>
      </c>
      <c r="AF932" s="545" t="s">
        <v>2263</v>
      </c>
      <c r="AG932" s="545" t="s">
        <v>2263</v>
      </c>
      <c r="AH932" s="556"/>
      <c r="AN932" s="502">
        <f t="shared" si="268"/>
        <v>0</v>
      </c>
      <c r="AO932" s="502">
        <f t="shared" si="268"/>
        <v>0</v>
      </c>
      <c r="AP932" s="502">
        <f t="shared" si="268"/>
        <v>-11809202.704781059</v>
      </c>
      <c r="AQ932" s="502">
        <f t="shared" si="268"/>
        <v>-7530049.075261509</v>
      </c>
    </row>
    <row r="933" spans="1:43" s="504" customFormat="1" ht="12.75" x14ac:dyDescent="0.2">
      <c r="A933" s="535" t="s">
        <v>1322</v>
      </c>
      <c r="B933" s="536">
        <v>0</v>
      </c>
      <c r="C933" s="537" t="s">
        <v>2263</v>
      </c>
      <c r="D933" s="537">
        <v>5467.4425782824273</v>
      </c>
      <c r="E933" s="537">
        <v>5467.4425782824273</v>
      </c>
      <c r="F933" s="537">
        <v>9750.8843703099192</v>
      </c>
      <c r="G933" s="538">
        <v>0</v>
      </c>
      <c r="H933" s="538">
        <v>1</v>
      </c>
      <c r="I933" s="538">
        <v>2528</v>
      </c>
      <c r="J933" s="538">
        <v>91</v>
      </c>
      <c r="K933" s="539">
        <f t="shared" si="269"/>
        <v>0</v>
      </c>
      <c r="L933" s="539">
        <f t="shared" si="270"/>
        <v>5467.4425782824273</v>
      </c>
      <c r="M933" s="539">
        <f t="shared" si="270"/>
        <v>13821694.837897977</v>
      </c>
      <c r="N933" s="539">
        <f t="shared" si="270"/>
        <v>887330.47769820259</v>
      </c>
      <c r="O933" s="539">
        <f t="shared" si="271"/>
        <v>14714492.758174462</v>
      </c>
      <c r="P933" s="540"/>
      <c r="Q933" s="541"/>
      <c r="R933" s="541"/>
      <c r="S933" s="541"/>
      <c r="T933" s="541"/>
      <c r="U933" s="538">
        <f t="shared" si="272"/>
        <v>0</v>
      </c>
      <c r="V933" s="538">
        <f t="shared" si="273"/>
        <v>0</v>
      </c>
      <c r="W933" s="538">
        <f t="shared" si="273"/>
        <v>0</v>
      </c>
      <c r="X933" s="538">
        <f t="shared" si="273"/>
        <v>0</v>
      </c>
      <c r="Y933" s="538">
        <f t="shared" si="274"/>
        <v>0</v>
      </c>
      <c r="Z933" s="542">
        <f t="shared" si="275"/>
        <v>0</v>
      </c>
      <c r="AA933" s="543"/>
      <c r="AB933" s="544" t="s">
        <v>2505</v>
      </c>
      <c r="AC933" s="544">
        <v>5922.6312395388595</v>
      </c>
      <c r="AD933" s="544">
        <v>5922.6312395388595</v>
      </c>
      <c r="AE933" s="544">
        <v>5922.6312395388595</v>
      </c>
      <c r="AF933" s="545" t="s">
        <v>2263</v>
      </c>
      <c r="AG933" s="545" t="s">
        <v>2263</v>
      </c>
      <c r="AH933" s="556"/>
      <c r="AN933" s="502">
        <f t="shared" si="268"/>
        <v>0</v>
      </c>
      <c r="AO933" s="502">
        <f t="shared" si="268"/>
        <v>-5467.4425782824273</v>
      </c>
      <c r="AP933" s="502">
        <f t="shared" si="268"/>
        <v>-13821694.837897977</v>
      </c>
      <c r="AQ933" s="502">
        <f t="shared" si="268"/>
        <v>-887330.47769820259</v>
      </c>
    </row>
    <row r="934" spans="1:43" s="504" customFormat="1" ht="12.75" x14ac:dyDescent="0.2">
      <c r="A934" s="535" t="s">
        <v>1323</v>
      </c>
      <c r="B934" s="536">
        <v>0</v>
      </c>
      <c r="C934" s="537" t="s">
        <v>2263</v>
      </c>
      <c r="D934" s="537">
        <v>4846.8752440282287</v>
      </c>
      <c r="E934" s="537">
        <v>4846.8752440282287</v>
      </c>
      <c r="F934" s="537">
        <v>8297.0471077366601</v>
      </c>
      <c r="G934" s="538">
        <v>9</v>
      </c>
      <c r="H934" s="538">
        <v>27</v>
      </c>
      <c r="I934" s="538">
        <v>7969</v>
      </c>
      <c r="J934" s="538">
        <v>170</v>
      </c>
      <c r="K934" s="539">
        <f t="shared" si="269"/>
        <v>0</v>
      </c>
      <c r="L934" s="539">
        <f t="shared" si="270"/>
        <v>130865.63158876217</v>
      </c>
      <c r="M934" s="539">
        <f t="shared" si="270"/>
        <v>38624748.819660954</v>
      </c>
      <c r="N934" s="539">
        <f t="shared" si="270"/>
        <v>1410498.0083152321</v>
      </c>
      <c r="O934" s="539">
        <f t="shared" si="271"/>
        <v>40166112.459564954</v>
      </c>
      <c r="P934" s="540"/>
      <c r="Q934" s="541"/>
      <c r="R934" s="541"/>
      <c r="S934" s="541"/>
      <c r="T934" s="541"/>
      <c r="U934" s="538">
        <f t="shared" si="272"/>
        <v>0</v>
      </c>
      <c r="V934" s="538">
        <f t="shared" si="273"/>
        <v>0</v>
      </c>
      <c r="W934" s="538">
        <f t="shared" si="273"/>
        <v>0</v>
      </c>
      <c r="X934" s="538">
        <f t="shared" si="273"/>
        <v>0</v>
      </c>
      <c r="Y934" s="538">
        <f t="shared" si="274"/>
        <v>0</v>
      </c>
      <c r="Z934" s="542">
        <f t="shared" si="275"/>
        <v>0</v>
      </c>
      <c r="AA934" s="543"/>
      <c r="AB934" s="544" t="s">
        <v>2505</v>
      </c>
      <c r="AC934" s="544">
        <v>5632.287265092411</v>
      </c>
      <c r="AD934" s="544">
        <v>5632.287265092411</v>
      </c>
      <c r="AE934" s="544">
        <v>5632.287265092411</v>
      </c>
      <c r="AF934" s="545">
        <v>110</v>
      </c>
      <c r="AG934" s="545" t="s">
        <v>2263</v>
      </c>
      <c r="AH934" s="556"/>
      <c r="AN934" s="502">
        <f t="shared" si="268"/>
        <v>0</v>
      </c>
      <c r="AO934" s="502">
        <f t="shared" si="268"/>
        <v>-130865.63158876217</v>
      </c>
      <c r="AP934" s="502">
        <f t="shared" si="268"/>
        <v>-38624748.819660954</v>
      </c>
      <c r="AQ934" s="502">
        <f t="shared" si="268"/>
        <v>-1410498.0083152321</v>
      </c>
    </row>
    <row r="935" spans="1:43" s="504" customFormat="1" ht="12.75" x14ac:dyDescent="0.2">
      <c r="A935" s="535" t="s">
        <v>1324</v>
      </c>
      <c r="B935" s="536">
        <v>0</v>
      </c>
      <c r="C935" s="537" t="s">
        <v>2263</v>
      </c>
      <c r="D935" s="537">
        <v>6900.0437810001058</v>
      </c>
      <c r="E935" s="537">
        <v>6900.0437810001058</v>
      </c>
      <c r="F935" s="537">
        <v>10345.094310093838</v>
      </c>
      <c r="G935" s="538">
        <v>0</v>
      </c>
      <c r="H935" s="538">
        <v>2</v>
      </c>
      <c r="I935" s="538">
        <v>3625</v>
      </c>
      <c r="J935" s="538">
        <v>696</v>
      </c>
      <c r="K935" s="539">
        <f t="shared" si="269"/>
        <v>0</v>
      </c>
      <c r="L935" s="539">
        <f t="shared" si="270"/>
        <v>13800.087562000212</v>
      </c>
      <c r="M935" s="539">
        <f t="shared" si="270"/>
        <v>25012658.706125382</v>
      </c>
      <c r="N935" s="539">
        <f t="shared" si="270"/>
        <v>7200185.6398253115</v>
      </c>
      <c r="O935" s="539">
        <f t="shared" si="271"/>
        <v>32226644.433512691</v>
      </c>
      <c r="P935" s="540"/>
      <c r="Q935" s="541"/>
      <c r="R935" s="541"/>
      <c r="S935" s="541"/>
      <c r="T935" s="541"/>
      <c r="U935" s="538">
        <f t="shared" si="272"/>
        <v>0</v>
      </c>
      <c r="V935" s="538">
        <f t="shared" si="273"/>
        <v>0</v>
      </c>
      <c r="W935" s="538">
        <f t="shared" si="273"/>
        <v>0</v>
      </c>
      <c r="X935" s="538">
        <f t="shared" si="273"/>
        <v>0</v>
      </c>
      <c r="Y935" s="538">
        <f t="shared" si="274"/>
        <v>0</v>
      </c>
      <c r="Z935" s="542">
        <f t="shared" si="275"/>
        <v>0</v>
      </c>
      <c r="AA935" s="543"/>
      <c r="AB935" s="544" t="s">
        <v>2505</v>
      </c>
      <c r="AC935" s="544">
        <v>6990.4411389150027</v>
      </c>
      <c r="AD935" s="544">
        <v>6990.4411389150027</v>
      </c>
      <c r="AE935" s="544">
        <v>6990.4411389150027</v>
      </c>
      <c r="AF935" s="545" t="s">
        <v>2263</v>
      </c>
      <c r="AG935" s="545" t="s">
        <v>2263</v>
      </c>
      <c r="AH935" s="556"/>
      <c r="AN935" s="502">
        <f t="shared" si="268"/>
        <v>0</v>
      </c>
      <c r="AO935" s="502">
        <f t="shared" si="268"/>
        <v>-13800.087562000212</v>
      </c>
      <c r="AP935" s="502">
        <f t="shared" si="268"/>
        <v>-25012658.706125382</v>
      </c>
      <c r="AQ935" s="502">
        <f t="shared" si="268"/>
        <v>-7200185.6398253115</v>
      </c>
    </row>
    <row r="936" spans="1:43" s="504" customFormat="1" ht="12.75" x14ac:dyDescent="0.2">
      <c r="A936" s="535" t="s">
        <v>1325</v>
      </c>
      <c r="B936" s="536" t="s">
        <v>2420</v>
      </c>
      <c r="C936" s="537" t="s">
        <v>2263</v>
      </c>
      <c r="D936" s="537">
        <v>5343.4277164112063</v>
      </c>
      <c r="E936" s="537">
        <v>5343.4277164112063</v>
      </c>
      <c r="F936" s="537">
        <v>7296.5597511182341</v>
      </c>
      <c r="G936" s="538">
        <v>0</v>
      </c>
      <c r="H936" s="538">
        <v>14</v>
      </c>
      <c r="I936" s="538">
        <v>8718</v>
      </c>
      <c r="J936" s="538">
        <v>192</v>
      </c>
      <c r="K936" s="539">
        <f t="shared" si="269"/>
        <v>0</v>
      </c>
      <c r="L936" s="539">
        <f t="shared" si="270"/>
        <v>74807.988029756889</v>
      </c>
      <c r="M936" s="539">
        <f t="shared" si="270"/>
        <v>46584002.831672899</v>
      </c>
      <c r="N936" s="539">
        <f t="shared" si="270"/>
        <v>1400939.4722147009</v>
      </c>
      <c r="O936" s="539">
        <f t="shared" si="271"/>
        <v>48059750.291917354</v>
      </c>
      <c r="P936" s="540"/>
      <c r="Q936" s="541"/>
      <c r="R936" s="541">
        <f>SUMPRODUCT(D936:F936,H936:J936)/SUM(H936:J936)</f>
        <v>5385.4493827787264</v>
      </c>
      <c r="S936" s="541">
        <f>R936</f>
        <v>5385.4493827787264</v>
      </c>
      <c r="T936" s="541">
        <f>R936</f>
        <v>5385.4493827787264</v>
      </c>
      <c r="U936" s="538">
        <f t="shared" si="272"/>
        <v>0</v>
      </c>
      <c r="V936" s="538">
        <f t="shared" si="273"/>
        <v>75396.291358902177</v>
      </c>
      <c r="W936" s="538">
        <f t="shared" si="273"/>
        <v>46950347.719064936</v>
      </c>
      <c r="X936" s="538">
        <f t="shared" si="273"/>
        <v>1034006.2814935155</v>
      </c>
      <c r="Y936" s="538">
        <f t="shared" si="274"/>
        <v>48059750.291917354</v>
      </c>
      <c r="Z936" s="542">
        <f t="shared" si="275"/>
        <v>0</v>
      </c>
      <c r="AA936" s="543"/>
      <c r="AB936" s="544" t="s">
        <v>2505</v>
      </c>
      <c r="AC936" s="544">
        <v>5751.8974073892859</v>
      </c>
      <c r="AD936" s="544">
        <v>5751.8974073892859</v>
      </c>
      <c r="AE936" s="544">
        <v>5751.8974073892859</v>
      </c>
      <c r="AF936" s="545" t="s">
        <v>2263</v>
      </c>
      <c r="AG936" s="545" t="s">
        <v>2263</v>
      </c>
      <c r="AH936" s="556"/>
      <c r="AN936" s="502">
        <f t="shared" si="268"/>
        <v>0</v>
      </c>
      <c r="AO936" s="502">
        <f t="shared" si="268"/>
        <v>588.30332914528844</v>
      </c>
      <c r="AP936" s="502">
        <f t="shared" si="268"/>
        <v>366344.88739203662</v>
      </c>
      <c r="AQ936" s="502">
        <f t="shared" si="268"/>
        <v>-366933.19072118541</v>
      </c>
    </row>
    <row r="937" spans="1:43" s="504" customFormat="1" ht="12.75" x14ac:dyDescent="0.2">
      <c r="A937" s="535" t="s">
        <v>1326</v>
      </c>
      <c r="B937" s="536" t="s">
        <v>2420</v>
      </c>
      <c r="C937" s="537" t="s">
        <v>2263</v>
      </c>
      <c r="D937" s="537">
        <v>4832.8204871288472</v>
      </c>
      <c r="E937" s="537">
        <v>4832.8204871288472</v>
      </c>
      <c r="F937" s="537">
        <v>5675.2049599414777</v>
      </c>
      <c r="G937" s="538">
        <v>31</v>
      </c>
      <c r="H937" s="538">
        <v>318</v>
      </c>
      <c r="I937" s="538">
        <v>31405</v>
      </c>
      <c r="J937" s="538">
        <v>364</v>
      </c>
      <c r="K937" s="539">
        <f t="shared" si="269"/>
        <v>0</v>
      </c>
      <c r="L937" s="539">
        <f t="shared" si="270"/>
        <v>1536836.9149069735</v>
      </c>
      <c r="M937" s="539">
        <f t="shared" si="270"/>
        <v>151774727.39828146</v>
      </c>
      <c r="N937" s="539">
        <f t="shared" si="270"/>
        <v>2065774.6054186979</v>
      </c>
      <c r="O937" s="539">
        <f t="shared" si="271"/>
        <v>155377338.91860715</v>
      </c>
      <c r="P937" s="540"/>
      <c r="Q937" s="541"/>
      <c r="R937" s="541">
        <f>SUMPRODUCT(D937:F937,H937:J937)/SUM(H937:J937)</f>
        <v>4842.3766297443563</v>
      </c>
      <c r="S937" s="541">
        <f>R937</f>
        <v>4842.3766297443563</v>
      </c>
      <c r="T937" s="541">
        <f>R937</f>
        <v>4842.3766297443563</v>
      </c>
      <c r="U937" s="538">
        <f t="shared" si="272"/>
        <v>0</v>
      </c>
      <c r="V937" s="538">
        <f t="shared" si="273"/>
        <v>1539875.7682587053</v>
      </c>
      <c r="W937" s="538">
        <f t="shared" si="273"/>
        <v>152074838.05712152</v>
      </c>
      <c r="X937" s="538">
        <f t="shared" si="273"/>
        <v>1762625.0932269457</v>
      </c>
      <c r="Y937" s="538">
        <f t="shared" si="274"/>
        <v>155377338.91860715</v>
      </c>
      <c r="Z937" s="542">
        <f t="shared" si="275"/>
        <v>0</v>
      </c>
      <c r="AA937" s="543"/>
      <c r="AB937" s="544" t="s">
        <v>2505</v>
      </c>
      <c r="AC937" s="544">
        <v>5035.2011515297791</v>
      </c>
      <c r="AD937" s="544">
        <v>5035.2011515297791</v>
      </c>
      <c r="AE937" s="544">
        <v>5035.2011515297791</v>
      </c>
      <c r="AF937" s="545">
        <v>110</v>
      </c>
      <c r="AG937" s="545" t="s">
        <v>2263</v>
      </c>
      <c r="AH937" s="556"/>
      <c r="AN937" s="502">
        <f t="shared" si="268"/>
        <v>0</v>
      </c>
      <c r="AO937" s="502">
        <f t="shared" si="268"/>
        <v>3038.8533517317846</v>
      </c>
      <c r="AP937" s="502">
        <f t="shared" si="268"/>
        <v>300110.65884006023</v>
      </c>
      <c r="AQ937" s="502">
        <f t="shared" ref="AQ937:AQ1000" si="277">X937-N937</f>
        <v>-303149.5121917522</v>
      </c>
    </row>
    <row r="938" spans="1:43" s="504" customFormat="1" ht="12.75" x14ac:dyDescent="0.2">
      <c r="A938" s="535" t="s">
        <v>1327</v>
      </c>
      <c r="B938" s="536" t="s">
        <v>2420</v>
      </c>
      <c r="C938" s="537" t="s">
        <v>2263</v>
      </c>
      <c r="D938" s="537">
        <v>3179.0092215461405</v>
      </c>
      <c r="E938" s="537">
        <v>3179.0092215461405</v>
      </c>
      <c r="F938" s="537">
        <v>6466.2495912391696</v>
      </c>
      <c r="G938" s="538">
        <v>11</v>
      </c>
      <c r="H938" s="538">
        <v>412</v>
      </c>
      <c r="I938" s="538">
        <v>1306</v>
      </c>
      <c r="J938" s="538">
        <v>671</v>
      </c>
      <c r="K938" s="539">
        <f t="shared" si="269"/>
        <v>0</v>
      </c>
      <c r="L938" s="539">
        <f t="shared" si="270"/>
        <v>1309751.7992770099</v>
      </c>
      <c r="M938" s="539">
        <f t="shared" si="270"/>
        <v>4151786.0433392595</v>
      </c>
      <c r="N938" s="539">
        <f t="shared" si="270"/>
        <v>4338853.4757214831</v>
      </c>
      <c r="O938" s="539">
        <f t="shared" si="271"/>
        <v>9800391.3183377534</v>
      </c>
      <c r="P938" s="540"/>
      <c r="Q938" s="541"/>
      <c r="R938" s="541">
        <f>SUMPRODUCT(D938:F938,H938:J938)/SUM(H938:J938)</f>
        <v>4102.2985844862924</v>
      </c>
      <c r="S938" s="541">
        <f>R938</f>
        <v>4102.2985844862924</v>
      </c>
      <c r="T938" s="541">
        <f>R938</f>
        <v>4102.2985844862924</v>
      </c>
      <c r="U938" s="538">
        <f t="shared" si="272"/>
        <v>0</v>
      </c>
      <c r="V938" s="538">
        <f t="shared" si="273"/>
        <v>1690147.0168083524</v>
      </c>
      <c r="W938" s="538">
        <f t="shared" si="273"/>
        <v>5357601.9513390977</v>
      </c>
      <c r="X938" s="538">
        <f t="shared" si="273"/>
        <v>2752642.3501903024</v>
      </c>
      <c r="Y938" s="538">
        <f t="shared" si="274"/>
        <v>9800391.3183377534</v>
      </c>
      <c r="Z938" s="542">
        <f t="shared" si="275"/>
        <v>0</v>
      </c>
      <c r="AA938" s="543"/>
      <c r="AB938" s="544" t="s">
        <v>2505</v>
      </c>
      <c r="AC938" s="544">
        <v>4372.5223792882161</v>
      </c>
      <c r="AD938" s="544">
        <v>4372.5223792882161</v>
      </c>
      <c r="AE938" s="544">
        <v>4372.5223792882161</v>
      </c>
      <c r="AF938" s="545">
        <v>130</v>
      </c>
      <c r="AG938" s="545" t="s">
        <v>2263</v>
      </c>
      <c r="AH938" s="556"/>
      <c r="AN938" s="502">
        <f t="shared" ref="AN938:AQ1001" si="278">U938-K938</f>
        <v>0</v>
      </c>
      <c r="AO938" s="502">
        <f t="shared" si="278"/>
        <v>380395.21753134253</v>
      </c>
      <c r="AP938" s="502">
        <f t="shared" si="278"/>
        <v>1205815.9079998382</v>
      </c>
      <c r="AQ938" s="502">
        <f t="shared" si="277"/>
        <v>-1586211.1255311808</v>
      </c>
    </row>
    <row r="939" spans="1:43" s="504" customFormat="1" ht="12.75" x14ac:dyDescent="0.2">
      <c r="A939" s="535" t="s">
        <v>1328</v>
      </c>
      <c r="B939" s="536">
        <v>0</v>
      </c>
      <c r="C939" s="537" t="s">
        <v>2263</v>
      </c>
      <c r="D939" s="537">
        <v>2955.9504677487462</v>
      </c>
      <c r="E939" s="537">
        <v>2955.9504677487462</v>
      </c>
      <c r="F939" s="537">
        <v>4584.8917611511042</v>
      </c>
      <c r="G939" s="538">
        <v>0</v>
      </c>
      <c r="H939" s="538">
        <v>333</v>
      </c>
      <c r="I939" s="538">
        <v>541</v>
      </c>
      <c r="J939" s="538">
        <v>1676</v>
      </c>
      <c r="K939" s="539">
        <f t="shared" si="269"/>
        <v>0</v>
      </c>
      <c r="L939" s="539">
        <f t="shared" si="270"/>
        <v>984331.50576033245</v>
      </c>
      <c r="M939" s="539">
        <f t="shared" si="270"/>
        <v>1599169.2030520716</v>
      </c>
      <c r="N939" s="539">
        <f t="shared" si="270"/>
        <v>7684278.5916892504</v>
      </c>
      <c r="O939" s="539">
        <f t="shared" si="271"/>
        <v>10267779.300501654</v>
      </c>
      <c r="P939" s="540"/>
      <c r="Q939" s="541"/>
      <c r="R939" s="541"/>
      <c r="S939" s="541"/>
      <c r="T939" s="541"/>
      <c r="U939" s="538">
        <f t="shared" si="272"/>
        <v>0</v>
      </c>
      <c r="V939" s="538">
        <f t="shared" si="273"/>
        <v>0</v>
      </c>
      <c r="W939" s="538">
        <f t="shared" si="273"/>
        <v>0</v>
      </c>
      <c r="X939" s="538">
        <f t="shared" si="273"/>
        <v>0</v>
      </c>
      <c r="Y939" s="538">
        <f t="shared" si="274"/>
        <v>0</v>
      </c>
      <c r="Z939" s="542">
        <f t="shared" si="275"/>
        <v>0</v>
      </c>
      <c r="AA939" s="543"/>
      <c r="AB939" s="544" t="s">
        <v>2505</v>
      </c>
      <c r="AC939" s="544">
        <v>2953.598836395438</v>
      </c>
      <c r="AD939" s="544">
        <v>2953.598836395438</v>
      </c>
      <c r="AE939" s="544">
        <v>2953.598836395438</v>
      </c>
      <c r="AF939" s="545" t="s">
        <v>2263</v>
      </c>
      <c r="AG939" s="545" t="s">
        <v>2263</v>
      </c>
      <c r="AH939" s="556"/>
      <c r="AN939" s="502">
        <f t="shared" si="278"/>
        <v>0</v>
      </c>
      <c r="AO939" s="502">
        <f t="shared" si="278"/>
        <v>-984331.50576033245</v>
      </c>
      <c r="AP939" s="502">
        <f t="shared" si="278"/>
        <v>-1599169.2030520716</v>
      </c>
      <c r="AQ939" s="502">
        <f t="shared" si="277"/>
        <v>-7684278.5916892504</v>
      </c>
    </row>
    <row r="940" spans="1:43" s="504" customFormat="1" ht="12.75" x14ac:dyDescent="0.2">
      <c r="A940" s="535" t="s">
        <v>1329</v>
      </c>
      <c r="B940" s="536" t="s">
        <v>2420</v>
      </c>
      <c r="C940" s="537" t="s">
        <v>2263</v>
      </c>
      <c r="D940" s="537">
        <v>1573.0510815706809</v>
      </c>
      <c r="E940" s="537">
        <v>1573.0510815706809</v>
      </c>
      <c r="F940" s="537">
        <v>2172.4013169259747</v>
      </c>
      <c r="G940" s="538">
        <v>129</v>
      </c>
      <c r="H940" s="538">
        <v>3071</v>
      </c>
      <c r="I940" s="538">
        <v>2173</v>
      </c>
      <c r="J940" s="538">
        <v>3109</v>
      </c>
      <c r="K940" s="539">
        <f t="shared" si="269"/>
        <v>0</v>
      </c>
      <c r="L940" s="539">
        <f t="shared" si="270"/>
        <v>4830839.8715035608</v>
      </c>
      <c r="M940" s="539">
        <f t="shared" si="270"/>
        <v>3418240.0002530897</v>
      </c>
      <c r="N940" s="539">
        <f t="shared" si="270"/>
        <v>6753995.6943228552</v>
      </c>
      <c r="O940" s="539">
        <f t="shared" si="271"/>
        <v>15003075.566079505</v>
      </c>
      <c r="P940" s="540"/>
      <c r="Q940" s="541"/>
      <c r="R940" s="541">
        <f>SUMPRODUCT(D940:F940,H940:J940)/SUM(H940:J940)</f>
        <v>1796.1302006559924</v>
      </c>
      <c r="S940" s="541">
        <f>R940</f>
        <v>1796.1302006559924</v>
      </c>
      <c r="T940" s="541">
        <f>R940</f>
        <v>1796.1302006559924</v>
      </c>
      <c r="U940" s="538">
        <f t="shared" si="272"/>
        <v>0</v>
      </c>
      <c r="V940" s="538">
        <f t="shared" si="273"/>
        <v>5515915.8462145524</v>
      </c>
      <c r="W940" s="538">
        <f t="shared" si="273"/>
        <v>3902990.9260254717</v>
      </c>
      <c r="X940" s="538">
        <f t="shared" si="273"/>
        <v>5584168.7938394807</v>
      </c>
      <c r="Y940" s="538">
        <f t="shared" si="274"/>
        <v>15003075.566079505</v>
      </c>
      <c r="Z940" s="542">
        <f t="shared" si="275"/>
        <v>0</v>
      </c>
      <c r="AA940" s="543"/>
      <c r="AB940" s="544" t="s">
        <v>2505</v>
      </c>
      <c r="AC940" s="544">
        <v>1809.5857012011238</v>
      </c>
      <c r="AD940" s="544">
        <v>1809.5857012011238</v>
      </c>
      <c r="AE940" s="544">
        <v>1809.5857012011238</v>
      </c>
      <c r="AF940" s="545">
        <v>110</v>
      </c>
      <c r="AG940" s="545" t="s">
        <v>2263</v>
      </c>
      <c r="AH940" s="556"/>
      <c r="AN940" s="502">
        <f t="shared" si="278"/>
        <v>0</v>
      </c>
      <c r="AO940" s="502">
        <f t="shared" si="278"/>
        <v>685075.97471099161</v>
      </c>
      <c r="AP940" s="502">
        <f t="shared" si="278"/>
        <v>484750.92577238195</v>
      </c>
      <c r="AQ940" s="502">
        <f t="shared" si="277"/>
        <v>-1169826.9004833745</v>
      </c>
    </row>
    <row r="941" spans="1:43" s="504" customFormat="1" ht="12.75" x14ac:dyDescent="0.2">
      <c r="A941" s="535" t="s">
        <v>1330</v>
      </c>
      <c r="B941" s="536">
        <v>0</v>
      </c>
      <c r="C941" s="537" t="s">
        <v>2263</v>
      </c>
      <c r="D941" s="537">
        <v>1733.4653905882003</v>
      </c>
      <c r="E941" s="537">
        <v>1733.4653905882003</v>
      </c>
      <c r="F941" s="537">
        <v>6368.6751769655166</v>
      </c>
      <c r="G941" s="538">
        <v>0</v>
      </c>
      <c r="H941" s="538">
        <v>519</v>
      </c>
      <c r="I941" s="538">
        <v>358</v>
      </c>
      <c r="J941" s="538">
        <v>1041</v>
      </c>
      <c r="K941" s="539">
        <f t="shared" si="269"/>
        <v>0</v>
      </c>
      <c r="L941" s="539">
        <f t="shared" si="270"/>
        <v>899668.537715276</v>
      </c>
      <c r="M941" s="539">
        <f t="shared" si="270"/>
        <v>620580.60983057576</v>
      </c>
      <c r="N941" s="539">
        <f t="shared" si="270"/>
        <v>6629790.8592211027</v>
      </c>
      <c r="O941" s="539">
        <f t="shared" si="271"/>
        <v>8150040.0067669544</v>
      </c>
      <c r="P941" s="540"/>
      <c r="Q941" s="541"/>
      <c r="R941" s="541"/>
      <c r="S941" s="541"/>
      <c r="T941" s="541"/>
      <c r="U941" s="538">
        <f t="shared" si="272"/>
        <v>0</v>
      </c>
      <c r="V941" s="538">
        <f t="shared" si="273"/>
        <v>0</v>
      </c>
      <c r="W941" s="538">
        <f t="shared" si="273"/>
        <v>0</v>
      </c>
      <c r="X941" s="538">
        <f t="shared" si="273"/>
        <v>0</v>
      </c>
      <c r="Y941" s="538">
        <f t="shared" si="274"/>
        <v>0</v>
      </c>
      <c r="Z941" s="542">
        <f t="shared" si="275"/>
        <v>0</v>
      </c>
      <c r="AA941" s="543"/>
      <c r="AB941" s="544" t="s">
        <v>2505</v>
      </c>
      <c r="AC941" s="544">
        <v>1445.9322847017511</v>
      </c>
      <c r="AD941" s="544">
        <v>1445.9322847017511</v>
      </c>
      <c r="AE941" s="544">
        <v>1445.9322847017511</v>
      </c>
      <c r="AF941" s="545" t="s">
        <v>2263</v>
      </c>
      <c r="AG941" s="545" t="s">
        <v>2263</v>
      </c>
      <c r="AH941" s="556"/>
      <c r="AN941" s="502">
        <f t="shared" si="278"/>
        <v>0</v>
      </c>
      <c r="AO941" s="502">
        <f t="shared" si="278"/>
        <v>-899668.537715276</v>
      </c>
      <c r="AP941" s="502">
        <f t="shared" si="278"/>
        <v>-620580.60983057576</v>
      </c>
      <c r="AQ941" s="502">
        <f t="shared" si="277"/>
        <v>-6629790.8592211027</v>
      </c>
    </row>
    <row r="942" spans="1:43" s="504" customFormat="1" ht="12.75" x14ac:dyDescent="0.2">
      <c r="A942" s="535" t="s">
        <v>323</v>
      </c>
      <c r="B942" s="536" t="s">
        <v>2420</v>
      </c>
      <c r="C942" s="537">
        <v>156.12845529671836</v>
      </c>
      <c r="D942" s="537">
        <v>1068.663670109602</v>
      </c>
      <c r="E942" s="537">
        <v>1068.663670109602</v>
      </c>
      <c r="F942" s="537">
        <v>2286.7446005735037</v>
      </c>
      <c r="G942" s="538">
        <v>531</v>
      </c>
      <c r="H942" s="538">
        <v>3305</v>
      </c>
      <c r="I942" s="538">
        <v>1185</v>
      </c>
      <c r="J942" s="538">
        <v>880</v>
      </c>
      <c r="K942" s="539">
        <f t="shared" si="269"/>
        <v>82904.209762557453</v>
      </c>
      <c r="L942" s="539">
        <f t="shared" si="270"/>
        <v>3531933.4297122345</v>
      </c>
      <c r="M942" s="539">
        <f t="shared" si="270"/>
        <v>1266366.4490798784</v>
      </c>
      <c r="N942" s="539">
        <f t="shared" si="270"/>
        <v>2012335.2485046834</v>
      </c>
      <c r="O942" s="539">
        <f t="shared" si="271"/>
        <v>6893539.3370593535</v>
      </c>
      <c r="P942" s="540"/>
      <c r="Q942" s="541">
        <f>SUMPRODUCT(C942:F942,G942:J942)/SUM(G942:J942)</f>
        <v>1168.198498061236</v>
      </c>
      <c r="R942" s="541">
        <f>Q942</f>
        <v>1168.198498061236</v>
      </c>
      <c r="S942" s="541">
        <f>Q942</f>
        <v>1168.198498061236</v>
      </c>
      <c r="T942" s="541">
        <f>Q942</f>
        <v>1168.198498061236</v>
      </c>
      <c r="U942" s="538">
        <f t="shared" si="272"/>
        <v>620313.40247051627</v>
      </c>
      <c r="V942" s="538">
        <f t="shared" si="273"/>
        <v>3860896.0360923852</v>
      </c>
      <c r="W942" s="538">
        <f t="shared" si="273"/>
        <v>1384315.2202025647</v>
      </c>
      <c r="X942" s="538">
        <f t="shared" si="273"/>
        <v>1028014.6782938878</v>
      </c>
      <c r="Y942" s="538">
        <f t="shared" si="274"/>
        <v>6893539.3370593544</v>
      </c>
      <c r="Z942" s="542">
        <f t="shared" si="275"/>
        <v>9.3132257461547852E-10</v>
      </c>
      <c r="AA942" s="543"/>
      <c r="AB942" s="544" t="s">
        <v>2505</v>
      </c>
      <c r="AC942" s="544">
        <v>1230.8269481517239</v>
      </c>
      <c r="AD942" s="544">
        <v>1230.8269481517239</v>
      </c>
      <c r="AE942" s="544">
        <v>1230.8269481517239</v>
      </c>
      <c r="AF942" s="545">
        <v>811</v>
      </c>
      <c r="AG942" s="545" t="s">
        <v>2263</v>
      </c>
      <c r="AH942" s="556"/>
      <c r="AN942" s="502">
        <f t="shared" si="278"/>
        <v>537409.19270795886</v>
      </c>
      <c r="AO942" s="502">
        <f t="shared" si="278"/>
        <v>328962.60638015065</v>
      </c>
      <c r="AP942" s="502">
        <f t="shared" si="278"/>
        <v>117948.77112268633</v>
      </c>
      <c r="AQ942" s="502">
        <f t="shared" si="277"/>
        <v>-984320.57021079562</v>
      </c>
    </row>
    <row r="943" spans="1:43" s="504" customFormat="1" ht="12.75" x14ac:dyDescent="0.2">
      <c r="A943" s="535" t="s">
        <v>1331</v>
      </c>
      <c r="B943" s="536">
        <v>0</v>
      </c>
      <c r="C943" s="537" t="s">
        <v>2263</v>
      </c>
      <c r="D943" s="537">
        <v>1887.784879942581</v>
      </c>
      <c r="E943" s="537">
        <v>1887.784879942581</v>
      </c>
      <c r="F943" s="537">
        <v>7350.4318453101714</v>
      </c>
      <c r="G943" s="538">
        <v>0</v>
      </c>
      <c r="H943" s="538">
        <v>60</v>
      </c>
      <c r="I943" s="538">
        <v>41</v>
      </c>
      <c r="J943" s="538">
        <v>54</v>
      </c>
      <c r="K943" s="539">
        <f t="shared" si="269"/>
        <v>0</v>
      </c>
      <c r="L943" s="539">
        <f t="shared" si="270"/>
        <v>113267.09279655486</v>
      </c>
      <c r="M943" s="539">
        <f t="shared" si="270"/>
        <v>77399.180077645826</v>
      </c>
      <c r="N943" s="539">
        <f t="shared" si="270"/>
        <v>396923.31964674924</v>
      </c>
      <c r="O943" s="539">
        <f t="shared" si="271"/>
        <v>587589.5925209499</v>
      </c>
      <c r="P943" s="540"/>
      <c r="Q943" s="541"/>
      <c r="R943" s="541"/>
      <c r="S943" s="541"/>
      <c r="T943" s="541"/>
      <c r="U943" s="538">
        <f t="shared" si="272"/>
        <v>0</v>
      </c>
      <c r="V943" s="538">
        <f t="shared" si="273"/>
        <v>0</v>
      </c>
      <c r="W943" s="538">
        <f t="shared" si="273"/>
        <v>0</v>
      </c>
      <c r="X943" s="538">
        <f t="shared" si="273"/>
        <v>0</v>
      </c>
      <c r="Y943" s="538">
        <f t="shared" si="274"/>
        <v>0</v>
      </c>
      <c r="Z943" s="542">
        <f t="shared" si="275"/>
        <v>0</v>
      </c>
      <c r="AA943" s="543"/>
      <c r="AB943" s="544" t="s">
        <v>2505</v>
      </c>
      <c r="AC943" s="544">
        <v>1451.7198722322448</v>
      </c>
      <c r="AD943" s="544">
        <v>1451.7198722322448</v>
      </c>
      <c r="AE943" s="544">
        <v>1451.7198722322448</v>
      </c>
      <c r="AF943" s="545" t="s">
        <v>2263</v>
      </c>
      <c r="AG943" s="545" t="s">
        <v>2263</v>
      </c>
      <c r="AH943" s="556"/>
      <c r="AN943" s="502">
        <f t="shared" si="278"/>
        <v>0</v>
      </c>
      <c r="AO943" s="502">
        <f t="shared" si="278"/>
        <v>-113267.09279655486</v>
      </c>
      <c r="AP943" s="502">
        <f t="shared" si="278"/>
        <v>-77399.180077645826</v>
      </c>
      <c r="AQ943" s="502">
        <f t="shared" si="277"/>
        <v>-396923.31964674924</v>
      </c>
    </row>
    <row r="944" spans="1:43" s="504" customFormat="1" ht="12.75" x14ac:dyDescent="0.2">
      <c r="A944" s="535" t="s">
        <v>1332</v>
      </c>
      <c r="B944" s="536">
        <v>0</v>
      </c>
      <c r="C944" s="537" t="s">
        <v>2263</v>
      </c>
      <c r="D944" s="537">
        <v>1422.9600732420436</v>
      </c>
      <c r="E944" s="537">
        <v>1422.9600732420436</v>
      </c>
      <c r="F944" s="537">
        <v>2758.865642913559</v>
      </c>
      <c r="G944" s="538">
        <v>32</v>
      </c>
      <c r="H944" s="538">
        <v>588</v>
      </c>
      <c r="I944" s="538">
        <v>306</v>
      </c>
      <c r="J944" s="538">
        <v>175</v>
      </c>
      <c r="K944" s="539">
        <f t="shared" si="269"/>
        <v>0</v>
      </c>
      <c r="L944" s="539">
        <f t="shared" si="270"/>
        <v>836700.52306632162</v>
      </c>
      <c r="M944" s="539">
        <f t="shared" si="270"/>
        <v>435425.78241206531</v>
      </c>
      <c r="N944" s="539">
        <f t="shared" si="270"/>
        <v>482801.48750987282</v>
      </c>
      <c r="O944" s="539">
        <f t="shared" si="271"/>
        <v>1754927.7929882598</v>
      </c>
      <c r="P944" s="540"/>
      <c r="Q944" s="541"/>
      <c r="R944" s="541"/>
      <c r="S944" s="541"/>
      <c r="T944" s="541"/>
      <c r="U944" s="538">
        <f t="shared" si="272"/>
        <v>0</v>
      </c>
      <c r="V944" s="538">
        <f t="shared" si="273"/>
        <v>0</v>
      </c>
      <c r="W944" s="538">
        <f t="shared" si="273"/>
        <v>0</v>
      </c>
      <c r="X944" s="538">
        <f t="shared" si="273"/>
        <v>0</v>
      </c>
      <c r="Y944" s="538">
        <f t="shared" si="274"/>
        <v>0</v>
      </c>
      <c r="Z944" s="542">
        <f t="shared" si="275"/>
        <v>0</v>
      </c>
      <c r="AA944" s="543"/>
      <c r="AB944" s="544" t="s">
        <v>2505</v>
      </c>
      <c r="AC944" s="544">
        <v>1353.3308842138467</v>
      </c>
      <c r="AD944" s="544">
        <v>1353.3308842138467</v>
      </c>
      <c r="AE944" s="544">
        <v>1353.3308842138467</v>
      </c>
      <c r="AF944" s="545">
        <v>110</v>
      </c>
      <c r="AG944" s="545" t="s">
        <v>2263</v>
      </c>
      <c r="AH944" s="556"/>
      <c r="AN944" s="502">
        <f t="shared" si="278"/>
        <v>0</v>
      </c>
      <c r="AO944" s="502">
        <f t="shared" si="278"/>
        <v>-836700.52306632162</v>
      </c>
      <c r="AP944" s="502">
        <f t="shared" si="278"/>
        <v>-435425.78241206531</v>
      </c>
      <c r="AQ944" s="502">
        <f t="shared" si="277"/>
        <v>-482801.48750987282</v>
      </c>
    </row>
    <row r="945" spans="1:43" s="504" customFormat="1" ht="12.75" x14ac:dyDescent="0.2">
      <c r="A945" s="535" t="s">
        <v>1333</v>
      </c>
      <c r="B945" s="536">
        <v>0</v>
      </c>
      <c r="C945" s="537" t="s">
        <v>2263</v>
      </c>
      <c r="D945" s="537">
        <v>1408.4589247931633</v>
      </c>
      <c r="E945" s="537">
        <v>1408.4589247931633</v>
      </c>
      <c r="F945" s="537">
        <v>8122.0299739336206</v>
      </c>
      <c r="G945" s="538">
        <v>0</v>
      </c>
      <c r="H945" s="538">
        <v>489</v>
      </c>
      <c r="I945" s="538">
        <v>244</v>
      </c>
      <c r="J945" s="538">
        <v>476</v>
      </c>
      <c r="K945" s="539">
        <f t="shared" si="269"/>
        <v>0</v>
      </c>
      <c r="L945" s="539">
        <f t="shared" si="270"/>
        <v>688736.41422385687</v>
      </c>
      <c r="M945" s="539">
        <f t="shared" si="270"/>
        <v>343663.97764953185</v>
      </c>
      <c r="N945" s="539">
        <f t="shared" si="270"/>
        <v>3866086.2675924036</v>
      </c>
      <c r="O945" s="539">
        <f t="shared" si="271"/>
        <v>4898486.6594657926</v>
      </c>
      <c r="P945" s="540"/>
      <c r="Q945" s="541"/>
      <c r="R945" s="541"/>
      <c r="S945" s="541"/>
      <c r="T945" s="541"/>
      <c r="U945" s="538">
        <f t="shared" si="272"/>
        <v>0</v>
      </c>
      <c r="V945" s="538">
        <f t="shared" si="273"/>
        <v>0</v>
      </c>
      <c r="W945" s="538">
        <f t="shared" si="273"/>
        <v>0</v>
      </c>
      <c r="X945" s="538">
        <f t="shared" si="273"/>
        <v>0</v>
      </c>
      <c r="Y945" s="538">
        <f t="shared" si="274"/>
        <v>0</v>
      </c>
      <c r="Z945" s="542">
        <f t="shared" si="275"/>
        <v>0</v>
      </c>
      <c r="AA945" s="543"/>
      <c r="AB945" s="544" t="s">
        <v>2505</v>
      </c>
      <c r="AC945" s="544">
        <v>1001.2526427754619</v>
      </c>
      <c r="AD945" s="544">
        <v>1001.2526427754619</v>
      </c>
      <c r="AE945" s="544">
        <v>1001.2526427754619</v>
      </c>
      <c r="AF945" s="545" t="s">
        <v>2263</v>
      </c>
      <c r="AG945" s="545" t="s">
        <v>2263</v>
      </c>
      <c r="AH945" s="556"/>
      <c r="AN945" s="502">
        <f t="shared" si="278"/>
        <v>0</v>
      </c>
      <c r="AO945" s="502">
        <f t="shared" si="278"/>
        <v>-688736.41422385687</v>
      </c>
      <c r="AP945" s="502">
        <f t="shared" si="278"/>
        <v>-343663.97764953185</v>
      </c>
      <c r="AQ945" s="502">
        <f t="shared" si="277"/>
        <v>-3866086.2675924036</v>
      </c>
    </row>
    <row r="946" spans="1:43" s="504" customFormat="1" ht="12.75" x14ac:dyDescent="0.2">
      <c r="A946" s="535" t="s">
        <v>1334</v>
      </c>
      <c r="B946" s="536">
        <v>0</v>
      </c>
      <c r="C946" s="537">
        <v>57.636681865519783</v>
      </c>
      <c r="D946" s="537">
        <v>1039.0237712114185</v>
      </c>
      <c r="E946" s="537">
        <v>1039.0237712114185</v>
      </c>
      <c r="F946" s="537">
        <v>3323.3639518332316</v>
      </c>
      <c r="G946" s="538">
        <v>2749</v>
      </c>
      <c r="H946" s="538">
        <v>2394</v>
      </c>
      <c r="I946" s="538">
        <v>785</v>
      </c>
      <c r="J946" s="538">
        <v>224</v>
      </c>
      <c r="K946" s="539">
        <f t="shared" si="269"/>
        <v>158443.23844831387</v>
      </c>
      <c r="L946" s="539">
        <f t="shared" si="270"/>
        <v>2487422.9082801361</v>
      </c>
      <c r="M946" s="539">
        <f t="shared" si="270"/>
        <v>815633.6604009635</v>
      </c>
      <c r="N946" s="539">
        <f t="shared" si="270"/>
        <v>744433.52521064389</v>
      </c>
      <c r="O946" s="539">
        <f t="shared" si="271"/>
        <v>4205933.332340057</v>
      </c>
      <c r="P946" s="540"/>
      <c r="Q946" s="541"/>
      <c r="R946" s="541"/>
      <c r="S946" s="541"/>
      <c r="T946" s="541"/>
      <c r="U946" s="538">
        <f t="shared" si="272"/>
        <v>0</v>
      </c>
      <c r="V946" s="538">
        <f t="shared" si="273"/>
        <v>0</v>
      </c>
      <c r="W946" s="538">
        <f t="shared" si="273"/>
        <v>0</v>
      </c>
      <c r="X946" s="538">
        <f t="shared" si="273"/>
        <v>0</v>
      </c>
      <c r="Y946" s="538">
        <f t="shared" si="274"/>
        <v>0</v>
      </c>
      <c r="Z946" s="542">
        <f t="shared" si="275"/>
        <v>0</v>
      </c>
      <c r="AA946" s="543"/>
      <c r="AB946" s="544" t="s">
        <v>2505</v>
      </c>
      <c r="AC946" s="544">
        <v>765.89074986870594</v>
      </c>
      <c r="AD946" s="544">
        <v>765.89074986870594</v>
      </c>
      <c r="AE946" s="544">
        <v>765.89074986870594</v>
      </c>
      <c r="AF946" s="545">
        <v>811</v>
      </c>
      <c r="AG946" s="545" t="s">
        <v>2263</v>
      </c>
      <c r="AH946" s="556"/>
      <c r="AN946" s="502">
        <f t="shared" si="278"/>
        <v>-158443.23844831387</v>
      </c>
      <c r="AO946" s="502">
        <f t="shared" si="278"/>
        <v>-2487422.9082801361</v>
      </c>
      <c r="AP946" s="502">
        <f t="shared" si="278"/>
        <v>-815633.6604009635</v>
      </c>
      <c r="AQ946" s="502">
        <f t="shared" si="277"/>
        <v>-744433.52521064389</v>
      </c>
    </row>
    <row r="947" spans="1:43" s="504" customFormat="1" ht="25.5" x14ac:dyDescent="0.2">
      <c r="A947" s="535" t="s">
        <v>324</v>
      </c>
      <c r="B947" s="536" t="s">
        <v>2421</v>
      </c>
      <c r="C947" s="537">
        <v>131.27347364060157</v>
      </c>
      <c r="D947" s="537">
        <v>604.74203457000203</v>
      </c>
      <c r="E947" s="537">
        <v>604.74203457000203</v>
      </c>
      <c r="F947" s="537">
        <v>613.8216277905924</v>
      </c>
      <c r="G947" s="538">
        <v>7286</v>
      </c>
      <c r="H947" s="538">
        <v>17460</v>
      </c>
      <c r="I947" s="538">
        <v>777</v>
      </c>
      <c r="J947" s="538">
        <v>93</v>
      </c>
      <c r="K947" s="539">
        <f t="shared" si="269"/>
        <v>956458.52894542296</v>
      </c>
      <c r="L947" s="539">
        <f t="shared" si="270"/>
        <v>10558795.923592236</v>
      </c>
      <c r="M947" s="539">
        <f t="shared" si="270"/>
        <v>469884.56086089159</v>
      </c>
      <c r="N947" s="539">
        <f t="shared" si="270"/>
        <v>57085.41138452509</v>
      </c>
      <c r="O947" s="539">
        <f t="shared" si="271"/>
        <v>12042224.424783075</v>
      </c>
      <c r="P947" s="540"/>
      <c r="Q947" s="541">
        <f>SUMPRODUCT(C947:F947,G947:J947)/SUM(G947:J947)</f>
        <v>470.10557560833365</v>
      </c>
      <c r="R947" s="541">
        <f>Q947</f>
        <v>470.10557560833365</v>
      </c>
      <c r="S947" s="541">
        <f>Q947</f>
        <v>470.10557560833365</v>
      </c>
      <c r="T947" s="541">
        <f>Q947</f>
        <v>470.10557560833365</v>
      </c>
      <c r="U947" s="538">
        <f t="shared" si="272"/>
        <v>3425189.2238823189</v>
      </c>
      <c r="V947" s="538">
        <f t="shared" si="273"/>
        <v>8208043.3501215056</v>
      </c>
      <c r="W947" s="538">
        <f t="shared" si="273"/>
        <v>365272.03224767523</v>
      </c>
      <c r="X947" s="538">
        <f t="shared" si="273"/>
        <v>43719.818531575031</v>
      </c>
      <c r="Y947" s="538">
        <f t="shared" si="274"/>
        <v>12042224.424783075</v>
      </c>
      <c r="Z947" s="542">
        <f t="shared" si="275"/>
        <v>0</v>
      </c>
      <c r="AA947" s="543"/>
      <c r="AB947" s="544" t="s">
        <v>2505</v>
      </c>
      <c r="AC947" s="544">
        <v>639.23278181725721</v>
      </c>
      <c r="AD947" s="544">
        <v>639.23278181725721</v>
      </c>
      <c r="AE947" s="544">
        <v>639.23278181725721</v>
      </c>
      <c r="AF947" s="545">
        <v>110</v>
      </c>
      <c r="AG947" s="545" t="s">
        <v>2263</v>
      </c>
      <c r="AH947" s="556"/>
      <c r="AN947" s="502">
        <f t="shared" si="278"/>
        <v>2468730.6949368957</v>
      </c>
      <c r="AO947" s="502">
        <f t="shared" si="278"/>
        <v>-2350752.5734707303</v>
      </c>
      <c r="AP947" s="502">
        <f t="shared" si="278"/>
        <v>-104612.52861321636</v>
      </c>
      <c r="AQ947" s="502">
        <f t="shared" si="277"/>
        <v>-13365.59285295006</v>
      </c>
    </row>
    <row r="948" spans="1:43" s="504" customFormat="1" ht="25.5" x14ac:dyDescent="0.2">
      <c r="A948" s="535" t="s">
        <v>1335</v>
      </c>
      <c r="B948" s="536" t="s">
        <v>2421</v>
      </c>
      <c r="C948" s="537" t="s">
        <v>2263</v>
      </c>
      <c r="D948" s="537">
        <v>6695.4985494865468</v>
      </c>
      <c r="E948" s="537">
        <v>6695.4985494865468</v>
      </c>
      <c r="F948" s="537">
        <v>12567.094057314829</v>
      </c>
      <c r="G948" s="538">
        <v>0</v>
      </c>
      <c r="H948" s="538">
        <v>2</v>
      </c>
      <c r="I948" s="538">
        <v>5141</v>
      </c>
      <c r="J948" s="538">
        <v>225</v>
      </c>
      <c r="K948" s="539">
        <f t="shared" si="269"/>
        <v>0</v>
      </c>
      <c r="L948" s="539">
        <f t="shared" si="270"/>
        <v>13390.997098973094</v>
      </c>
      <c r="M948" s="539">
        <f t="shared" si="270"/>
        <v>34421558.042910337</v>
      </c>
      <c r="N948" s="539">
        <f t="shared" si="270"/>
        <v>2827596.1628958364</v>
      </c>
      <c r="O948" s="539">
        <f t="shared" si="271"/>
        <v>37262545.202905148</v>
      </c>
      <c r="P948" s="540"/>
      <c r="Q948" s="541"/>
      <c r="R948" s="541">
        <f>SUMPRODUCT(D948:F948,H948:J948)/SUM(H948:J948)</f>
        <v>6941.6067814651915</v>
      </c>
      <c r="S948" s="541">
        <f>R948</f>
        <v>6941.6067814651915</v>
      </c>
      <c r="T948" s="541">
        <f>R948</f>
        <v>6941.6067814651915</v>
      </c>
      <c r="U948" s="538">
        <f t="shared" si="272"/>
        <v>0</v>
      </c>
      <c r="V948" s="538">
        <f t="shared" si="273"/>
        <v>13883.213562930383</v>
      </c>
      <c r="W948" s="538">
        <f t="shared" si="273"/>
        <v>35686800.463512547</v>
      </c>
      <c r="X948" s="538">
        <f t="shared" si="273"/>
        <v>1561861.5258296682</v>
      </c>
      <c r="Y948" s="538">
        <f t="shared" si="274"/>
        <v>37262545.202905141</v>
      </c>
      <c r="Z948" s="542">
        <f t="shared" si="275"/>
        <v>-7.4505805969238281E-9</v>
      </c>
      <c r="AA948" s="543"/>
      <c r="AB948" s="544" t="s">
        <v>2505</v>
      </c>
      <c r="AC948" s="544">
        <v>7350.2361637273789</v>
      </c>
      <c r="AD948" s="544">
        <v>7350.2361637273789</v>
      </c>
      <c r="AE948" s="544">
        <v>7350.2361637273789</v>
      </c>
      <c r="AF948" s="545" t="s">
        <v>2263</v>
      </c>
      <c r="AG948" s="545" t="s">
        <v>2263</v>
      </c>
      <c r="AH948" s="556"/>
      <c r="AN948" s="502">
        <f t="shared" si="278"/>
        <v>0</v>
      </c>
      <c r="AO948" s="502">
        <f t="shared" si="278"/>
        <v>492.21646395728931</v>
      </c>
      <c r="AP948" s="502">
        <f t="shared" si="278"/>
        <v>1265242.4206022099</v>
      </c>
      <c r="AQ948" s="502">
        <f t="shared" si="277"/>
        <v>-1265734.6370661682</v>
      </c>
    </row>
    <row r="949" spans="1:43" s="504" customFormat="1" ht="12.75" x14ac:dyDescent="0.2">
      <c r="A949" s="535" t="s">
        <v>1336</v>
      </c>
      <c r="B949" s="536">
        <v>0</v>
      </c>
      <c r="C949" s="537" t="s">
        <v>2263</v>
      </c>
      <c r="D949" s="537">
        <v>5185.9071416676788</v>
      </c>
      <c r="E949" s="537">
        <v>5185.9071416676788</v>
      </c>
      <c r="F949" s="537">
        <v>5259.7972880250472</v>
      </c>
      <c r="G949" s="538">
        <v>0</v>
      </c>
      <c r="H949" s="538">
        <v>10</v>
      </c>
      <c r="I949" s="538">
        <v>13745</v>
      </c>
      <c r="J949" s="538">
        <v>49</v>
      </c>
      <c r="K949" s="539">
        <f t="shared" si="269"/>
        <v>0</v>
      </c>
      <c r="L949" s="539">
        <f t="shared" si="270"/>
        <v>51859.071416676787</v>
      </c>
      <c r="M949" s="539">
        <f t="shared" si="270"/>
        <v>71280293.662222251</v>
      </c>
      <c r="N949" s="539">
        <f t="shared" si="270"/>
        <v>257730.06711322733</v>
      </c>
      <c r="O949" s="539">
        <f t="shared" si="271"/>
        <v>71589882.800752148</v>
      </c>
      <c r="P949" s="540"/>
      <c r="Q949" s="541"/>
      <c r="R949" s="541"/>
      <c r="S949" s="541"/>
      <c r="T949" s="541"/>
      <c r="U949" s="538">
        <f t="shared" si="272"/>
        <v>0</v>
      </c>
      <c r="V949" s="538">
        <f t="shared" si="273"/>
        <v>0</v>
      </c>
      <c r="W949" s="538">
        <f t="shared" si="273"/>
        <v>0</v>
      </c>
      <c r="X949" s="538">
        <f t="shared" si="273"/>
        <v>0</v>
      </c>
      <c r="Y949" s="538">
        <f t="shared" si="274"/>
        <v>0</v>
      </c>
      <c r="Z949" s="542">
        <f t="shared" si="275"/>
        <v>0</v>
      </c>
      <c r="AA949" s="543"/>
      <c r="AB949" s="544" t="s">
        <v>2505</v>
      </c>
      <c r="AC949" s="544">
        <v>6107.8340405146682</v>
      </c>
      <c r="AD949" s="544">
        <v>6107.8340405146682</v>
      </c>
      <c r="AE949" s="544">
        <v>6107.8340405146682</v>
      </c>
      <c r="AF949" s="545" t="s">
        <v>2263</v>
      </c>
      <c r="AG949" s="545" t="s">
        <v>2263</v>
      </c>
      <c r="AH949" s="556"/>
      <c r="AN949" s="502">
        <f t="shared" si="278"/>
        <v>0</v>
      </c>
      <c r="AO949" s="502">
        <f t="shared" si="278"/>
        <v>-51859.071416676787</v>
      </c>
      <c r="AP949" s="502">
        <f t="shared" si="278"/>
        <v>-71280293.662222251</v>
      </c>
      <c r="AQ949" s="502">
        <f t="shared" si="277"/>
        <v>-257730.06711322733</v>
      </c>
    </row>
    <row r="950" spans="1:43" s="504" customFormat="1" ht="12.75" x14ac:dyDescent="0.2">
      <c r="A950" s="535" t="s">
        <v>1337</v>
      </c>
      <c r="B950" s="536">
        <v>0</v>
      </c>
      <c r="C950" s="537" t="s">
        <v>2263</v>
      </c>
      <c r="D950" s="537">
        <v>4786.5622539925598</v>
      </c>
      <c r="E950" s="537">
        <v>4786.5622539925598</v>
      </c>
      <c r="F950" s="537">
        <v>6049.3692927641778</v>
      </c>
      <c r="G950" s="538">
        <v>4</v>
      </c>
      <c r="H950" s="538">
        <v>413</v>
      </c>
      <c r="I950" s="538">
        <v>40999</v>
      </c>
      <c r="J950" s="538">
        <v>65</v>
      </c>
      <c r="K950" s="539">
        <f t="shared" si="269"/>
        <v>0</v>
      </c>
      <c r="L950" s="539">
        <f t="shared" si="270"/>
        <v>1976850.2108989272</v>
      </c>
      <c r="M950" s="539">
        <f t="shared" si="270"/>
        <v>196244265.85144097</v>
      </c>
      <c r="N950" s="539">
        <f t="shared" si="270"/>
        <v>393209.00402967155</v>
      </c>
      <c r="O950" s="539">
        <f t="shared" si="271"/>
        <v>198614325.06636956</v>
      </c>
      <c r="P950" s="540"/>
      <c r="Q950" s="541"/>
      <c r="R950" s="541"/>
      <c r="S950" s="541"/>
      <c r="T950" s="541"/>
      <c r="U950" s="538">
        <f t="shared" si="272"/>
        <v>0</v>
      </c>
      <c r="V950" s="538">
        <f t="shared" si="273"/>
        <v>0</v>
      </c>
      <c r="W950" s="538">
        <f t="shared" si="273"/>
        <v>0</v>
      </c>
      <c r="X950" s="538">
        <f t="shared" si="273"/>
        <v>0</v>
      </c>
      <c r="Y950" s="538">
        <f t="shared" si="274"/>
        <v>0</v>
      </c>
      <c r="Z950" s="542">
        <f t="shared" si="275"/>
        <v>0</v>
      </c>
      <c r="AA950" s="543"/>
      <c r="AB950" s="544" t="s">
        <v>2505</v>
      </c>
      <c r="AC950" s="544">
        <v>5442.2614745078581</v>
      </c>
      <c r="AD950" s="544">
        <v>5442.2614745078581</v>
      </c>
      <c r="AE950" s="544">
        <v>5442.2614745078581</v>
      </c>
      <c r="AF950" s="545">
        <v>110</v>
      </c>
      <c r="AG950" s="545" t="s">
        <v>2263</v>
      </c>
      <c r="AH950" s="556"/>
      <c r="AN950" s="502">
        <f t="shared" si="278"/>
        <v>0</v>
      </c>
      <c r="AO950" s="502">
        <f t="shared" si="278"/>
        <v>-1976850.2108989272</v>
      </c>
      <c r="AP950" s="502">
        <f t="shared" si="278"/>
        <v>-196244265.85144097</v>
      </c>
      <c r="AQ950" s="502">
        <f t="shared" si="277"/>
        <v>-393209.00402967155</v>
      </c>
    </row>
    <row r="951" spans="1:43" s="504" customFormat="1" ht="12.75" x14ac:dyDescent="0.2">
      <c r="A951" s="535" t="s">
        <v>1338</v>
      </c>
      <c r="B951" s="536">
        <v>0</v>
      </c>
      <c r="C951" s="537" t="s">
        <v>2263</v>
      </c>
      <c r="D951" s="537">
        <v>2293.1896346915628</v>
      </c>
      <c r="E951" s="537">
        <v>2293.1896346915628</v>
      </c>
      <c r="F951" s="537">
        <v>10768.921337678725</v>
      </c>
      <c r="G951" s="538">
        <v>0</v>
      </c>
      <c r="H951" s="538">
        <v>1543</v>
      </c>
      <c r="I951" s="538">
        <v>1350</v>
      </c>
      <c r="J951" s="538">
        <v>583</v>
      </c>
      <c r="K951" s="539">
        <f t="shared" si="269"/>
        <v>0</v>
      </c>
      <c r="L951" s="539">
        <f t="shared" si="270"/>
        <v>3538391.6063290816</v>
      </c>
      <c r="M951" s="539">
        <f t="shared" si="270"/>
        <v>3095806.0068336097</v>
      </c>
      <c r="N951" s="539">
        <f t="shared" si="270"/>
        <v>6278281.1398666967</v>
      </c>
      <c r="O951" s="539">
        <f t="shared" si="271"/>
        <v>12912478.753029387</v>
      </c>
      <c r="P951" s="540"/>
      <c r="Q951" s="541"/>
      <c r="R951" s="541"/>
      <c r="S951" s="541"/>
      <c r="T951" s="541"/>
      <c r="U951" s="538">
        <f t="shared" si="272"/>
        <v>0</v>
      </c>
      <c r="V951" s="538">
        <f t="shared" si="273"/>
        <v>0</v>
      </c>
      <c r="W951" s="538">
        <f t="shared" si="273"/>
        <v>0</v>
      </c>
      <c r="X951" s="538">
        <f t="shared" si="273"/>
        <v>0</v>
      </c>
      <c r="Y951" s="538">
        <f t="shared" si="274"/>
        <v>0</v>
      </c>
      <c r="Z951" s="542">
        <f t="shared" si="275"/>
        <v>0</v>
      </c>
      <c r="AA951" s="543"/>
      <c r="AB951" s="544" t="s">
        <v>2505</v>
      </c>
      <c r="AC951" s="544">
        <v>3243.942810841887</v>
      </c>
      <c r="AD951" s="544">
        <v>3243.942810841887</v>
      </c>
      <c r="AE951" s="544">
        <v>3243.942810841887</v>
      </c>
      <c r="AF951" s="545" t="s">
        <v>2263</v>
      </c>
      <c r="AG951" s="545" t="s">
        <v>2263</v>
      </c>
      <c r="AH951" s="556"/>
      <c r="AN951" s="502">
        <f t="shared" si="278"/>
        <v>0</v>
      </c>
      <c r="AO951" s="502">
        <f t="shared" si="278"/>
        <v>-3538391.6063290816</v>
      </c>
      <c r="AP951" s="502">
        <f t="shared" si="278"/>
        <v>-3095806.0068336097</v>
      </c>
      <c r="AQ951" s="502">
        <f t="shared" si="277"/>
        <v>-6278281.1398666967</v>
      </c>
    </row>
    <row r="952" spans="1:43" s="504" customFormat="1" ht="12.75" x14ac:dyDescent="0.2">
      <c r="A952" s="535" t="s">
        <v>1339</v>
      </c>
      <c r="B952" s="536">
        <v>0</v>
      </c>
      <c r="C952" s="537" t="s">
        <v>2263</v>
      </c>
      <c r="D952" s="537">
        <v>1759.8680544253868</v>
      </c>
      <c r="E952" s="537">
        <v>1759.8680544253868</v>
      </c>
      <c r="F952" s="537">
        <v>3497.228366777766</v>
      </c>
      <c r="G952" s="538">
        <v>4</v>
      </c>
      <c r="H952" s="538">
        <v>18758</v>
      </c>
      <c r="I952" s="538">
        <v>10503</v>
      </c>
      <c r="J952" s="538">
        <v>261</v>
      </c>
      <c r="K952" s="539">
        <f t="shared" si="269"/>
        <v>0</v>
      </c>
      <c r="L952" s="539">
        <f t="shared" si="270"/>
        <v>33011604.964911405</v>
      </c>
      <c r="M952" s="539">
        <f t="shared" si="270"/>
        <v>18483894.175629839</v>
      </c>
      <c r="N952" s="539">
        <f t="shared" si="270"/>
        <v>912776.60372899694</v>
      </c>
      <c r="O952" s="539">
        <f t="shared" si="271"/>
        <v>52408275.744270235</v>
      </c>
      <c r="P952" s="540"/>
      <c r="Q952" s="541"/>
      <c r="R952" s="541"/>
      <c r="S952" s="541"/>
      <c r="T952" s="541"/>
      <c r="U952" s="538">
        <f t="shared" si="272"/>
        <v>0</v>
      </c>
      <c r="V952" s="538">
        <f t="shared" si="273"/>
        <v>0</v>
      </c>
      <c r="W952" s="538">
        <f t="shared" si="273"/>
        <v>0</v>
      </c>
      <c r="X952" s="538">
        <f t="shared" si="273"/>
        <v>0</v>
      </c>
      <c r="Y952" s="538">
        <f t="shared" si="274"/>
        <v>0</v>
      </c>
      <c r="Z952" s="542">
        <f t="shared" si="275"/>
        <v>0</v>
      </c>
      <c r="AA952" s="543"/>
      <c r="AB952" s="544" t="s">
        <v>2505</v>
      </c>
      <c r="AC952" s="544">
        <v>2311.1766205106037</v>
      </c>
      <c r="AD952" s="544">
        <v>2311.1766205106037</v>
      </c>
      <c r="AE952" s="544">
        <v>2311.1766205106037</v>
      </c>
      <c r="AF952" s="545">
        <v>101</v>
      </c>
      <c r="AG952" s="545" t="s">
        <v>2263</v>
      </c>
      <c r="AH952" s="556"/>
      <c r="AN952" s="502">
        <f t="shared" si="278"/>
        <v>0</v>
      </c>
      <c r="AO952" s="502">
        <f t="shared" si="278"/>
        <v>-33011604.964911405</v>
      </c>
      <c r="AP952" s="502">
        <f t="shared" si="278"/>
        <v>-18483894.175629839</v>
      </c>
      <c r="AQ952" s="502">
        <f t="shared" si="277"/>
        <v>-912776.60372899694</v>
      </c>
    </row>
    <row r="953" spans="1:43" s="504" customFormat="1" ht="12.75" x14ac:dyDescent="0.2">
      <c r="A953" s="535" t="s">
        <v>1340</v>
      </c>
      <c r="B953" s="536">
        <v>0</v>
      </c>
      <c r="C953" s="537" t="s">
        <v>2263</v>
      </c>
      <c r="D953" s="537">
        <v>1560.6035675276878</v>
      </c>
      <c r="E953" s="537">
        <v>1560.6035675276878</v>
      </c>
      <c r="F953" s="537">
        <v>6403.2525063044541</v>
      </c>
      <c r="G953" s="538">
        <v>0</v>
      </c>
      <c r="H953" s="538">
        <v>3666</v>
      </c>
      <c r="I953" s="538">
        <v>2127</v>
      </c>
      <c r="J953" s="538">
        <v>2078</v>
      </c>
      <c r="K953" s="539">
        <f t="shared" si="269"/>
        <v>0</v>
      </c>
      <c r="L953" s="539">
        <f t="shared" si="270"/>
        <v>5721172.6785565037</v>
      </c>
      <c r="M953" s="539">
        <f t="shared" si="270"/>
        <v>3319403.7881313921</v>
      </c>
      <c r="N953" s="539">
        <f t="shared" si="270"/>
        <v>13305958.708100656</v>
      </c>
      <c r="O953" s="539">
        <f t="shared" si="271"/>
        <v>22346535.17478855</v>
      </c>
      <c r="P953" s="540"/>
      <c r="Q953" s="541"/>
      <c r="R953" s="541"/>
      <c r="S953" s="541"/>
      <c r="T953" s="541"/>
      <c r="U953" s="538">
        <f t="shared" si="272"/>
        <v>0</v>
      </c>
      <c r="V953" s="538">
        <f t="shared" si="273"/>
        <v>0</v>
      </c>
      <c r="W953" s="538">
        <f t="shared" si="273"/>
        <v>0</v>
      </c>
      <c r="X953" s="538">
        <f t="shared" si="273"/>
        <v>0</v>
      </c>
      <c r="Y953" s="538">
        <f t="shared" si="274"/>
        <v>0</v>
      </c>
      <c r="Z953" s="542">
        <f t="shared" si="275"/>
        <v>0</v>
      </c>
      <c r="AA953" s="543"/>
      <c r="AB953" s="544" t="s">
        <v>2505</v>
      </c>
      <c r="AC953" s="544">
        <v>2215.6814262574526</v>
      </c>
      <c r="AD953" s="544">
        <v>2215.6814262574526</v>
      </c>
      <c r="AE953" s="544">
        <v>2215.6814262574526</v>
      </c>
      <c r="AF953" s="545" t="s">
        <v>2263</v>
      </c>
      <c r="AG953" s="545" t="s">
        <v>2263</v>
      </c>
      <c r="AH953" s="556"/>
      <c r="AN953" s="502">
        <f t="shared" si="278"/>
        <v>0</v>
      </c>
      <c r="AO953" s="502">
        <f t="shared" si="278"/>
        <v>-5721172.6785565037</v>
      </c>
      <c r="AP953" s="502">
        <f t="shared" si="278"/>
        <v>-3319403.7881313921</v>
      </c>
      <c r="AQ953" s="502">
        <f t="shared" si="277"/>
        <v>-13305958.708100656</v>
      </c>
    </row>
    <row r="954" spans="1:43" s="504" customFormat="1" ht="12.75" x14ac:dyDescent="0.2">
      <c r="A954" s="535" t="s">
        <v>1341</v>
      </c>
      <c r="B954" s="536">
        <v>0</v>
      </c>
      <c r="C954" s="537" t="s">
        <v>2263</v>
      </c>
      <c r="D954" s="537">
        <v>1276.4124902329879</v>
      </c>
      <c r="E954" s="537">
        <v>1276.4124902329879</v>
      </c>
      <c r="F954" s="537">
        <v>2317.7801839895415</v>
      </c>
      <c r="G954" s="538">
        <v>458</v>
      </c>
      <c r="H954" s="538">
        <v>43931</v>
      </c>
      <c r="I954" s="538">
        <v>9532</v>
      </c>
      <c r="J954" s="538">
        <v>1653</v>
      </c>
      <c r="K954" s="539">
        <f t="shared" si="269"/>
        <v>0</v>
      </c>
      <c r="L954" s="539">
        <f t="shared" si="270"/>
        <v>56074077.108425394</v>
      </c>
      <c r="M954" s="539">
        <f t="shared" si="270"/>
        <v>12166763.856900841</v>
      </c>
      <c r="N954" s="539">
        <f t="shared" si="270"/>
        <v>3831290.6441347119</v>
      </c>
      <c r="O954" s="539">
        <f t="shared" si="271"/>
        <v>72072131.60946095</v>
      </c>
      <c r="P954" s="540"/>
      <c r="Q954" s="541"/>
      <c r="R954" s="541"/>
      <c r="S954" s="541"/>
      <c r="T954" s="541"/>
      <c r="U954" s="538">
        <f t="shared" si="272"/>
        <v>0</v>
      </c>
      <c r="V954" s="538">
        <f t="shared" si="273"/>
        <v>0</v>
      </c>
      <c r="W954" s="538">
        <f t="shared" si="273"/>
        <v>0</v>
      </c>
      <c r="X954" s="538">
        <f t="shared" si="273"/>
        <v>0</v>
      </c>
      <c r="Y954" s="538">
        <f t="shared" si="274"/>
        <v>0</v>
      </c>
      <c r="Z954" s="542">
        <f t="shared" si="275"/>
        <v>0</v>
      </c>
      <c r="AA954" s="543"/>
      <c r="AB954" s="544" t="s">
        <v>2505</v>
      </c>
      <c r="AC954" s="544">
        <v>1595.4449625728457</v>
      </c>
      <c r="AD954" s="544">
        <v>1595.4449625728457</v>
      </c>
      <c r="AE954" s="544">
        <v>1595.4449625728457</v>
      </c>
      <c r="AF954" s="545">
        <v>410</v>
      </c>
      <c r="AG954" s="545" t="s">
        <v>2263</v>
      </c>
      <c r="AH954" s="556"/>
      <c r="AN954" s="502">
        <f t="shared" si="278"/>
        <v>0</v>
      </c>
      <c r="AO954" s="502">
        <f t="shared" si="278"/>
        <v>-56074077.108425394</v>
      </c>
      <c r="AP954" s="502">
        <f t="shared" si="278"/>
        <v>-12166763.856900841</v>
      </c>
      <c r="AQ954" s="502">
        <f t="shared" si="277"/>
        <v>-3831290.6441347119</v>
      </c>
    </row>
    <row r="955" spans="1:43" s="504" customFormat="1" ht="12.75" x14ac:dyDescent="0.2">
      <c r="A955" s="535" t="s">
        <v>1342</v>
      </c>
      <c r="B955" s="536">
        <v>0</v>
      </c>
      <c r="C955" s="537" t="s">
        <v>2263</v>
      </c>
      <c r="D955" s="537">
        <v>1464.231428016778</v>
      </c>
      <c r="E955" s="537">
        <v>1464.231428016778</v>
      </c>
      <c r="F955" s="537">
        <v>4100.8624429739675</v>
      </c>
      <c r="G955" s="538">
        <v>0</v>
      </c>
      <c r="H955" s="538">
        <v>1070</v>
      </c>
      <c r="I955" s="538">
        <v>621</v>
      </c>
      <c r="J955" s="538">
        <v>4616</v>
      </c>
      <c r="K955" s="539">
        <f t="shared" si="269"/>
        <v>0</v>
      </c>
      <c r="L955" s="539">
        <f t="shared" si="270"/>
        <v>1566727.6279779524</v>
      </c>
      <c r="M955" s="539">
        <f t="shared" si="270"/>
        <v>909287.71679841913</v>
      </c>
      <c r="N955" s="539">
        <f t="shared" si="270"/>
        <v>18929581.036767833</v>
      </c>
      <c r="O955" s="539">
        <f t="shared" si="271"/>
        <v>21405596.381544203</v>
      </c>
      <c r="P955" s="540"/>
      <c r="Q955" s="541"/>
      <c r="R955" s="541"/>
      <c r="S955" s="541"/>
      <c r="T955" s="541"/>
      <c r="U955" s="538">
        <f t="shared" si="272"/>
        <v>0</v>
      </c>
      <c r="V955" s="538">
        <f t="shared" si="273"/>
        <v>0</v>
      </c>
      <c r="W955" s="538">
        <f t="shared" si="273"/>
        <v>0</v>
      </c>
      <c r="X955" s="538">
        <f t="shared" si="273"/>
        <v>0</v>
      </c>
      <c r="Y955" s="538">
        <f t="shared" si="274"/>
        <v>0</v>
      </c>
      <c r="Z955" s="542">
        <f t="shared" si="275"/>
        <v>0</v>
      </c>
      <c r="AA955" s="543"/>
      <c r="AB955" s="544" t="s">
        <v>2505</v>
      </c>
      <c r="AC955" s="544">
        <v>1514.41873714593</v>
      </c>
      <c r="AD955" s="544">
        <v>1514.41873714593</v>
      </c>
      <c r="AE955" s="544">
        <v>1514.41873714593</v>
      </c>
      <c r="AF955" s="545" t="s">
        <v>2263</v>
      </c>
      <c r="AG955" s="545" t="s">
        <v>2263</v>
      </c>
      <c r="AH955" s="556"/>
      <c r="AN955" s="502">
        <f t="shared" si="278"/>
        <v>0</v>
      </c>
      <c r="AO955" s="502">
        <f t="shared" si="278"/>
        <v>-1566727.6279779524</v>
      </c>
      <c r="AP955" s="502">
        <f t="shared" si="278"/>
        <v>-909287.71679841913</v>
      </c>
      <c r="AQ955" s="502">
        <f t="shared" si="277"/>
        <v>-18929581.036767833</v>
      </c>
    </row>
    <row r="956" spans="1:43" s="504" customFormat="1" ht="12.75" x14ac:dyDescent="0.2">
      <c r="A956" s="535" t="s">
        <v>325</v>
      </c>
      <c r="B956" s="536">
        <v>0</v>
      </c>
      <c r="C956" s="537">
        <v>175.6773094433234</v>
      </c>
      <c r="D956" s="537">
        <v>1152.4379335552737</v>
      </c>
      <c r="E956" s="537">
        <v>1152.4379335552737</v>
      </c>
      <c r="F956" s="537">
        <v>1337.4705494335606</v>
      </c>
      <c r="G956" s="538">
        <v>567</v>
      </c>
      <c r="H956" s="538">
        <v>9119</v>
      </c>
      <c r="I956" s="538">
        <v>2469</v>
      </c>
      <c r="J956" s="538">
        <v>3589</v>
      </c>
      <c r="K956" s="539">
        <f t="shared" si="269"/>
        <v>99609.034454364359</v>
      </c>
      <c r="L956" s="539">
        <f t="shared" si="270"/>
        <v>10509081.51609054</v>
      </c>
      <c r="M956" s="539">
        <f t="shared" si="270"/>
        <v>2845369.2579479706</v>
      </c>
      <c r="N956" s="539">
        <f t="shared" si="270"/>
        <v>4800181.8019170491</v>
      </c>
      <c r="O956" s="539">
        <f t="shared" si="271"/>
        <v>18254241.610409923</v>
      </c>
      <c r="P956" s="540"/>
      <c r="Q956" s="541"/>
      <c r="R956" s="541"/>
      <c r="S956" s="541"/>
      <c r="T956" s="541"/>
      <c r="U956" s="538">
        <f t="shared" si="272"/>
        <v>0</v>
      </c>
      <c r="V956" s="538">
        <f t="shared" si="273"/>
        <v>0</v>
      </c>
      <c r="W956" s="538">
        <f t="shared" si="273"/>
        <v>0</v>
      </c>
      <c r="X956" s="538">
        <f t="shared" si="273"/>
        <v>0</v>
      </c>
      <c r="Y956" s="538">
        <f t="shared" si="274"/>
        <v>0</v>
      </c>
      <c r="Z956" s="542">
        <f t="shared" si="275"/>
        <v>0</v>
      </c>
      <c r="AA956" s="543"/>
      <c r="AB956" s="544" t="s">
        <v>2505</v>
      </c>
      <c r="AC956" s="544">
        <v>1053.3409305499081</v>
      </c>
      <c r="AD956" s="544">
        <v>1053.3409305499081</v>
      </c>
      <c r="AE956" s="544">
        <v>1053.3409305499081</v>
      </c>
      <c r="AF956" s="545">
        <v>110</v>
      </c>
      <c r="AG956" s="545" t="s">
        <v>2263</v>
      </c>
      <c r="AH956" s="556"/>
      <c r="AN956" s="502">
        <f t="shared" si="278"/>
        <v>-99609.034454364359</v>
      </c>
      <c r="AO956" s="502">
        <f t="shared" si="278"/>
        <v>-10509081.51609054</v>
      </c>
      <c r="AP956" s="502">
        <f t="shared" si="278"/>
        <v>-2845369.2579479706</v>
      </c>
      <c r="AQ956" s="502">
        <f t="shared" si="277"/>
        <v>-4800181.8019170491</v>
      </c>
    </row>
    <row r="957" spans="1:43" s="504" customFormat="1" ht="12.75" x14ac:dyDescent="0.2">
      <c r="A957" s="535" t="s">
        <v>1343</v>
      </c>
      <c r="B957" s="536">
        <v>0</v>
      </c>
      <c r="C957" s="537" t="s">
        <v>2263</v>
      </c>
      <c r="D957" s="537">
        <v>2790.4718430233925</v>
      </c>
      <c r="E957" s="537">
        <v>2790.4718430233925</v>
      </c>
      <c r="F957" s="537">
        <v>5136.2135189683731</v>
      </c>
      <c r="G957" s="538">
        <v>0</v>
      </c>
      <c r="H957" s="538">
        <v>75</v>
      </c>
      <c r="I957" s="538">
        <v>133</v>
      </c>
      <c r="J957" s="538">
        <v>414</v>
      </c>
      <c r="K957" s="539">
        <f t="shared" si="269"/>
        <v>0</v>
      </c>
      <c r="L957" s="539">
        <f t="shared" si="270"/>
        <v>209285.38822675444</v>
      </c>
      <c r="M957" s="539">
        <f t="shared" si="270"/>
        <v>371132.75512211118</v>
      </c>
      <c r="N957" s="539">
        <f t="shared" si="270"/>
        <v>2126392.3968529063</v>
      </c>
      <c r="O957" s="539">
        <f t="shared" si="271"/>
        <v>2706810.540201772</v>
      </c>
      <c r="P957" s="540"/>
      <c r="Q957" s="541"/>
      <c r="R957" s="541"/>
      <c r="S957" s="541"/>
      <c r="T957" s="541"/>
      <c r="U957" s="538">
        <f t="shared" si="272"/>
        <v>0</v>
      </c>
      <c r="V957" s="538">
        <f t="shared" si="273"/>
        <v>0</v>
      </c>
      <c r="W957" s="538">
        <f t="shared" si="273"/>
        <v>0</v>
      </c>
      <c r="X957" s="538">
        <f t="shared" si="273"/>
        <v>0</v>
      </c>
      <c r="Y957" s="538">
        <f t="shared" si="274"/>
        <v>0</v>
      </c>
      <c r="Z957" s="542">
        <f t="shared" si="275"/>
        <v>0</v>
      </c>
      <c r="AA957" s="543"/>
      <c r="AB957" s="544" t="s">
        <v>2505</v>
      </c>
      <c r="AC957" s="544">
        <v>984.85447810572896</v>
      </c>
      <c r="AD957" s="544">
        <v>984.85447810572896</v>
      </c>
      <c r="AE957" s="544">
        <v>984.85447810572896</v>
      </c>
      <c r="AF957" s="545" t="s">
        <v>2263</v>
      </c>
      <c r="AG957" s="545" t="s">
        <v>2263</v>
      </c>
      <c r="AH957" s="556"/>
      <c r="AN957" s="502">
        <f t="shared" si="278"/>
        <v>0</v>
      </c>
      <c r="AO957" s="502">
        <f t="shared" si="278"/>
        <v>-209285.38822675444</v>
      </c>
      <c r="AP957" s="502">
        <f t="shared" si="278"/>
        <v>-371132.75512211118</v>
      </c>
      <c r="AQ957" s="502">
        <f t="shared" si="277"/>
        <v>-2126392.3968529063</v>
      </c>
    </row>
    <row r="958" spans="1:43" s="504" customFormat="1" ht="12.75" x14ac:dyDescent="0.2">
      <c r="A958" s="535" t="s">
        <v>1344</v>
      </c>
      <c r="B958" s="536">
        <v>0</v>
      </c>
      <c r="C958" s="537" t="s">
        <v>2263</v>
      </c>
      <c r="D958" s="537">
        <v>1525.1971521842779</v>
      </c>
      <c r="E958" s="537">
        <v>1525.1971521842779</v>
      </c>
      <c r="F958" s="537">
        <v>3517.9706818965833</v>
      </c>
      <c r="G958" s="538">
        <v>0</v>
      </c>
      <c r="H958" s="538">
        <v>287</v>
      </c>
      <c r="I958" s="538">
        <v>228</v>
      </c>
      <c r="J958" s="538">
        <v>122</v>
      </c>
      <c r="K958" s="539">
        <f t="shared" si="269"/>
        <v>0</v>
      </c>
      <c r="L958" s="539">
        <f t="shared" si="270"/>
        <v>437731.58267688775</v>
      </c>
      <c r="M958" s="539">
        <f t="shared" si="270"/>
        <v>347744.95069801534</v>
      </c>
      <c r="N958" s="539">
        <f t="shared" si="270"/>
        <v>429192.42319138319</v>
      </c>
      <c r="O958" s="539">
        <f t="shared" si="271"/>
        <v>1214668.9565662863</v>
      </c>
      <c r="P958" s="540"/>
      <c r="Q958" s="541"/>
      <c r="R958" s="541"/>
      <c r="S958" s="541"/>
      <c r="T958" s="541"/>
      <c r="U958" s="538">
        <f t="shared" si="272"/>
        <v>0</v>
      </c>
      <c r="V958" s="538">
        <f t="shared" si="273"/>
        <v>0</v>
      </c>
      <c r="W958" s="538">
        <f t="shared" si="273"/>
        <v>0</v>
      </c>
      <c r="X958" s="538">
        <f t="shared" si="273"/>
        <v>0</v>
      </c>
      <c r="Y958" s="538">
        <f t="shared" si="274"/>
        <v>0</v>
      </c>
      <c r="Z958" s="542">
        <f t="shared" si="275"/>
        <v>0</v>
      </c>
      <c r="AA958" s="543"/>
      <c r="AB958" s="544" t="s">
        <v>2505</v>
      </c>
      <c r="AC958" s="544">
        <v>901.89905683531492</v>
      </c>
      <c r="AD958" s="544">
        <v>901.89905683531492</v>
      </c>
      <c r="AE958" s="544">
        <v>901.89905683531492</v>
      </c>
      <c r="AF958" s="545" t="s">
        <v>2263</v>
      </c>
      <c r="AG958" s="545" t="s">
        <v>2263</v>
      </c>
      <c r="AH958" s="556"/>
      <c r="AN958" s="502">
        <f t="shared" si="278"/>
        <v>0</v>
      </c>
      <c r="AO958" s="502">
        <f t="shared" si="278"/>
        <v>-437731.58267688775</v>
      </c>
      <c r="AP958" s="502">
        <f t="shared" si="278"/>
        <v>-347744.95069801534</v>
      </c>
      <c r="AQ958" s="502">
        <f t="shared" si="277"/>
        <v>-429192.42319138319</v>
      </c>
    </row>
    <row r="959" spans="1:43" s="504" customFormat="1" ht="12.75" x14ac:dyDescent="0.2">
      <c r="A959" s="535" t="s">
        <v>1345</v>
      </c>
      <c r="B959" s="536">
        <v>0</v>
      </c>
      <c r="C959" s="537">
        <v>73.457351441851387</v>
      </c>
      <c r="D959" s="537">
        <v>1293.5751384807595</v>
      </c>
      <c r="E959" s="537">
        <v>1293.5751384807595</v>
      </c>
      <c r="F959" s="537">
        <v>2496.4473737832718</v>
      </c>
      <c r="G959" s="538">
        <v>4536</v>
      </c>
      <c r="H959" s="538">
        <v>4227</v>
      </c>
      <c r="I959" s="538">
        <v>1510</v>
      </c>
      <c r="J959" s="538">
        <v>485</v>
      </c>
      <c r="K959" s="539">
        <f t="shared" si="269"/>
        <v>333202.54614023789</v>
      </c>
      <c r="L959" s="539">
        <f t="shared" si="270"/>
        <v>5467942.1103581702</v>
      </c>
      <c r="M959" s="539">
        <f t="shared" si="270"/>
        <v>1953298.4591059468</v>
      </c>
      <c r="N959" s="539">
        <f t="shared" si="270"/>
        <v>1210776.9762848869</v>
      </c>
      <c r="O959" s="539">
        <f t="shared" si="271"/>
        <v>8965220.0918892417</v>
      </c>
      <c r="P959" s="540"/>
      <c r="Q959" s="541"/>
      <c r="R959" s="541"/>
      <c r="S959" s="541"/>
      <c r="T959" s="541"/>
      <c r="U959" s="538">
        <f t="shared" si="272"/>
        <v>0</v>
      </c>
      <c r="V959" s="538">
        <f t="shared" si="273"/>
        <v>0</v>
      </c>
      <c r="W959" s="538">
        <f t="shared" si="273"/>
        <v>0</v>
      </c>
      <c r="X959" s="538">
        <f t="shared" si="273"/>
        <v>0</v>
      </c>
      <c r="Y959" s="538">
        <f t="shared" si="274"/>
        <v>0</v>
      </c>
      <c r="Z959" s="542">
        <f t="shared" si="275"/>
        <v>0</v>
      </c>
      <c r="AA959" s="543"/>
      <c r="AB959" s="544">
        <v>124.45940914911831</v>
      </c>
      <c r="AC959" s="544">
        <v>839.20019192162988</v>
      </c>
      <c r="AD959" s="544">
        <v>839.20019192162988</v>
      </c>
      <c r="AE959" s="544">
        <v>839.20019192162988</v>
      </c>
      <c r="AF959" s="545">
        <v>650</v>
      </c>
      <c r="AG959" s="545" t="s">
        <v>2263</v>
      </c>
      <c r="AH959" s="556"/>
      <c r="AN959" s="502">
        <f t="shared" si="278"/>
        <v>-333202.54614023789</v>
      </c>
      <c r="AO959" s="502">
        <f t="shared" si="278"/>
        <v>-5467942.1103581702</v>
      </c>
      <c r="AP959" s="502">
        <f t="shared" si="278"/>
        <v>-1953298.4591059468</v>
      </c>
      <c r="AQ959" s="502">
        <f t="shared" si="277"/>
        <v>-1210776.9762848869</v>
      </c>
    </row>
    <row r="960" spans="1:43" s="504" customFormat="1" ht="12.75" x14ac:dyDescent="0.2">
      <c r="A960" s="535" t="s">
        <v>1346</v>
      </c>
      <c r="B960" s="536">
        <v>0</v>
      </c>
      <c r="C960" s="537" t="s">
        <v>2263</v>
      </c>
      <c r="D960" s="537">
        <v>2414.3712012495125</v>
      </c>
      <c r="E960" s="537">
        <v>2414.3712012495125</v>
      </c>
      <c r="F960" s="537">
        <v>4338.1687088183189</v>
      </c>
      <c r="G960" s="538">
        <v>0</v>
      </c>
      <c r="H960" s="538">
        <v>0</v>
      </c>
      <c r="I960" s="538">
        <v>6</v>
      </c>
      <c r="J960" s="538">
        <v>26</v>
      </c>
      <c r="K960" s="539">
        <f t="shared" si="269"/>
        <v>0</v>
      </c>
      <c r="L960" s="539">
        <f t="shared" si="270"/>
        <v>0</v>
      </c>
      <c r="M960" s="539">
        <f t="shared" si="270"/>
        <v>14486.227207497075</v>
      </c>
      <c r="N960" s="539">
        <f t="shared" si="270"/>
        <v>112792.38642927629</v>
      </c>
      <c r="O960" s="539">
        <f t="shared" si="271"/>
        <v>127278.61363677337</v>
      </c>
      <c r="P960" s="540"/>
      <c r="Q960" s="541"/>
      <c r="R960" s="541"/>
      <c r="S960" s="541"/>
      <c r="T960" s="541"/>
      <c r="U960" s="538">
        <f t="shared" si="272"/>
        <v>0</v>
      </c>
      <c r="V960" s="538">
        <f t="shared" si="273"/>
        <v>0</v>
      </c>
      <c r="W960" s="538">
        <f t="shared" si="273"/>
        <v>0</v>
      </c>
      <c r="X960" s="538">
        <f t="shared" si="273"/>
        <v>0</v>
      </c>
      <c r="Y960" s="538">
        <f t="shared" si="274"/>
        <v>0</v>
      </c>
      <c r="Z960" s="542">
        <f t="shared" si="275"/>
        <v>0</v>
      </c>
      <c r="AA960" s="543"/>
      <c r="AB960" s="544" t="s">
        <v>2505</v>
      </c>
      <c r="AC960" s="544">
        <v>1167.1634853162898</v>
      </c>
      <c r="AD960" s="544">
        <v>1167.1634853162898</v>
      </c>
      <c r="AE960" s="544">
        <v>1167.1634853162898</v>
      </c>
      <c r="AF960" s="545" t="s">
        <v>2263</v>
      </c>
      <c r="AG960" s="545" t="s">
        <v>2263</v>
      </c>
      <c r="AH960" s="556"/>
      <c r="AN960" s="502">
        <f t="shared" si="278"/>
        <v>0</v>
      </c>
      <c r="AO960" s="502">
        <f t="shared" si="278"/>
        <v>0</v>
      </c>
      <c r="AP960" s="502">
        <f t="shared" si="278"/>
        <v>-14486.227207497075</v>
      </c>
      <c r="AQ960" s="502">
        <f t="shared" si="277"/>
        <v>-112792.38642927629</v>
      </c>
    </row>
    <row r="961" spans="1:43" s="504" customFormat="1" ht="12.75" x14ac:dyDescent="0.2">
      <c r="A961" s="535" t="s">
        <v>1347</v>
      </c>
      <c r="B961" s="536">
        <v>0</v>
      </c>
      <c r="C961" s="537" t="s">
        <v>2263</v>
      </c>
      <c r="D961" s="537">
        <v>1481.7767933466025</v>
      </c>
      <c r="E961" s="537">
        <v>1481.7767933466025</v>
      </c>
      <c r="F961" s="537">
        <v>4690.909291858803</v>
      </c>
      <c r="G961" s="538">
        <v>0</v>
      </c>
      <c r="H961" s="538">
        <v>18</v>
      </c>
      <c r="I961" s="538">
        <v>15</v>
      </c>
      <c r="J961" s="538">
        <v>4</v>
      </c>
      <c r="K961" s="539">
        <f t="shared" si="269"/>
        <v>0</v>
      </c>
      <c r="L961" s="539">
        <f t="shared" si="270"/>
        <v>26671.982280238844</v>
      </c>
      <c r="M961" s="539">
        <f t="shared" si="270"/>
        <v>22226.651900199038</v>
      </c>
      <c r="N961" s="539">
        <f t="shared" si="270"/>
        <v>18763.637167435212</v>
      </c>
      <c r="O961" s="539">
        <f t="shared" si="271"/>
        <v>67662.271347873088</v>
      </c>
      <c r="P961" s="540"/>
      <c r="Q961" s="541"/>
      <c r="R961" s="541"/>
      <c r="S961" s="541"/>
      <c r="T961" s="541"/>
      <c r="U961" s="538">
        <f t="shared" si="272"/>
        <v>0</v>
      </c>
      <c r="V961" s="538">
        <f t="shared" si="273"/>
        <v>0</v>
      </c>
      <c r="W961" s="538">
        <f t="shared" si="273"/>
        <v>0</v>
      </c>
      <c r="X961" s="538">
        <f t="shared" si="273"/>
        <v>0</v>
      </c>
      <c r="Y961" s="538">
        <f t="shared" si="274"/>
        <v>0</v>
      </c>
      <c r="Z961" s="542">
        <f t="shared" si="275"/>
        <v>0</v>
      </c>
      <c r="AA961" s="543"/>
      <c r="AB961" s="544" t="s">
        <v>2505</v>
      </c>
      <c r="AC961" s="544">
        <v>986.78367394922691</v>
      </c>
      <c r="AD961" s="544">
        <v>986.78367394922691</v>
      </c>
      <c r="AE961" s="544">
        <v>986.78367394922691</v>
      </c>
      <c r="AF961" s="545" t="s">
        <v>2263</v>
      </c>
      <c r="AG961" s="545" t="s">
        <v>2263</v>
      </c>
      <c r="AH961" s="556"/>
      <c r="AN961" s="502">
        <f t="shared" si="278"/>
        <v>0</v>
      </c>
      <c r="AO961" s="502">
        <f t="shared" si="278"/>
        <v>-26671.982280238844</v>
      </c>
      <c r="AP961" s="502">
        <f t="shared" si="278"/>
        <v>-22226.651900199038</v>
      </c>
      <c r="AQ961" s="502">
        <f t="shared" si="277"/>
        <v>-18763.637167435212</v>
      </c>
    </row>
    <row r="962" spans="1:43" s="504" customFormat="1" ht="12.75" x14ac:dyDescent="0.2">
      <c r="A962" s="535" t="s">
        <v>1348</v>
      </c>
      <c r="B962" s="536">
        <v>0</v>
      </c>
      <c r="C962" s="537" t="s">
        <v>2263</v>
      </c>
      <c r="D962" s="537">
        <v>1384.6290197031244</v>
      </c>
      <c r="E962" s="537">
        <v>1384.6290197031244</v>
      </c>
      <c r="F962" s="537">
        <v>2536.7772109647822</v>
      </c>
      <c r="G962" s="538">
        <v>267</v>
      </c>
      <c r="H962" s="538">
        <v>643</v>
      </c>
      <c r="I962" s="538">
        <v>273</v>
      </c>
      <c r="J962" s="538">
        <v>90</v>
      </c>
      <c r="K962" s="539">
        <f t="shared" si="269"/>
        <v>0</v>
      </c>
      <c r="L962" s="539">
        <f t="shared" si="270"/>
        <v>890316.45966910897</v>
      </c>
      <c r="M962" s="539">
        <f t="shared" si="270"/>
        <v>378003.72237895295</v>
      </c>
      <c r="N962" s="539">
        <f t="shared" si="270"/>
        <v>228309.94898683039</v>
      </c>
      <c r="O962" s="539">
        <f t="shared" si="271"/>
        <v>1496630.1310348923</v>
      </c>
      <c r="P962" s="540"/>
      <c r="Q962" s="541"/>
      <c r="R962" s="541"/>
      <c r="S962" s="541"/>
      <c r="T962" s="541"/>
      <c r="U962" s="538">
        <f t="shared" si="272"/>
        <v>0</v>
      </c>
      <c r="V962" s="538">
        <f t="shared" si="273"/>
        <v>0</v>
      </c>
      <c r="W962" s="538">
        <f t="shared" si="273"/>
        <v>0</v>
      </c>
      <c r="X962" s="538">
        <f t="shared" si="273"/>
        <v>0</v>
      </c>
      <c r="Y962" s="538">
        <f t="shared" si="274"/>
        <v>0</v>
      </c>
      <c r="Z962" s="542">
        <f t="shared" si="275"/>
        <v>0</v>
      </c>
      <c r="AA962" s="543"/>
      <c r="AB962" s="544" t="s">
        <v>2505</v>
      </c>
      <c r="AC962" s="544">
        <v>926.01400487904004</v>
      </c>
      <c r="AD962" s="544">
        <v>926.01400487904004</v>
      </c>
      <c r="AE962" s="544">
        <v>926.01400487904004</v>
      </c>
      <c r="AF962" s="545">
        <v>650</v>
      </c>
      <c r="AG962" s="545" t="s">
        <v>2263</v>
      </c>
      <c r="AH962" s="556"/>
      <c r="AN962" s="502">
        <f t="shared" si="278"/>
        <v>0</v>
      </c>
      <c r="AO962" s="502">
        <f t="shared" si="278"/>
        <v>-890316.45966910897</v>
      </c>
      <c r="AP962" s="502">
        <f t="shared" si="278"/>
        <v>-378003.72237895295</v>
      </c>
      <c r="AQ962" s="502">
        <f t="shared" si="277"/>
        <v>-228309.94898683039</v>
      </c>
    </row>
    <row r="963" spans="1:43" s="504" customFormat="1" ht="25.5" x14ac:dyDescent="0.2">
      <c r="A963" s="535" t="s">
        <v>326</v>
      </c>
      <c r="B963" s="536" t="s">
        <v>2421</v>
      </c>
      <c r="C963" s="537">
        <v>135.896288889847</v>
      </c>
      <c r="D963" s="537">
        <v>490.22485573680143</v>
      </c>
      <c r="E963" s="537">
        <v>490.22485573680143</v>
      </c>
      <c r="F963" s="537">
        <v>484.74829617128017</v>
      </c>
      <c r="G963" s="538">
        <v>13195</v>
      </c>
      <c r="H963" s="538">
        <v>9072</v>
      </c>
      <c r="I963" s="538">
        <v>271</v>
      </c>
      <c r="J963" s="538">
        <v>192</v>
      </c>
      <c r="K963" s="539">
        <f t="shared" si="269"/>
        <v>1793151.5319015312</v>
      </c>
      <c r="L963" s="539">
        <f t="shared" si="270"/>
        <v>4447319.8912442625</v>
      </c>
      <c r="M963" s="539">
        <f t="shared" si="270"/>
        <v>132850.93590467318</v>
      </c>
      <c r="N963" s="539">
        <f t="shared" si="270"/>
        <v>93071.672864885797</v>
      </c>
      <c r="O963" s="539">
        <f t="shared" si="271"/>
        <v>6466394.0319153527</v>
      </c>
      <c r="P963" s="540"/>
      <c r="Q963" s="541">
        <f>SUMPRODUCT(C963:F963,G963:J963)/SUM(G963:J963)</f>
        <v>284.48719894040266</v>
      </c>
      <c r="R963" s="541">
        <f>Q963</f>
        <v>284.48719894040266</v>
      </c>
      <c r="S963" s="541">
        <f>Q963</f>
        <v>284.48719894040266</v>
      </c>
      <c r="T963" s="541">
        <f>Q963</f>
        <v>284.48719894040266</v>
      </c>
      <c r="U963" s="538">
        <f t="shared" si="272"/>
        <v>3753808.5900186133</v>
      </c>
      <c r="V963" s="538">
        <f t="shared" si="273"/>
        <v>2580867.8687873329</v>
      </c>
      <c r="W963" s="538">
        <f t="shared" si="273"/>
        <v>77096.030912849121</v>
      </c>
      <c r="X963" s="538">
        <f t="shared" si="273"/>
        <v>54621.542196557311</v>
      </c>
      <c r="Y963" s="538">
        <f t="shared" si="274"/>
        <v>6466394.0319153527</v>
      </c>
      <c r="Z963" s="542">
        <f t="shared" si="275"/>
        <v>0</v>
      </c>
      <c r="AA963" s="543"/>
      <c r="AB963" s="544">
        <v>347.69954827289911</v>
      </c>
      <c r="AC963" s="544">
        <v>347.69954827289911</v>
      </c>
      <c r="AD963" s="544">
        <v>347.69954827289911</v>
      </c>
      <c r="AE963" s="544">
        <v>347.69954827289911</v>
      </c>
      <c r="AF963" s="545">
        <v>110</v>
      </c>
      <c r="AG963" s="545" t="s">
        <v>2263</v>
      </c>
      <c r="AH963" s="556"/>
      <c r="AN963" s="502">
        <f t="shared" si="278"/>
        <v>1960657.0581170821</v>
      </c>
      <c r="AO963" s="502">
        <f t="shared" si="278"/>
        <v>-1866452.0224569296</v>
      </c>
      <c r="AP963" s="502">
        <f t="shared" si="278"/>
        <v>-55754.904991824063</v>
      </c>
      <c r="AQ963" s="502">
        <f t="shared" si="277"/>
        <v>-38450.130668328486</v>
      </c>
    </row>
    <row r="964" spans="1:43" s="504" customFormat="1" ht="12.75" x14ac:dyDescent="0.2">
      <c r="A964" s="535" t="s">
        <v>1349</v>
      </c>
      <c r="B964" s="536">
        <v>0</v>
      </c>
      <c r="C964" s="537" t="s">
        <v>2263</v>
      </c>
      <c r="D964" s="537">
        <v>2977.7432549603559</v>
      </c>
      <c r="E964" s="537">
        <v>2977.7432549603559</v>
      </c>
      <c r="F964" s="537">
        <v>8847.6199863851907</v>
      </c>
      <c r="G964" s="538">
        <v>2718</v>
      </c>
      <c r="H964" s="538">
        <v>2437</v>
      </c>
      <c r="I964" s="538">
        <v>5021</v>
      </c>
      <c r="J964" s="538">
        <v>83</v>
      </c>
      <c r="K964" s="539">
        <f t="shared" si="269"/>
        <v>0</v>
      </c>
      <c r="L964" s="539">
        <f t="shared" si="270"/>
        <v>7256760.3123383876</v>
      </c>
      <c r="M964" s="539">
        <f t="shared" si="270"/>
        <v>14951248.883155948</v>
      </c>
      <c r="N964" s="539">
        <f t="shared" si="270"/>
        <v>734352.45886997087</v>
      </c>
      <c r="O964" s="539">
        <f t="shared" si="271"/>
        <v>22942361.654364306</v>
      </c>
      <c r="P964" s="540"/>
      <c r="Q964" s="541"/>
      <c r="R964" s="541"/>
      <c r="S964" s="541"/>
      <c r="T964" s="541"/>
      <c r="U964" s="538">
        <f t="shared" si="272"/>
        <v>0</v>
      </c>
      <c r="V964" s="538">
        <f t="shared" si="273"/>
        <v>0</v>
      </c>
      <c r="W964" s="538">
        <f t="shared" si="273"/>
        <v>0</v>
      </c>
      <c r="X964" s="538">
        <f t="shared" si="273"/>
        <v>0</v>
      </c>
      <c r="Y964" s="538">
        <f t="shared" si="274"/>
        <v>0</v>
      </c>
      <c r="Z964" s="542">
        <f t="shared" si="275"/>
        <v>0</v>
      </c>
      <c r="AA964" s="543"/>
      <c r="AB964" s="544" t="s">
        <v>2505</v>
      </c>
      <c r="AC964" s="544">
        <v>3003.7579283263858</v>
      </c>
      <c r="AD964" s="544">
        <v>4792.1224752490325</v>
      </c>
      <c r="AE964" s="544">
        <v>4792.1224752490325</v>
      </c>
      <c r="AF964" s="545">
        <v>653</v>
      </c>
      <c r="AG964" s="545" t="s">
        <v>2263</v>
      </c>
      <c r="AH964" s="556"/>
      <c r="AN964" s="502">
        <f t="shared" si="278"/>
        <v>0</v>
      </c>
      <c r="AO964" s="502">
        <f t="shared" si="278"/>
        <v>-7256760.3123383876</v>
      </c>
      <c r="AP964" s="502">
        <f t="shared" si="278"/>
        <v>-14951248.883155948</v>
      </c>
      <c r="AQ964" s="502">
        <f t="shared" si="277"/>
        <v>-734352.45886997087</v>
      </c>
    </row>
    <row r="965" spans="1:43" s="504" customFormat="1" ht="12.75" x14ac:dyDescent="0.2">
      <c r="A965" s="535" t="s">
        <v>1350</v>
      </c>
      <c r="B965" s="536">
        <v>0</v>
      </c>
      <c r="C965" s="537" t="s">
        <v>2263</v>
      </c>
      <c r="D965" s="537">
        <v>2120.7515935507972</v>
      </c>
      <c r="E965" s="537">
        <v>2120.7515935507972</v>
      </c>
      <c r="F965" s="537">
        <v>6908.049439603813</v>
      </c>
      <c r="G965" s="538">
        <v>204</v>
      </c>
      <c r="H965" s="538">
        <v>8107</v>
      </c>
      <c r="I965" s="538">
        <v>8068</v>
      </c>
      <c r="J965" s="538">
        <v>138</v>
      </c>
      <c r="K965" s="539">
        <f t="shared" si="269"/>
        <v>0</v>
      </c>
      <c r="L965" s="539">
        <f t="shared" si="270"/>
        <v>17192933.168916315</v>
      </c>
      <c r="M965" s="539">
        <f t="shared" si="270"/>
        <v>17110223.856767833</v>
      </c>
      <c r="N965" s="539">
        <f t="shared" si="270"/>
        <v>953310.82266532618</v>
      </c>
      <c r="O965" s="539">
        <f t="shared" si="271"/>
        <v>35256467.848349474</v>
      </c>
      <c r="P965" s="540"/>
      <c r="Q965" s="541"/>
      <c r="R965" s="541"/>
      <c r="S965" s="541"/>
      <c r="T965" s="541"/>
      <c r="U965" s="538">
        <f t="shared" si="272"/>
        <v>0</v>
      </c>
      <c r="V965" s="538">
        <f t="shared" si="273"/>
        <v>0</v>
      </c>
      <c r="W965" s="538">
        <f t="shared" si="273"/>
        <v>0</v>
      </c>
      <c r="X965" s="538">
        <f t="shared" si="273"/>
        <v>0</v>
      </c>
      <c r="Y965" s="538">
        <f t="shared" si="274"/>
        <v>0</v>
      </c>
      <c r="Z965" s="542">
        <f t="shared" si="275"/>
        <v>0</v>
      </c>
      <c r="AA965" s="543"/>
      <c r="AB965" s="544" t="s">
        <v>2505</v>
      </c>
      <c r="AC965" s="544">
        <v>2845.56386915955</v>
      </c>
      <c r="AD965" s="544">
        <v>2845.56386915955</v>
      </c>
      <c r="AE965" s="544">
        <v>2845.56386915955</v>
      </c>
      <c r="AF965" s="545">
        <v>663</v>
      </c>
      <c r="AG965" s="545" t="s">
        <v>2263</v>
      </c>
      <c r="AH965" s="556"/>
      <c r="AN965" s="502">
        <f t="shared" si="278"/>
        <v>0</v>
      </c>
      <c r="AO965" s="502">
        <f t="shared" si="278"/>
        <v>-17192933.168916315</v>
      </c>
      <c r="AP965" s="502">
        <f t="shared" si="278"/>
        <v>-17110223.856767833</v>
      </c>
      <c r="AQ965" s="502">
        <f t="shared" si="277"/>
        <v>-953310.82266532618</v>
      </c>
    </row>
    <row r="966" spans="1:43" s="504" customFormat="1" ht="12.75" x14ac:dyDescent="0.2">
      <c r="A966" s="535" t="s">
        <v>1351</v>
      </c>
      <c r="B966" s="536">
        <v>0</v>
      </c>
      <c r="C966" s="537" t="s">
        <v>2263</v>
      </c>
      <c r="D966" s="537">
        <v>2662.865491336674</v>
      </c>
      <c r="E966" s="537">
        <v>2662.865491336674</v>
      </c>
      <c r="F966" s="537">
        <v>2686.9973946494606</v>
      </c>
      <c r="G966" s="538">
        <v>1</v>
      </c>
      <c r="H966" s="538">
        <v>319</v>
      </c>
      <c r="I966" s="538">
        <v>643</v>
      </c>
      <c r="J966" s="538">
        <v>10</v>
      </c>
      <c r="K966" s="539">
        <f t="shared" si="269"/>
        <v>0</v>
      </c>
      <c r="L966" s="539">
        <f t="shared" si="270"/>
        <v>849454.09173639899</v>
      </c>
      <c r="M966" s="539">
        <f t="shared" si="270"/>
        <v>1712222.5109294814</v>
      </c>
      <c r="N966" s="539">
        <f t="shared" si="270"/>
        <v>26869.973946494607</v>
      </c>
      <c r="O966" s="539">
        <f t="shared" si="271"/>
        <v>2588546.5766123747</v>
      </c>
      <c r="P966" s="540"/>
      <c r="Q966" s="541"/>
      <c r="R966" s="541"/>
      <c r="S966" s="541"/>
      <c r="T966" s="541"/>
      <c r="U966" s="538">
        <f t="shared" si="272"/>
        <v>0</v>
      </c>
      <c r="V966" s="538">
        <f t="shared" si="273"/>
        <v>0</v>
      </c>
      <c r="W966" s="538">
        <f t="shared" si="273"/>
        <v>0</v>
      </c>
      <c r="X966" s="538">
        <f t="shared" si="273"/>
        <v>0</v>
      </c>
      <c r="Y966" s="538">
        <f t="shared" si="274"/>
        <v>0</v>
      </c>
      <c r="Z966" s="542">
        <f t="shared" si="275"/>
        <v>0</v>
      </c>
      <c r="AA966" s="543"/>
      <c r="AB966" s="544" t="s">
        <v>2505</v>
      </c>
      <c r="AC966" s="544">
        <v>2465.5122879904438</v>
      </c>
      <c r="AD966" s="544">
        <v>2465.5122879904438</v>
      </c>
      <c r="AE966" s="544">
        <v>2465.5122879904438</v>
      </c>
      <c r="AF966" s="545">
        <v>110</v>
      </c>
      <c r="AG966" s="545" t="s">
        <v>2263</v>
      </c>
      <c r="AH966" s="556"/>
      <c r="AN966" s="502">
        <f t="shared" si="278"/>
        <v>0</v>
      </c>
      <c r="AO966" s="502">
        <f t="shared" si="278"/>
        <v>-849454.09173639899</v>
      </c>
      <c r="AP966" s="502">
        <f t="shared" si="278"/>
        <v>-1712222.5109294814</v>
      </c>
      <c r="AQ966" s="502">
        <f t="shared" si="277"/>
        <v>-26869.973946494607</v>
      </c>
    </row>
    <row r="967" spans="1:43" s="504" customFormat="1" ht="12.75" x14ac:dyDescent="0.2">
      <c r="A967" s="535" t="s">
        <v>1352</v>
      </c>
      <c r="B967" s="536">
        <v>0</v>
      </c>
      <c r="C967" s="537" t="s">
        <v>2263</v>
      </c>
      <c r="D967" s="537">
        <v>2110.8386670895484</v>
      </c>
      <c r="E967" s="537">
        <v>2110.8386670895484</v>
      </c>
      <c r="F967" s="537">
        <v>8074.1391325755703</v>
      </c>
      <c r="G967" s="538">
        <v>0</v>
      </c>
      <c r="H967" s="538">
        <v>728</v>
      </c>
      <c r="I967" s="538">
        <v>976</v>
      </c>
      <c r="J967" s="538">
        <v>378</v>
      </c>
      <c r="K967" s="539">
        <f t="shared" si="269"/>
        <v>0</v>
      </c>
      <c r="L967" s="539">
        <f t="shared" si="270"/>
        <v>1536690.5496411913</v>
      </c>
      <c r="M967" s="539">
        <f t="shared" si="270"/>
        <v>2060178.5390793993</v>
      </c>
      <c r="N967" s="539">
        <f t="shared" si="270"/>
        <v>3052024.5921135657</v>
      </c>
      <c r="O967" s="539">
        <f t="shared" si="271"/>
        <v>6648893.6808341565</v>
      </c>
      <c r="P967" s="540"/>
      <c r="Q967" s="541"/>
      <c r="R967" s="541"/>
      <c r="S967" s="541"/>
      <c r="T967" s="541"/>
      <c r="U967" s="538">
        <f t="shared" si="272"/>
        <v>0</v>
      </c>
      <c r="V967" s="538">
        <f t="shared" si="273"/>
        <v>0</v>
      </c>
      <c r="W967" s="538">
        <f t="shared" si="273"/>
        <v>0</v>
      </c>
      <c r="X967" s="538">
        <f t="shared" si="273"/>
        <v>0</v>
      </c>
      <c r="Y967" s="538">
        <f t="shared" si="274"/>
        <v>0</v>
      </c>
      <c r="Z967" s="542">
        <f t="shared" si="275"/>
        <v>0</v>
      </c>
      <c r="AA967" s="543"/>
      <c r="AB967" s="544" t="s">
        <v>2505</v>
      </c>
      <c r="AC967" s="544">
        <v>2424.9991752769861</v>
      </c>
      <c r="AD967" s="544">
        <v>2424.9991752769861</v>
      </c>
      <c r="AE967" s="544">
        <v>2424.9991752769861</v>
      </c>
      <c r="AF967" s="545" t="s">
        <v>2263</v>
      </c>
      <c r="AG967" s="545" t="s">
        <v>2263</v>
      </c>
      <c r="AH967" s="556"/>
      <c r="AN967" s="502">
        <f t="shared" si="278"/>
        <v>0</v>
      </c>
      <c r="AO967" s="502">
        <f t="shared" si="278"/>
        <v>-1536690.5496411913</v>
      </c>
      <c r="AP967" s="502">
        <f t="shared" si="278"/>
        <v>-2060178.5390793993</v>
      </c>
      <c r="AQ967" s="502">
        <f t="shared" si="277"/>
        <v>-3052024.5921135657</v>
      </c>
    </row>
    <row r="968" spans="1:43" s="504" customFormat="1" ht="12.75" x14ac:dyDescent="0.2">
      <c r="A968" s="535" t="s">
        <v>1353</v>
      </c>
      <c r="B968" s="536">
        <v>0</v>
      </c>
      <c r="C968" s="537" t="s">
        <v>2263</v>
      </c>
      <c r="D968" s="537">
        <v>1502.4605114751091</v>
      </c>
      <c r="E968" s="537">
        <v>1502.4605114751091</v>
      </c>
      <c r="F968" s="537">
        <v>2817.0693412127021</v>
      </c>
      <c r="G968" s="538">
        <v>1299</v>
      </c>
      <c r="H968" s="538">
        <v>9912</v>
      </c>
      <c r="I968" s="538">
        <v>4271</v>
      </c>
      <c r="J968" s="538">
        <v>87</v>
      </c>
      <c r="K968" s="539">
        <f t="shared" ref="K968:K1031" si="279">IF(ISERROR(C968*G968),0,G968*C968)</f>
        <v>0</v>
      </c>
      <c r="L968" s="539">
        <f t="shared" ref="L968:N1031" si="280">IFERROR(D968*H968,"")</f>
        <v>14892388.589741282</v>
      </c>
      <c r="M968" s="539">
        <f t="shared" si="280"/>
        <v>6417008.8445101911</v>
      </c>
      <c r="N968" s="539">
        <f t="shared" si="280"/>
        <v>245085.03268550508</v>
      </c>
      <c r="O968" s="539">
        <f t="shared" ref="O968:O1031" si="281">IFERROR(SUM(K968:N968),"")</f>
        <v>21554482.466936976</v>
      </c>
      <c r="P968" s="540"/>
      <c r="Q968" s="541"/>
      <c r="R968" s="541"/>
      <c r="S968" s="541"/>
      <c r="T968" s="541"/>
      <c r="U968" s="538">
        <f t="shared" ref="U968:U1031" si="282">IF(ISERROR(G968*Q968),0,G968*Q968)</f>
        <v>0</v>
      </c>
      <c r="V968" s="538">
        <f t="shared" ref="V968:X1031" si="283">IFERROR(H968*R968,"")</f>
        <v>0</v>
      </c>
      <c r="W968" s="538">
        <f t="shared" si="283"/>
        <v>0</v>
      </c>
      <c r="X968" s="538">
        <f t="shared" si="283"/>
        <v>0</v>
      </c>
      <c r="Y968" s="538">
        <f t="shared" ref="Y968:Y1031" si="284">IFERROR(SUM(U968:X968),"")</f>
        <v>0</v>
      </c>
      <c r="Z968" s="542">
        <f t="shared" ref="Z968:Z1031" si="285">IF(Y968=0,0,(Y968-O968))</f>
        <v>0</v>
      </c>
      <c r="AA968" s="543"/>
      <c r="AB968" s="544" t="s">
        <v>2505</v>
      </c>
      <c r="AC968" s="544">
        <v>1628.2412919123119</v>
      </c>
      <c r="AD968" s="544">
        <v>1628.2412919123119</v>
      </c>
      <c r="AE968" s="544">
        <v>1628.2412919123119</v>
      </c>
      <c r="AF968" s="545">
        <v>653</v>
      </c>
      <c r="AG968" s="545" t="s">
        <v>2263</v>
      </c>
      <c r="AH968" s="556"/>
      <c r="AN968" s="502">
        <f t="shared" si="278"/>
        <v>0</v>
      </c>
      <c r="AO968" s="502">
        <f t="shared" si="278"/>
        <v>-14892388.589741282</v>
      </c>
      <c r="AP968" s="502">
        <f t="shared" si="278"/>
        <v>-6417008.8445101911</v>
      </c>
      <c r="AQ968" s="502">
        <f t="shared" si="277"/>
        <v>-245085.03268550508</v>
      </c>
    </row>
    <row r="969" spans="1:43" s="504" customFormat="1" ht="12.75" x14ac:dyDescent="0.2">
      <c r="A969" s="535" t="s">
        <v>1354</v>
      </c>
      <c r="B969" s="536">
        <v>0</v>
      </c>
      <c r="C969" s="537" t="s">
        <v>2263</v>
      </c>
      <c r="D969" s="537">
        <v>2569.1906678806859</v>
      </c>
      <c r="E969" s="537">
        <v>2569.1906678806859</v>
      </c>
      <c r="F969" s="537">
        <v>7698.495746934952</v>
      </c>
      <c r="G969" s="538">
        <v>0</v>
      </c>
      <c r="H969" s="538">
        <v>31</v>
      </c>
      <c r="I969" s="538">
        <v>102</v>
      </c>
      <c r="J969" s="538">
        <v>29</v>
      </c>
      <c r="K969" s="539">
        <f t="shared" si="279"/>
        <v>0</v>
      </c>
      <c r="L969" s="539">
        <f t="shared" si="280"/>
        <v>79644.910704301263</v>
      </c>
      <c r="M969" s="539">
        <f t="shared" si="280"/>
        <v>262057.44812382996</v>
      </c>
      <c r="N969" s="539">
        <f t="shared" si="280"/>
        <v>223256.37666111361</v>
      </c>
      <c r="O969" s="539">
        <f t="shared" si="281"/>
        <v>564958.73548924481</v>
      </c>
      <c r="P969" s="540"/>
      <c r="Q969" s="541"/>
      <c r="R969" s="541"/>
      <c r="S969" s="541"/>
      <c r="T969" s="541"/>
      <c r="U969" s="538">
        <f t="shared" si="282"/>
        <v>0</v>
      </c>
      <c r="V969" s="538">
        <f t="shared" si="283"/>
        <v>0</v>
      </c>
      <c r="W969" s="538">
        <f t="shared" si="283"/>
        <v>0</v>
      </c>
      <c r="X969" s="538">
        <f t="shared" si="283"/>
        <v>0</v>
      </c>
      <c r="Y969" s="538">
        <f t="shared" si="284"/>
        <v>0</v>
      </c>
      <c r="Z969" s="542">
        <f t="shared" si="285"/>
        <v>0</v>
      </c>
      <c r="AA969" s="543"/>
      <c r="AB969" s="544" t="s">
        <v>2505</v>
      </c>
      <c r="AC969" s="544">
        <v>2345.9021456935684</v>
      </c>
      <c r="AD969" s="544">
        <v>2345.9021456935684</v>
      </c>
      <c r="AE969" s="544">
        <v>2345.9021456935684</v>
      </c>
      <c r="AF969" s="545" t="s">
        <v>2263</v>
      </c>
      <c r="AG969" s="545" t="s">
        <v>2263</v>
      </c>
      <c r="AH969" s="556"/>
      <c r="AN969" s="502">
        <f t="shared" si="278"/>
        <v>0</v>
      </c>
      <c r="AO969" s="502">
        <f t="shared" si="278"/>
        <v>-79644.910704301263</v>
      </c>
      <c r="AP969" s="502">
        <f t="shared" si="278"/>
        <v>-262057.44812382996</v>
      </c>
      <c r="AQ969" s="502">
        <f t="shared" si="277"/>
        <v>-223256.37666111361</v>
      </c>
    </row>
    <row r="970" spans="1:43" s="504" customFormat="1" ht="12.75" x14ac:dyDescent="0.2">
      <c r="A970" s="535" t="s">
        <v>1355</v>
      </c>
      <c r="B970" s="536">
        <v>0</v>
      </c>
      <c r="C970" s="537" t="s">
        <v>2263</v>
      </c>
      <c r="D970" s="537">
        <v>1838.945187561173</v>
      </c>
      <c r="E970" s="537">
        <v>1838.945187561173</v>
      </c>
      <c r="F970" s="537">
        <v>3302.8121621374112</v>
      </c>
      <c r="G970" s="538">
        <v>7</v>
      </c>
      <c r="H970" s="538">
        <v>905</v>
      </c>
      <c r="I970" s="538">
        <v>841</v>
      </c>
      <c r="J970" s="538">
        <v>24</v>
      </c>
      <c r="K970" s="539">
        <f t="shared" si="279"/>
        <v>0</v>
      </c>
      <c r="L970" s="539">
        <f t="shared" si="280"/>
        <v>1664245.3947428616</v>
      </c>
      <c r="M970" s="539">
        <f t="shared" si="280"/>
        <v>1546552.9027389465</v>
      </c>
      <c r="N970" s="539">
        <f t="shared" si="280"/>
        <v>79267.491891297861</v>
      </c>
      <c r="O970" s="539">
        <f t="shared" si="281"/>
        <v>3290065.7893731059</v>
      </c>
      <c r="P970" s="540"/>
      <c r="Q970" s="541"/>
      <c r="R970" s="541"/>
      <c r="S970" s="541"/>
      <c r="T970" s="541"/>
      <c r="U970" s="538">
        <f t="shared" si="282"/>
        <v>0</v>
      </c>
      <c r="V970" s="538">
        <f t="shared" si="283"/>
        <v>0</v>
      </c>
      <c r="W970" s="538">
        <f t="shared" si="283"/>
        <v>0</v>
      </c>
      <c r="X970" s="538">
        <f t="shared" si="283"/>
        <v>0</v>
      </c>
      <c r="Y970" s="538">
        <f t="shared" si="284"/>
        <v>0</v>
      </c>
      <c r="Z970" s="542">
        <f t="shared" si="285"/>
        <v>0</v>
      </c>
      <c r="AA970" s="543"/>
      <c r="AB970" s="544" t="s">
        <v>2505</v>
      </c>
      <c r="AC970" s="544">
        <v>1461.3658514497349</v>
      </c>
      <c r="AD970" s="544">
        <v>1461.3658514497349</v>
      </c>
      <c r="AE970" s="544">
        <v>1461.3658514497349</v>
      </c>
      <c r="AF970" s="545">
        <v>110</v>
      </c>
      <c r="AG970" s="545" t="s">
        <v>2263</v>
      </c>
      <c r="AH970" s="556"/>
      <c r="AN970" s="502">
        <f t="shared" si="278"/>
        <v>0</v>
      </c>
      <c r="AO970" s="502">
        <f t="shared" si="278"/>
        <v>-1664245.3947428616</v>
      </c>
      <c r="AP970" s="502">
        <f t="shared" si="278"/>
        <v>-1546552.9027389465</v>
      </c>
      <c r="AQ970" s="502">
        <f t="shared" si="277"/>
        <v>-79267.491891297861</v>
      </c>
    </row>
    <row r="971" spans="1:43" s="504" customFormat="1" ht="12.75" x14ac:dyDescent="0.2">
      <c r="A971" s="535" t="s">
        <v>1356</v>
      </c>
      <c r="B971" s="536">
        <v>0</v>
      </c>
      <c r="C971" s="537" t="s">
        <v>2263</v>
      </c>
      <c r="D971" s="537">
        <v>1511.2691742012585</v>
      </c>
      <c r="E971" s="537">
        <v>1511.2691742012585</v>
      </c>
      <c r="F971" s="537">
        <v>5852.1985027599767</v>
      </c>
      <c r="G971" s="538">
        <v>0</v>
      </c>
      <c r="H971" s="538">
        <v>1624</v>
      </c>
      <c r="I971" s="538">
        <v>1113</v>
      </c>
      <c r="J971" s="538">
        <v>608</v>
      </c>
      <c r="K971" s="539">
        <f t="shared" si="279"/>
        <v>0</v>
      </c>
      <c r="L971" s="539">
        <f t="shared" si="280"/>
        <v>2454301.1389028439</v>
      </c>
      <c r="M971" s="539">
        <f t="shared" si="280"/>
        <v>1682042.5908860008</v>
      </c>
      <c r="N971" s="539">
        <f t="shared" si="280"/>
        <v>3558136.6896780659</v>
      </c>
      <c r="O971" s="539">
        <f t="shared" si="281"/>
        <v>7694480.4194669109</v>
      </c>
      <c r="P971" s="540"/>
      <c r="Q971" s="541"/>
      <c r="R971" s="541"/>
      <c r="S971" s="541"/>
      <c r="T971" s="541"/>
      <c r="U971" s="538">
        <f t="shared" si="282"/>
        <v>0</v>
      </c>
      <c r="V971" s="538">
        <f t="shared" si="283"/>
        <v>0</v>
      </c>
      <c r="W971" s="538">
        <f t="shared" si="283"/>
        <v>0</v>
      </c>
      <c r="X971" s="538">
        <f t="shared" si="283"/>
        <v>0</v>
      </c>
      <c r="Y971" s="538">
        <f t="shared" si="284"/>
        <v>0</v>
      </c>
      <c r="Z971" s="542">
        <f t="shared" si="285"/>
        <v>0</v>
      </c>
      <c r="AA971" s="543"/>
      <c r="AB971" s="544" t="s">
        <v>2505</v>
      </c>
      <c r="AC971" s="544">
        <v>1790.2937427661439</v>
      </c>
      <c r="AD971" s="544">
        <v>1790.2937427661439</v>
      </c>
      <c r="AE971" s="544">
        <v>1790.2937427661439</v>
      </c>
      <c r="AF971" s="545" t="s">
        <v>2263</v>
      </c>
      <c r="AG971" s="545" t="s">
        <v>2263</v>
      </c>
      <c r="AH971" s="556"/>
      <c r="AN971" s="502">
        <f t="shared" si="278"/>
        <v>0</v>
      </c>
      <c r="AO971" s="502">
        <f t="shared" si="278"/>
        <v>-2454301.1389028439</v>
      </c>
      <c r="AP971" s="502">
        <f t="shared" si="278"/>
        <v>-1682042.5908860008</v>
      </c>
      <c r="AQ971" s="502">
        <f t="shared" si="277"/>
        <v>-3558136.6896780659</v>
      </c>
    </row>
    <row r="972" spans="1:43" s="504" customFormat="1" ht="12.75" x14ac:dyDescent="0.2">
      <c r="A972" s="535" t="s">
        <v>1357</v>
      </c>
      <c r="B972" s="536">
        <v>0</v>
      </c>
      <c r="C972" s="537" t="s">
        <v>2263</v>
      </c>
      <c r="D972" s="537">
        <v>1197.1330350298506</v>
      </c>
      <c r="E972" s="537">
        <v>1197.1330350298506</v>
      </c>
      <c r="F972" s="537">
        <v>1845.2698841325459</v>
      </c>
      <c r="G972" s="538">
        <v>587</v>
      </c>
      <c r="H972" s="538">
        <v>15983</v>
      </c>
      <c r="I972" s="538">
        <v>3993</v>
      </c>
      <c r="J972" s="538">
        <v>421</v>
      </c>
      <c r="K972" s="539">
        <f t="shared" si="279"/>
        <v>0</v>
      </c>
      <c r="L972" s="539">
        <f t="shared" si="280"/>
        <v>19133777.298882101</v>
      </c>
      <c r="M972" s="539">
        <f t="shared" si="280"/>
        <v>4780152.208874193</v>
      </c>
      <c r="N972" s="539">
        <f t="shared" si="280"/>
        <v>776858.62121980183</v>
      </c>
      <c r="O972" s="539">
        <f t="shared" si="281"/>
        <v>24690788.128976095</v>
      </c>
      <c r="P972" s="540"/>
      <c r="Q972" s="541"/>
      <c r="R972" s="541"/>
      <c r="S972" s="541"/>
      <c r="T972" s="541"/>
      <c r="U972" s="538">
        <f t="shared" si="282"/>
        <v>0</v>
      </c>
      <c r="V972" s="538">
        <f t="shared" si="283"/>
        <v>0</v>
      </c>
      <c r="W972" s="538">
        <f t="shared" si="283"/>
        <v>0</v>
      </c>
      <c r="X972" s="538">
        <f t="shared" si="283"/>
        <v>0</v>
      </c>
      <c r="Y972" s="538">
        <f t="shared" si="284"/>
        <v>0</v>
      </c>
      <c r="Z972" s="542">
        <f t="shared" si="285"/>
        <v>0</v>
      </c>
      <c r="AA972" s="543"/>
      <c r="AB972" s="544" t="s">
        <v>2505</v>
      </c>
      <c r="AC972" s="544">
        <v>1154.6237123335529</v>
      </c>
      <c r="AD972" s="544">
        <v>1154.6237123335529</v>
      </c>
      <c r="AE972" s="544">
        <v>1154.6237123335529</v>
      </c>
      <c r="AF972" s="545">
        <v>110</v>
      </c>
      <c r="AG972" s="545" t="s">
        <v>2263</v>
      </c>
      <c r="AH972" s="556"/>
      <c r="AN972" s="502">
        <f t="shared" si="278"/>
        <v>0</v>
      </c>
      <c r="AO972" s="502">
        <f t="shared" si="278"/>
        <v>-19133777.298882101</v>
      </c>
      <c r="AP972" s="502">
        <f t="shared" si="278"/>
        <v>-4780152.208874193</v>
      </c>
      <c r="AQ972" s="502">
        <f t="shared" si="277"/>
        <v>-776858.62121980183</v>
      </c>
    </row>
    <row r="973" spans="1:43" s="504" customFormat="1" ht="12.75" x14ac:dyDescent="0.2">
      <c r="A973" s="535" t="s">
        <v>1358</v>
      </c>
      <c r="B973" s="536">
        <v>0</v>
      </c>
      <c r="C973" s="537" t="s">
        <v>2263</v>
      </c>
      <c r="D973" s="537">
        <v>1753.4997557055974</v>
      </c>
      <c r="E973" s="537">
        <v>1753.4997557055974</v>
      </c>
      <c r="F973" s="537">
        <v>3698.6063842467088</v>
      </c>
      <c r="G973" s="538">
        <v>0</v>
      </c>
      <c r="H973" s="538">
        <v>80</v>
      </c>
      <c r="I973" s="538">
        <v>77</v>
      </c>
      <c r="J973" s="538">
        <v>36</v>
      </c>
      <c r="K973" s="539">
        <f t="shared" si="279"/>
        <v>0</v>
      </c>
      <c r="L973" s="539">
        <f t="shared" si="280"/>
        <v>140279.98045644778</v>
      </c>
      <c r="M973" s="539">
        <f t="shared" si="280"/>
        <v>135019.48118933101</v>
      </c>
      <c r="N973" s="539">
        <f t="shared" si="280"/>
        <v>133149.82983288151</v>
      </c>
      <c r="O973" s="539">
        <f t="shared" si="281"/>
        <v>408449.29147866031</v>
      </c>
      <c r="P973" s="540"/>
      <c r="Q973" s="541"/>
      <c r="R973" s="541"/>
      <c r="S973" s="541"/>
      <c r="T973" s="541"/>
      <c r="U973" s="538">
        <f t="shared" si="282"/>
        <v>0</v>
      </c>
      <c r="V973" s="538">
        <f t="shared" si="283"/>
        <v>0</v>
      </c>
      <c r="W973" s="538">
        <f t="shared" si="283"/>
        <v>0</v>
      </c>
      <c r="X973" s="538">
        <f t="shared" si="283"/>
        <v>0</v>
      </c>
      <c r="Y973" s="538">
        <f t="shared" si="284"/>
        <v>0</v>
      </c>
      <c r="Z973" s="542">
        <f t="shared" si="285"/>
        <v>0</v>
      </c>
      <c r="AA973" s="543"/>
      <c r="AB973" s="544" t="s">
        <v>2505</v>
      </c>
      <c r="AC973" s="544">
        <v>1576.1530041378658</v>
      </c>
      <c r="AD973" s="544">
        <v>1576.1530041378658</v>
      </c>
      <c r="AE973" s="544">
        <v>1576.1530041378658</v>
      </c>
      <c r="AF973" s="545" t="s">
        <v>2263</v>
      </c>
      <c r="AG973" s="545" t="s">
        <v>2263</v>
      </c>
      <c r="AH973" s="556"/>
      <c r="AN973" s="502">
        <f t="shared" si="278"/>
        <v>0</v>
      </c>
      <c r="AO973" s="502">
        <f t="shared" si="278"/>
        <v>-140279.98045644778</v>
      </c>
      <c r="AP973" s="502">
        <f t="shared" si="278"/>
        <v>-135019.48118933101</v>
      </c>
      <c r="AQ973" s="502">
        <f t="shared" si="277"/>
        <v>-133149.82983288151</v>
      </c>
    </row>
    <row r="974" spans="1:43" s="504" customFormat="1" ht="12.75" x14ac:dyDescent="0.2">
      <c r="A974" s="535" t="s">
        <v>1359</v>
      </c>
      <c r="B974" s="536">
        <v>0</v>
      </c>
      <c r="C974" s="537" t="s">
        <v>2263</v>
      </c>
      <c r="D974" s="537">
        <v>1242.7196189781621</v>
      </c>
      <c r="E974" s="537">
        <v>1242.7196189781621</v>
      </c>
      <c r="F974" s="537">
        <v>1855.712427864876</v>
      </c>
      <c r="G974" s="538">
        <v>398</v>
      </c>
      <c r="H974" s="538">
        <v>2170</v>
      </c>
      <c r="I974" s="538">
        <v>724</v>
      </c>
      <c r="J974" s="538">
        <v>97</v>
      </c>
      <c r="K974" s="539">
        <f t="shared" si="279"/>
        <v>0</v>
      </c>
      <c r="L974" s="539">
        <f t="shared" si="280"/>
        <v>2696701.5731826117</v>
      </c>
      <c r="M974" s="539">
        <f t="shared" si="280"/>
        <v>899729.00414018938</v>
      </c>
      <c r="N974" s="539">
        <f t="shared" si="280"/>
        <v>180004.10550289295</v>
      </c>
      <c r="O974" s="539">
        <f t="shared" si="281"/>
        <v>3776434.6828256939</v>
      </c>
      <c r="P974" s="540"/>
      <c r="Q974" s="541"/>
      <c r="R974" s="541"/>
      <c r="S974" s="541"/>
      <c r="T974" s="541"/>
      <c r="U974" s="538">
        <f t="shared" si="282"/>
        <v>0</v>
      </c>
      <c r="V974" s="538">
        <f t="shared" si="283"/>
        <v>0</v>
      </c>
      <c r="W974" s="538">
        <f t="shared" si="283"/>
        <v>0</v>
      </c>
      <c r="X974" s="538">
        <f t="shared" si="283"/>
        <v>0</v>
      </c>
      <c r="Y974" s="538">
        <f t="shared" si="284"/>
        <v>0</v>
      </c>
      <c r="Z974" s="542">
        <f t="shared" si="285"/>
        <v>0</v>
      </c>
      <c r="AA974" s="543"/>
      <c r="AB974" s="544" t="s">
        <v>2505</v>
      </c>
      <c r="AC974" s="544">
        <v>1082.2788682023779</v>
      </c>
      <c r="AD974" s="544">
        <v>1082.2788682023779</v>
      </c>
      <c r="AE974" s="544">
        <v>1082.2788682023779</v>
      </c>
      <c r="AF974" s="545">
        <v>214</v>
      </c>
      <c r="AG974" s="545" t="s">
        <v>2263</v>
      </c>
      <c r="AH974" s="556"/>
      <c r="AN974" s="502">
        <f t="shared" si="278"/>
        <v>0</v>
      </c>
      <c r="AO974" s="502">
        <f t="shared" si="278"/>
        <v>-2696701.5731826117</v>
      </c>
      <c r="AP974" s="502">
        <f t="shared" si="278"/>
        <v>-899729.00414018938</v>
      </c>
      <c r="AQ974" s="502">
        <f t="shared" si="277"/>
        <v>-180004.10550289295</v>
      </c>
    </row>
    <row r="975" spans="1:43" s="504" customFormat="1" ht="12.75" x14ac:dyDescent="0.2">
      <c r="A975" s="535" t="s">
        <v>1360</v>
      </c>
      <c r="B975" s="536">
        <v>0</v>
      </c>
      <c r="C975" s="537" t="s">
        <v>2263</v>
      </c>
      <c r="D975" s="537">
        <v>1296.2186096683463</v>
      </c>
      <c r="E975" s="537">
        <v>1296.2186096683463</v>
      </c>
      <c r="F975" s="537">
        <v>4775.3298356445148</v>
      </c>
      <c r="G975" s="538">
        <v>0</v>
      </c>
      <c r="H975" s="538">
        <v>515</v>
      </c>
      <c r="I975" s="538">
        <v>229</v>
      </c>
      <c r="J975" s="538">
        <v>634</v>
      </c>
      <c r="K975" s="539">
        <f t="shared" si="279"/>
        <v>0</v>
      </c>
      <c r="L975" s="539">
        <f t="shared" si="280"/>
        <v>667552.58397919836</v>
      </c>
      <c r="M975" s="539">
        <f t="shared" si="280"/>
        <v>296834.06161405129</v>
      </c>
      <c r="N975" s="539">
        <f t="shared" si="280"/>
        <v>3027559.1157986224</v>
      </c>
      <c r="O975" s="539">
        <f t="shared" si="281"/>
        <v>3991945.7613918721</v>
      </c>
      <c r="P975" s="540"/>
      <c r="Q975" s="541"/>
      <c r="R975" s="541"/>
      <c r="S975" s="541"/>
      <c r="T975" s="541"/>
      <c r="U975" s="538">
        <f t="shared" si="282"/>
        <v>0</v>
      </c>
      <c r="V975" s="538">
        <f t="shared" si="283"/>
        <v>0</v>
      </c>
      <c r="W975" s="538">
        <f t="shared" si="283"/>
        <v>0</v>
      </c>
      <c r="X975" s="538">
        <f t="shared" si="283"/>
        <v>0</v>
      </c>
      <c r="Y975" s="538">
        <f t="shared" si="284"/>
        <v>0</v>
      </c>
      <c r="Z975" s="542">
        <f t="shared" si="285"/>
        <v>0</v>
      </c>
      <c r="AA975" s="543"/>
      <c r="AB975" s="544" t="s">
        <v>2505</v>
      </c>
      <c r="AC975" s="544">
        <v>1176.8094645337799</v>
      </c>
      <c r="AD975" s="544">
        <v>1176.8094645337799</v>
      </c>
      <c r="AE975" s="544">
        <v>1176.8094645337799</v>
      </c>
      <c r="AF975" s="545" t="s">
        <v>2263</v>
      </c>
      <c r="AG975" s="545" t="s">
        <v>2263</v>
      </c>
      <c r="AH975" s="556"/>
      <c r="AN975" s="502">
        <f t="shared" si="278"/>
        <v>0</v>
      </c>
      <c r="AO975" s="502">
        <f t="shared" si="278"/>
        <v>-667552.58397919836</v>
      </c>
      <c r="AP975" s="502">
        <f t="shared" si="278"/>
        <v>-296834.06161405129</v>
      </c>
      <c r="AQ975" s="502">
        <f t="shared" si="277"/>
        <v>-3027559.1157986224</v>
      </c>
    </row>
    <row r="976" spans="1:43" s="504" customFormat="1" ht="12.75" x14ac:dyDescent="0.2">
      <c r="A976" s="535" t="s">
        <v>1361</v>
      </c>
      <c r="B976" s="536">
        <v>0</v>
      </c>
      <c r="C976" s="537">
        <v>177.50929706369834</v>
      </c>
      <c r="D976" s="537">
        <v>1072.8328456226191</v>
      </c>
      <c r="E976" s="537">
        <v>1072.8328456226191</v>
      </c>
      <c r="F976" s="537">
        <v>1492.7951337707821</v>
      </c>
      <c r="G976" s="538">
        <v>5855</v>
      </c>
      <c r="H976" s="538">
        <v>4053</v>
      </c>
      <c r="I976" s="538">
        <v>830</v>
      </c>
      <c r="J976" s="538">
        <v>448</v>
      </c>
      <c r="K976" s="539">
        <f t="shared" si="279"/>
        <v>1039316.9343079538</v>
      </c>
      <c r="L976" s="539">
        <f t="shared" si="280"/>
        <v>4348191.5233084755</v>
      </c>
      <c r="M976" s="539">
        <f t="shared" si="280"/>
        <v>890451.26186677383</v>
      </c>
      <c r="N976" s="539">
        <f t="shared" si="280"/>
        <v>668772.21992931038</v>
      </c>
      <c r="O976" s="539">
        <f t="shared" si="281"/>
        <v>6946731.9394125137</v>
      </c>
      <c r="P976" s="540"/>
      <c r="Q976" s="541"/>
      <c r="R976" s="541"/>
      <c r="S976" s="541"/>
      <c r="T976" s="541"/>
      <c r="U976" s="538">
        <f t="shared" si="282"/>
        <v>0</v>
      </c>
      <c r="V976" s="538">
        <f t="shared" si="283"/>
        <v>0</v>
      </c>
      <c r="W976" s="538">
        <f t="shared" si="283"/>
        <v>0</v>
      </c>
      <c r="X976" s="538">
        <f t="shared" si="283"/>
        <v>0</v>
      </c>
      <c r="Y976" s="538">
        <f t="shared" si="284"/>
        <v>0</v>
      </c>
      <c r="Z976" s="542">
        <f t="shared" si="285"/>
        <v>0</v>
      </c>
      <c r="AA976" s="543"/>
      <c r="AB976" s="544">
        <v>250.8484215408586</v>
      </c>
      <c r="AC976" s="544">
        <v>793.86408959942696</v>
      </c>
      <c r="AD976" s="544">
        <v>793.86408959942696</v>
      </c>
      <c r="AE976" s="544">
        <v>793.86408959942696</v>
      </c>
      <c r="AF976" s="545">
        <v>650</v>
      </c>
      <c r="AG976" s="545" t="s">
        <v>2263</v>
      </c>
      <c r="AH976" s="556"/>
      <c r="AN976" s="502">
        <f t="shared" si="278"/>
        <v>-1039316.9343079538</v>
      </c>
      <c r="AO976" s="502">
        <f t="shared" si="278"/>
        <v>-4348191.5233084755</v>
      </c>
      <c r="AP976" s="502">
        <f t="shared" si="278"/>
        <v>-890451.26186677383</v>
      </c>
      <c r="AQ976" s="502">
        <f t="shared" si="277"/>
        <v>-668772.21992931038</v>
      </c>
    </row>
    <row r="977" spans="1:43" s="504" customFormat="1" ht="25.5" x14ac:dyDescent="0.2">
      <c r="A977" s="535" t="s">
        <v>1362</v>
      </c>
      <c r="B977" s="536" t="s">
        <v>2421</v>
      </c>
      <c r="C977" s="537">
        <v>118.12016752538024</v>
      </c>
      <c r="D977" s="537">
        <v>635.58623955703979</v>
      </c>
      <c r="E977" s="537">
        <v>635.58623955703979</v>
      </c>
      <c r="F977" s="537">
        <v>601.88663919854741</v>
      </c>
      <c r="G977" s="538">
        <v>7532</v>
      </c>
      <c r="H977" s="538">
        <v>10683</v>
      </c>
      <c r="I977" s="538">
        <v>339</v>
      </c>
      <c r="J977" s="538">
        <v>69</v>
      </c>
      <c r="K977" s="539">
        <f t="shared" si="279"/>
        <v>889681.10180116398</v>
      </c>
      <c r="L977" s="539">
        <f t="shared" si="280"/>
        <v>6789967.7971878564</v>
      </c>
      <c r="M977" s="539">
        <f t="shared" si="280"/>
        <v>215463.73520983648</v>
      </c>
      <c r="N977" s="539">
        <f t="shared" si="280"/>
        <v>41530.178104699771</v>
      </c>
      <c r="O977" s="539">
        <f t="shared" si="281"/>
        <v>7936642.8123035561</v>
      </c>
      <c r="P977" s="540"/>
      <c r="Q977" s="541">
        <f>SUMPRODUCT(C977:F977,G977:J977)/SUM(G977:J977)</f>
        <v>426.17423682025219</v>
      </c>
      <c r="R977" s="541">
        <f>Q977</f>
        <v>426.17423682025219</v>
      </c>
      <c r="S977" s="541">
        <f>Q977</f>
        <v>426.17423682025219</v>
      </c>
      <c r="T977" s="541">
        <f>Q977</f>
        <v>426.17423682025219</v>
      </c>
      <c r="U977" s="538">
        <f t="shared" si="282"/>
        <v>3209944.3517301395</v>
      </c>
      <c r="V977" s="538">
        <f t="shared" si="283"/>
        <v>4552819.371950754</v>
      </c>
      <c r="W977" s="538">
        <f t="shared" si="283"/>
        <v>144473.0662820655</v>
      </c>
      <c r="X977" s="538">
        <f t="shared" si="283"/>
        <v>29406.022340597403</v>
      </c>
      <c r="Y977" s="538">
        <f t="shared" si="284"/>
        <v>7936642.8123035561</v>
      </c>
      <c r="Z977" s="542">
        <f t="shared" si="285"/>
        <v>0</v>
      </c>
      <c r="AA977" s="543"/>
      <c r="AB977" s="544" t="s">
        <v>2505</v>
      </c>
      <c r="AC977" s="544">
        <v>656.64722038381467</v>
      </c>
      <c r="AD977" s="544">
        <v>656.64722038381467</v>
      </c>
      <c r="AE977" s="544">
        <v>656.64722038381467</v>
      </c>
      <c r="AF977" s="545">
        <v>110</v>
      </c>
      <c r="AG977" s="545" t="s">
        <v>2263</v>
      </c>
      <c r="AH977" s="556"/>
      <c r="AN977" s="502">
        <f t="shared" si="278"/>
        <v>2320263.2499289755</v>
      </c>
      <c r="AO977" s="502">
        <f t="shared" si="278"/>
        <v>-2237148.4252371024</v>
      </c>
      <c r="AP977" s="502">
        <f t="shared" si="278"/>
        <v>-70990.668927770981</v>
      </c>
      <c r="AQ977" s="502">
        <f t="shared" si="277"/>
        <v>-12124.155764102368</v>
      </c>
    </row>
    <row r="978" spans="1:43" s="504" customFormat="1" ht="12.75" x14ac:dyDescent="0.2">
      <c r="A978" s="535" t="s">
        <v>1363</v>
      </c>
      <c r="B978" s="536">
        <v>0</v>
      </c>
      <c r="C978" s="537" t="s">
        <v>2263</v>
      </c>
      <c r="D978" s="537">
        <v>1629.869846864482</v>
      </c>
      <c r="E978" s="537">
        <v>1629.869846864482</v>
      </c>
      <c r="F978" s="537">
        <v>2322.9754683362698</v>
      </c>
      <c r="G978" s="538">
        <v>5</v>
      </c>
      <c r="H978" s="538">
        <v>6218</v>
      </c>
      <c r="I978" s="538">
        <v>1478</v>
      </c>
      <c r="J978" s="538">
        <v>40</v>
      </c>
      <c r="K978" s="539">
        <f t="shared" si="279"/>
        <v>0</v>
      </c>
      <c r="L978" s="539">
        <f t="shared" si="280"/>
        <v>10134530.70780335</v>
      </c>
      <c r="M978" s="539">
        <f t="shared" si="280"/>
        <v>2408947.6336657046</v>
      </c>
      <c r="N978" s="539">
        <f t="shared" si="280"/>
        <v>92919.018733450794</v>
      </c>
      <c r="O978" s="539">
        <f t="shared" si="281"/>
        <v>12636397.360202506</v>
      </c>
      <c r="P978" s="540"/>
      <c r="Q978" s="541"/>
      <c r="R978" s="541"/>
      <c r="S978" s="541"/>
      <c r="T978" s="541"/>
      <c r="U978" s="538">
        <f t="shared" si="282"/>
        <v>0</v>
      </c>
      <c r="V978" s="538">
        <f t="shared" si="283"/>
        <v>0</v>
      </c>
      <c r="W978" s="538">
        <f t="shared" si="283"/>
        <v>0</v>
      </c>
      <c r="X978" s="538">
        <f t="shared" si="283"/>
        <v>0</v>
      </c>
      <c r="Y978" s="538">
        <f t="shared" si="284"/>
        <v>0</v>
      </c>
      <c r="Z978" s="542">
        <f t="shared" si="285"/>
        <v>0</v>
      </c>
      <c r="AA978" s="543"/>
      <c r="AB978" s="544" t="s">
        <v>2505</v>
      </c>
      <c r="AC978" s="544">
        <v>4636.8222098474425</v>
      </c>
      <c r="AD978" s="544">
        <v>4636.8222098474425</v>
      </c>
      <c r="AE978" s="544">
        <v>4636.8222098474425</v>
      </c>
      <c r="AF978" s="545">
        <v>110</v>
      </c>
      <c r="AG978" s="545" t="s">
        <v>2263</v>
      </c>
      <c r="AH978" s="556"/>
      <c r="AN978" s="502">
        <f t="shared" si="278"/>
        <v>0</v>
      </c>
      <c r="AO978" s="502">
        <f t="shared" si="278"/>
        <v>-10134530.70780335</v>
      </c>
      <c r="AP978" s="502">
        <f t="shared" si="278"/>
        <v>-2408947.6336657046</v>
      </c>
      <c r="AQ978" s="502">
        <f t="shared" si="277"/>
        <v>-92919.018733450794</v>
      </c>
    </row>
    <row r="979" spans="1:43" s="504" customFormat="1" ht="12.75" x14ac:dyDescent="0.2">
      <c r="A979" s="535" t="s">
        <v>1364</v>
      </c>
      <c r="B979" s="536">
        <v>0</v>
      </c>
      <c r="C979" s="537" t="s">
        <v>2263</v>
      </c>
      <c r="D979" s="537">
        <v>1860.5001561577317</v>
      </c>
      <c r="E979" s="537">
        <v>1860.5001561577317</v>
      </c>
      <c r="F979" s="537">
        <v>3227.0905900824855</v>
      </c>
      <c r="G979" s="538">
        <v>0</v>
      </c>
      <c r="H979" s="538">
        <v>142</v>
      </c>
      <c r="I979" s="538">
        <v>112</v>
      </c>
      <c r="J979" s="538">
        <v>23</v>
      </c>
      <c r="K979" s="539">
        <f t="shared" si="279"/>
        <v>0</v>
      </c>
      <c r="L979" s="539">
        <f t="shared" si="280"/>
        <v>264191.02217439789</v>
      </c>
      <c r="M979" s="539">
        <f t="shared" si="280"/>
        <v>208376.01748966594</v>
      </c>
      <c r="N979" s="539">
        <f t="shared" si="280"/>
        <v>74223.083571897165</v>
      </c>
      <c r="O979" s="539">
        <f t="shared" si="281"/>
        <v>546790.12323596096</v>
      </c>
      <c r="P979" s="540"/>
      <c r="Q979" s="541"/>
      <c r="R979" s="541"/>
      <c r="S979" s="541"/>
      <c r="T979" s="541"/>
      <c r="U979" s="538">
        <f t="shared" si="282"/>
        <v>0</v>
      </c>
      <c r="V979" s="538">
        <f t="shared" si="283"/>
        <v>0</v>
      </c>
      <c r="W979" s="538">
        <f t="shared" si="283"/>
        <v>0</v>
      </c>
      <c r="X979" s="538">
        <f t="shared" si="283"/>
        <v>0</v>
      </c>
      <c r="Y979" s="538">
        <f t="shared" si="284"/>
        <v>0</v>
      </c>
      <c r="Z979" s="542">
        <f t="shared" si="285"/>
        <v>0</v>
      </c>
      <c r="AA979" s="543"/>
      <c r="AB979" s="544" t="s">
        <v>2505</v>
      </c>
      <c r="AC979" s="544">
        <v>4057.0988588762943</v>
      </c>
      <c r="AD979" s="544">
        <v>4057.0988588762943</v>
      </c>
      <c r="AE979" s="544">
        <v>4057.0988588762943</v>
      </c>
      <c r="AF979" s="545" t="s">
        <v>2263</v>
      </c>
      <c r="AG979" s="545" t="s">
        <v>2263</v>
      </c>
      <c r="AH979" s="556"/>
      <c r="AN979" s="502">
        <f t="shared" si="278"/>
        <v>0</v>
      </c>
      <c r="AO979" s="502">
        <f t="shared" si="278"/>
        <v>-264191.02217439789</v>
      </c>
      <c r="AP979" s="502">
        <f t="shared" si="278"/>
        <v>-208376.01748966594</v>
      </c>
      <c r="AQ979" s="502">
        <f t="shared" si="277"/>
        <v>-74223.083571897165</v>
      </c>
    </row>
    <row r="980" spans="1:43" s="504" customFormat="1" ht="12.75" x14ac:dyDescent="0.2">
      <c r="A980" s="535" t="s">
        <v>1365</v>
      </c>
      <c r="B980" s="536">
        <v>0</v>
      </c>
      <c r="C980" s="537" t="s">
        <v>2263</v>
      </c>
      <c r="D980" s="537">
        <v>1783.6836671576268</v>
      </c>
      <c r="E980" s="537">
        <v>1783.6836671576268</v>
      </c>
      <c r="F980" s="537">
        <v>1537.88202420418</v>
      </c>
      <c r="G980" s="538">
        <v>3</v>
      </c>
      <c r="H980" s="538">
        <v>1231</v>
      </c>
      <c r="I980" s="538">
        <v>479</v>
      </c>
      <c r="J980" s="538">
        <v>59</v>
      </c>
      <c r="K980" s="539">
        <f t="shared" si="279"/>
        <v>0</v>
      </c>
      <c r="L980" s="539">
        <f t="shared" si="280"/>
        <v>2195714.5942710387</v>
      </c>
      <c r="M980" s="539">
        <f t="shared" si="280"/>
        <v>854384.47656850319</v>
      </c>
      <c r="N980" s="539">
        <f t="shared" si="280"/>
        <v>90735.039428046613</v>
      </c>
      <c r="O980" s="539">
        <f t="shared" si="281"/>
        <v>3140834.1102675884</v>
      </c>
      <c r="P980" s="540"/>
      <c r="Q980" s="541"/>
      <c r="R980" s="541"/>
      <c r="S980" s="541"/>
      <c r="T980" s="541"/>
      <c r="U980" s="538">
        <f t="shared" si="282"/>
        <v>0</v>
      </c>
      <c r="V980" s="538">
        <f t="shared" si="283"/>
        <v>0</v>
      </c>
      <c r="W980" s="538">
        <f t="shared" si="283"/>
        <v>0</v>
      </c>
      <c r="X980" s="538">
        <f t="shared" si="283"/>
        <v>0</v>
      </c>
      <c r="Y980" s="538">
        <f t="shared" si="284"/>
        <v>0</v>
      </c>
      <c r="Z980" s="542">
        <f t="shared" si="285"/>
        <v>0</v>
      </c>
      <c r="AA980" s="543"/>
      <c r="AB980" s="544" t="s">
        <v>2505</v>
      </c>
      <c r="AC980" s="544">
        <v>3341.3672009385355</v>
      </c>
      <c r="AD980" s="544">
        <v>3341.3672009385355</v>
      </c>
      <c r="AE980" s="544">
        <v>3341.3672009385355</v>
      </c>
      <c r="AF980" s="545">
        <v>160</v>
      </c>
      <c r="AG980" s="545" t="s">
        <v>2263</v>
      </c>
      <c r="AH980" s="556"/>
      <c r="AN980" s="502">
        <f t="shared" si="278"/>
        <v>0</v>
      </c>
      <c r="AO980" s="502">
        <f t="shared" si="278"/>
        <v>-2195714.5942710387</v>
      </c>
      <c r="AP980" s="502">
        <f t="shared" si="278"/>
        <v>-854384.47656850319</v>
      </c>
      <c r="AQ980" s="502">
        <f t="shared" si="277"/>
        <v>-90735.039428046613</v>
      </c>
    </row>
    <row r="981" spans="1:43" s="504" customFormat="1" ht="12.75" x14ac:dyDescent="0.2">
      <c r="A981" s="535" t="s">
        <v>1366</v>
      </c>
      <c r="B981" s="536">
        <v>0</v>
      </c>
      <c r="C981" s="537" t="s">
        <v>2263</v>
      </c>
      <c r="D981" s="537">
        <v>1458.0081325089661</v>
      </c>
      <c r="E981" s="537">
        <v>1458.0081325089661</v>
      </c>
      <c r="F981" s="537">
        <v>2912.0823759258792</v>
      </c>
      <c r="G981" s="538">
        <v>24</v>
      </c>
      <c r="H981" s="538">
        <v>6707</v>
      </c>
      <c r="I981" s="538">
        <v>1701</v>
      </c>
      <c r="J981" s="538">
        <v>288</v>
      </c>
      <c r="K981" s="539">
        <f t="shared" si="279"/>
        <v>0</v>
      </c>
      <c r="L981" s="539">
        <f t="shared" si="280"/>
        <v>9778860.5447376352</v>
      </c>
      <c r="M981" s="539">
        <f t="shared" si="280"/>
        <v>2480071.8333977512</v>
      </c>
      <c r="N981" s="539">
        <f t="shared" si="280"/>
        <v>838679.72426665318</v>
      </c>
      <c r="O981" s="539">
        <f t="shared" si="281"/>
        <v>13097612.102402041</v>
      </c>
      <c r="P981" s="540"/>
      <c r="Q981" s="541"/>
      <c r="R981" s="541"/>
      <c r="S981" s="541"/>
      <c r="T981" s="541"/>
      <c r="U981" s="538">
        <f t="shared" si="282"/>
        <v>0</v>
      </c>
      <c r="V981" s="538">
        <f t="shared" si="283"/>
        <v>0</v>
      </c>
      <c r="W981" s="538">
        <f t="shared" si="283"/>
        <v>0</v>
      </c>
      <c r="X981" s="538">
        <f t="shared" si="283"/>
        <v>0</v>
      </c>
      <c r="Y981" s="538">
        <f t="shared" si="284"/>
        <v>0</v>
      </c>
      <c r="Z981" s="542">
        <f t="shared" si="285"/>
        <v>0</v>
      </c>
      <c r="AA981" s="543"/>
      <c r="AB981" s="544" t="s">
        <v>2505</v>
      </c>
      <c r="AC981" s="544">
        <v>2364.2295062067988</v>
      </c>
      <c r="AD981" s="544">
        <v>2364.2295062067988</v>
      </c>
      <c r="AE981" s="544">
        <v>2364.2295062067988</v>
      </c>
      <c r="AF981" s="545">
        <v>110</v>
      </c>
      <c r="AG981" s="545" t="s">
        <v>2263</v>
      </c>
      <c r="AH981" s="556"/>
      <c r="AN981" s="502">
        <f t="shared" si="278"/>
        <v>0</v>
      </c>
      <c r="AO981" s="502">
        <f t="shared" si="278"/>
        <v>-9778860.5447376352</v>
      </c>
      <c r="AP981" s="502">
        <f t="shared" si="278"/>
        <v>-2480071.8333977512</v>
      </c>
      <c r="AQ981" s="502">
        <f t="shared" si="277"/>
        <v>-838679.72426665318</v>
      </c>
    </row>
    <row r="982" spans="1:43" s="504" customFormat="1" ht="12.75" x14ac:dyDescent="0.2">
      <c r="A982" s="535" t="s">
        <v>1367</v>
      </c>
      <c r="B982" s="536">
        <v>0</v>
      </c>
      <c r="C982" s="537" t="s">
        <v>2263</v>
      </c>
      <c r="D982" s="537">
        <v>1339.6120329994378</v>
      </c>
      <c r="E982" s="537">
        <v>1339.6120329994378</v>
      </c>
      <c r="F982" s="537">
        <v>4761.0544539507919</v>
      </c>
      <c r="G982" s="538">
        <v>0</v>
      </c>
      <c r="H982" s="538">
        <v>1478</v>
      </c>
      <c r="I982" s="538">
        <v>507</v>
      </c>
      <c r="J982" s="538">
        <v>476</v>
      </c>
      <c r="K982" s="539">
        <f t="shared" si="279"/>
        <v>0</v>
      </c>
      <c r="L982" s="539">
        <f t="shared" si="280"/>
        <v>1979946.5847731691</v>
      </c>
      <c r="M982" s="539">
        <f t="shared" si="280"/>
        <v>679183.30073071492</v>
      </c>
      <c r="N982" s="539">
        <f t="shared" si="280"/>
        <v>2266261.920080577</v>
      </c>
      <c r="O982" s="539">
        <f t="shared" si="281"/>
        <v>4925391.8055844605</v>
      </c>
      <c r="P982" s="540"/>
      <c r="Q982" s="541"/>
      <c r="R982" s="541"/>
      <c r="S982" s="541"/>
      <c r="T982" s="541"/>
      <c r="U982" s="538">
        <f t="shared" si="282"/>
        <v>0</v>
      </c>
      <c r="V982" s="538">
        <f t="shared" si="283"/>
        <v>0</v>
      </c>
      <c r="W982" s="538">
        <f t="shared" si="283"/>
        <v>0</v>
      </c>
      <c r="X982" s="538">
        <f t="shared" si="283"/>
        <v>0</v>
      </c>
      <c r="Y982" s="538">
        <f t="shared" si="284"/>
        <v>0</v>
      </c>
      <c r="Z982" s="542">
        <f t="shared" si="285"/>
        <v>0</v>
      </c>
      <c r="AA982" s="543"/>
      <c r="AB982" s="544" t="s">
        <v>2505</v>
      </c>
      <c r="AC982" s="544">
        <v>1384.1980177098148</v>
      </c>
      <c r="AD982" s="544">
        <v>1384.1980177098148</v>
      </c>
      <c r="AE982" s="544">
        <v>1384.1980177098148</v>
      </c>
      <c r="AF982" s="545" t="s">
        <v>2263</v>
      </c>
      <c r="AG982" s="545" t="s">
        <v>2263</v>
      </c>
      <c r="AH982" s="556"/>
      <c r="AN982" s="502">
        <f t="shared" si="278"/>
        <v>0</v>
      </c>
      <c r="AO982" s="502">
        <f t="shared" si="278"/>
        <v>-1979946.5847731691</v>
      </c>
      <c r="AP982" s="502">
        <f t="shared" si="278"/>
        <v>-679183.30073071492</v>
      </c>
      <c r="AQ982" s="502">
        <f t="shared" si="277"/>
        <v>-2266261.920080577</v>
      </c>
    </row>
    <row r="983" spans="1:43" s="504" customFormat="1" ht="12.75" x14ac:dyDescent="0.2">
      <c r="A983" s="535" t="s">
        <v>1368</v>
      </c>
      <c r="B983" s="536">
        <v>0</v>
      </c>
      <c r="C983" s="537" t="s">
        <v>2263</v>
      </c>
      <c r="D983" s="537">
        <v>1234.3630280613709</v>
      </c>
      <c r="E983" s="537">
        <v>1234.3630280613709</v>
      </c>
      <c r="F983" s="537">
        <v>1791.11736195852</v>
      </c>
      <c r="G983" s="538">
        <v>227</v>
      </c>
      <c r="H983" s="538">
        <v>10173</v>
      </c>
      <c r="I983" s="538">
        <v>1771</v>
      </c>
      <c r="J983" s="538">
        <v>841</v>
      </c>
      <c r="K983" s="539">
        <f t="shared" si="279"/>
        <v>0</v>
      </c>
      <c r="L983" s="539">
        <f t="shared" si="280"/>
        <v>12557175.084468326</v>
      </c>
      <c r="M983" s="539">
        <f t="shared" si="280"/>
        <v>2186056.9226966877</v>
      </c>
      <c r="N983" s="539">
        <f t="shared" si="280"/>
        <v>1506329.7014071152</v>
      </c>
      <c r="O983" s="539">
        <f t="shared" si="281"/>
        <v>16249561.708572129</v>
      </c>
      <c r="P983" s="540"/>
      <c r="Q983" s="541"/>
      <c r="R983" s="541"/>
      <c r="S983" s="541"/>
      <c r="T983" s="541"/>
      <c r="U983" s="538">
        <f t="shared" si="282"/>
        <v>0</v>
      </c>
      <c r="V983" s="538">
        <f t="shared" si="283"/>
        <v>0</v>
      </c>
      <c r="W983" s="538">
        <f t="shared" si="283"/>
        <v>0</v>
      </c>
      <c r="X983" s="538">
        <f t="shared" si="283"/>
        <v>0</v>
      </c>
      <c r="Y983" s="538">
        <f t="shared" si="284"/>
        <v>0</v>
      </c>
      <c r="Z983" s="542">
        <f t="shared" si="285"/>
        <v>0</v>
      </c>
      <c r="AA983" s="543"/>
      <c r="AB983" s="544" t="s">
        <v>2505</v>
      </c>
      <c r="AC983" s="544">
        <v>1079.3850744371309</v>
      </c>
      <c r="AD983" s="544">
        <v>1079.3850744371309</v>
      </c>
      <c r="AE983" s="544">
        <v>1079.3850744371309</v>
      </c>
      <c r="AF983" s="545">
        <v>110</v>
      </c>
      <c r="AG983" s="545" t="s">
        <v>2263</v>
      </c>
      <c r="AH983" s="556"/>
      <c r="AN983" s="502">
        <f t="shared" si="278"/>
        <v>0</v>
      </c>
      <c r="AO983" s="502">
        <f t="shared" si="278"/>
        <v>-12557175.084468326</v>
      </c>
      <c r="AP983" s="502">
        <f t="shared" si="278"/>
        <v>-2186056.9226966877</v>
      </c>
      <c r="AQ983" s="502">
        <f t="shared" si="277"/>
        <v>-1506329.7014071152</v>
      </c>
    </row>
    <row r="984" spans="1:43" s="504" customFormat="1" ht="12.75" x14ac:dyDescent="0.2">
      <c r="A984" s="535" t="s">
        <v>1369</v>
      </c>
      <c r="B984" s="536">
        <v>0</v>
      </c>
      <c r="C984" s="537" t="s">
        <v>2263</v>
      </c>
      <c r="D984" s="537">
        <v>854.02741984715942</v>
      </c>
      <c r="E984" s="537">
        <v>854.02741984715942</v>
      </c>
      <c r="F984" s="537">
        <v>3539.4469480201628</v>
      </c>
      <c r="G984" s="538">
        <v>0</v>
      </c>
      <c r="H984" s="538">
        <v>8203</v>
      </c>
      <c r="I984" s="538">
        <v>635</v>
      </c>
      <c r="J984" s="538">
        <v>1186</v>
      </c>
      <c r="K984" s="539">
        <f t="shared" si="279"/>
        <v>0</v>
      </c>
      <c r="L984" s="539">
        <f t="shared" si="280"/>
        <v>7005586.925006249</v>
      </c>
      <c r="M984" s="539">
        <f t="shared" si="280"/>
        <v>542307.41160294623</v>
      </c>
      <c r="N984" s="539">
        <f t="shared" si="280"/>
        <v>4197784.0803519133</v>
      </c>
      <c r="O984" s="539">
        <f t="shared" si="281"/>
        <v>11745678.416961107</v>
      </c>
      <c r="P984" s="540"/>
      <c r="Q984" s="541"/>
      <c r="R984" s="541"/>
      <c r="S984" s="541"/>
      <c r="T984" s="541"/>
      <c r="U984" s="538">
        <f t="shared" si="282"/>
        <v>0</v>
      </c>
      <c r="V984" s="538">
        <f t="shared" si="283"/>
        <v>0</v>
      </c>
      <c r="W984" s="538">
        <f t="shared" si="283"/>
        <v>0</v>
      </c>
      <c r="X984" s="538">
        <f t="shared" si="283"/>
        <v>0</v>
      </c>
      <c r="Y984" s="538">
        <f t="shared" si="284"/>
        <v>0</v>
      </c>
      <c r="Z984" s="542">
        <f t="shared" si="285"/>
        <v>0</v>
      </c>
      <c r="AA984" s="543"/>
      <c r="AB984" s="544" t="s">
        <v>2505</v>
      </c>
      <c r="AC984" s="544">
        <v>869.10272749584897</v>
      </c>
      <c r="AD984" s="544">
        <v>869.10272749584897</v>
      </c>
      <c r="AE984" s="544">
        <v>869.10272749584897</v>
      </c>
      <c r="AF984" s="545" t="s">
        <v>2263</v>
      </c>
      <c r="AG984" s="545" t="s">
        <v>2263</v>
      </c>
      <c r="AH984" s="556"/>
      <c r="AN984" s="502">
        <f t="shared" si="278"/>
        <v>0</v>
      </c>
      <c r="AO984" s="502">
        <f t="shared" si="278"/>
        <v>-7005586.925006249</v>
      </c>
      <c r="AP984" s="502">
        <f t="shared" si="278"/>
        <v>-542307.41160294623</v>
      </c>
      <c r="AQ984" s="502">
        <f t="shared" si="277"/>
        <v>-4197784.0803519133</v>
      </c>
    </row>
    <row r="985" spans="1:43" s="504" customFormat="1" ht="12.75" x14ac:dyDescent="0.2">
      <c r="A985" s="535" t="s">
        <v>1370</v>
      </c>
      <c r="B985" s="536">
        <v>0</v>
      </c>
      <c r="C985" s="537">
        <v>107.57659657375181</v>
      </c>
      <c r="D985" s="537">
        <v>864.88236362396344</v>
      </c>
      <c r="E985" s="537">
        <v>864.88236362396344</v>
      </c>
      <c r="F985" s="537">
        <v>1447.4677143000192</v>
      </c>
      <c r="G985" s="538">
        <v>2174</v>
      </c>
      <c r="H985" s="538">
        <v>52618</v>
      </c>
      <c r="I985" s="538">
        <v>2759</v>
      </c>
      <c r="J985" s="538">
        <v>1982</v>
      </c>
      <c r="K985" s="539">
        <f t="shared" si="279"/>
        <v>233871.52095133645</v>
      </c>
      <c r="L985" s="539">
        <f t="shared" si="280"/>
        <v>45508380.209165707</v>
      </c>
      <c r="M985" s="539">
        <f t="shared" si="280"/>
        <v>2386210.4412385151</v>
      </c>
      <c r="N985" s="539">
        <f t="shared" si="280"/>
        <v>2868881.0097426381</v>
      </c>
      <c r="O985" s="539">
        <f t="shared" si="281"/>
        <v>50997343.1810982</v>
      </c>
      <c r="P985" s="540"/>
      <c r="Q985" s="541"/>
      <c r="R985" s="541"/>
      <c r="S985" s="541"/>
      <c r="T985" s="541"/>
      <c r="U985" s="538">
        <f t="shared" si="282"/>
        <v>0</v>
      </c>
      <c r="V985" s="538">
        <f t="shared" si="283"/>
        <v>0</v>
      </c>
      <c r="W985" s="538">
        <f t="shared" si="283"/>
        <v>0</v>
      </c>
      <c r="X985" s="538">
        <f t="shared" si="283"/>
        <v>0</v>
      </c>
      <c r="Y985" s="538">
        <f t="shared" si="284"/>
        <v>0</v>
      </c>
      <c r="Z985" s="542">
        <f t="shared" si="285"/>
        <v>0</v>
      </c>
      <c r="AA985" s="543"/>
      <c r="AB985" s="544" t="s">
        <v>2505</v>
      </c>
      <c r="AC985" s="544">
        <v>797.72248128642286</v>
      </c>
      <c r="AD985" s="544">
        <v>797.72248128642286</v>
      </c>
      <c r="AE985" s="544">
        <v>797.72248128642286</v>
      </c>
      <c r="AF985" s="545">
        <v>651</v>
      </c>
      <c r="AG985" s="545" t="s">
        <v>2263</v>
      </c>
      <c r="AH985" s="556"/>
      <c r="AN985" s="502">
        <f t="shared" si="278"/>
        <v>-233871.52095133645</v>
      </c>
      <c r="AO985" s="502">
        <f t="shared" si="278"/>
        <v>-45508380.209165707</v>
      </c>
      <c r="AP985" s="502">
        <f t="shared" si="278"/>
        <v>-2386210.4412385151</v>
      </c>
      <c r="AQ985" s="502">
        <f t="shared" si="277"/>
        <v>-2868881.0097426381</v>
      </c>
    </row>
    <row r="986" spans="1:43" s="504" customFormat="1" ht="12.75" x14ac:dyDescent="0.2">
      <c r="A986" s="535" t="s">
        <v>1371</v>
      </c>
      <c r="B986" s="536">
        <v>0</v>
      </c>
      <c r="C986" s="537" t="s">
        <v>2263</v>
      </c>
      <c r="D986" s="537">
        <v>1132.20108814177</v>
      </c>
      <c r="E986" s="537">
        <v>1132.20108814177</v>
      </c>
      <c r="F986" s="537">
        <v>3059.6436616156634</v>
      </c>
      <c r="G986" s="538">
        <v>0</v>
      </c>
      <c r="H986" s="538">
        <v>207</v>
      </c>
      <c r="I986" s="538">
        <v>60</v>
      </c>
      <c r="J986" s="538">
        <v>164</v>
      </c>
      <c r="K986" s="539">
        <f t="shared" si="279"/>
        <v>0</v>
      </c>
      <c r="L986" s="539">
        <f t="shared" si="280"/>
        <v>234365.6252453464</v>
      </c>
      <c r="M986" s="539">
        <f t="shared" si="280"/>
        <v>67932.065288506201</v>
      </c>
      <c r="N986" s="539">
        <f t="shared" si="280"/>
        <v>501781.5605049688</v>
      </c>
      <c r="O986" s="539">
        <f t="shared" si="281"/>
        <v>804079.25103882141</v>
      </c>
      <c r="P986" s="540"/>
      <c r="Q986" s="541"/>
      <c r="R986" s="541"/>
      <c r="S986" s="541"/>
      <c r="T986" s="541"/>
      <c r="U986" s="538">
        <f t="shared" si="282"/>
        <v>0</v>
      </c>
      <c r="V986" s="538">
        <f t="shared" si="283"/>
        <v>0</v>
      </c>
      <c r="W986" s="538">
        <f t="shared" si="283"/>
        <v>0</v>
      </c>
      <c r="X986" s="538">
        <f t="shared" si="283"/>
        <v>0</v>
      </c>
      <c r="Y986" s="538">
        <f t="shared" si="284"/>
        <v>0</v>
      </c>
      <c r="Z986" s="542">
        <f t="shared" si="285"/>
        <v>0</v>
      </c>
      <c r="AA986" s="543"/>
      <c r="AB986" s="544" t="s">
        <v>2505</v>
      </c>
      <c r="AC986" s="544">
        <v>709.94407040726389</v>
      </c>
      <c r="AD986" s="544">
        <v>709.94407040726389</v>
      </c>
      <c r="AE986" s="544">
        <v>709.94407040726389</v>
      </c>
      <c r="AF986" s="545" t="s">
        <v>2263</v>
      </c>
      <c r="AG986" s="545" t="s">
        <v>2263</v>
      </c>
      <c r="AH986" s="556"/>
      <c r="AN986" s="502">
        <f t="shared" si="278"/>
        <v>0</v>
      </c>
      <c r="AO986" s="502">
        <f t="shared" si="278"/>
        <v>-234365.6252453464</v>
      </c>
      <c r="AP986" s="502">
        <f t="shared" si="278"/>
        <v>-67932.065288506201</v>
      </c>
      <c r="AQ986" s="502">
        <f t="shared" si="277"/>
        <v>-501781.5605049688</v>
      </c>
    </row>
    <row r="987" spans="1:43" s="504" customFormat="1" ht="12.75" x14ac:dyDescent="0.2">
      <c r="A987" s="535" t="s">
        <v>1372</v>
      </c>
      <c r="B987" s="536">
        <v>0</v>
      </c>
      <c r="C987" s="537">
        <v>72.57219302445894</v>
      </c>
      <c r="D987" s="537">
        <v>976.45346621109911</v>
      </c>
      <c r="E987" s="537">
        <v>976.45346621109911</v>
      </c>
      <c r="F987" s="537">
        <v>1665.38922043552</v>
      </c>
      <c r="G987" s="538">
        <v>4099</v>
      </c>
      <c r="H987" s="538">
        <v>2208</v>
      </c>
      <c r="I987" s="538">
        <v>217</v>
      </c>
      <c r="J987" s="538">
        <v>318</v>
      </c>
      <c r="K987" s="539">
        <f t="shared" si="279"/>
        <v>297473.41920725722</v>
      </c>
      <c r="L987" s="539">
        <f t="shared" si="280"/>
        <v>2156009.2533941069</v>
      </c>
      <c r="M987" s="539">
        <f t="shared" si="280"/>
        <v>211890.4021678085</v>
      </c>
      <c r="N987" s="539">
        <f t="shared" si="280"/>
        <v>529593.77209849539</v>
      </c>
      <c r="O987" s="539">
        <f t="shared" si="281"/>
        <v>3194966.8468676684</v>
      </c>
      <c r="P987" s="540"/>
      <c r="Q987" s="541"/>
      <c r="R987" s="541"/>
      <c r="S987" s="541"/>
      <c r="T987" s="541"/>
      <c r="U987" s="538">
        <f t="shared" si="282"/>
        <v>0</v>
      </c>
      <c r="V987" s="538">
        <f t="shared" si="283"/>
        <v>0</v>
      </c>
      <c r="W987" s="538">
        <f t="shared" si="283"/>
        <v>0</v>
      </c>
      <c r="X987" s="538">
        <f t="shared" si="283"/>
        <v>0</v>
      </c>
      <c r="Y987" s="538">
        <f t="shared" si="284"/>
        <v>0</v>
      </c>
      <c r="Z987" s="542">
        <f t="shared" si="285"/>
        <v>0</v>
      </c>
      <c r="AA987" s="543"/>
      <c r="AB987" s="544">
        <v>221.90437290152877</v>
      </c>
      <c r="AC987" s="544">
        <v>694.51050365927995</v>
      </c>
      <c r="AD987" s="544">
        <v>694.51050365927995</v>
      </c>
      <c r="AE987" s="544">
        <v>694.51050365927995</v>
      </c>
      <c r="AF987" s="545">
        <v>651</v>
      </c>
      <c r="AG987" s="545" t="s">
        <v>2263</v>
      </c>
      <c r="AH987" s="556"/>
      <c r="AN987" s="502">
        <f t="shared" si="278"/>
        <v>-297473.41920725722</v>
      </c>
      <c r="AO987" s="502">
        <f t="shared" si="278"/>
        <v>-2156009.2533941069</v>
      </c>
      <c r="AP987" s="502">
        <f t="shared" si="278"/>
        <v>-211890.4021678085</v>
      </c>
      <c r="AQ987" s="502">
        <f t="shared" si="277"/>
        <v>-529593.77209849539</v>
      </c>
    </row>
    <row r="988" spans="1:43" s="504" customFormat="1" ht="25.5" x14ac:dyDescent="0.2">
      <c r="A988" s="535" t="s">
        <v>327</v>
      </c>
      <c r="B988" s="536" t="s">
        <v>2421</v>
      </c>
      <c r="C988" s="537">
        <v>123.58586760318535</v>
      </c>
      <c r="D988" s="537">
        <v>502.56597131822036</v>
      </c>
      <c r="E988" s="537">
        <v>502.56597131822036</v>
      </c>
      <c r="F988" s="537">
        <v>445.14005347464956</v>
      </c>
      <c r="G988" s="538">
        <v>14288</v>
      </c>
      <c r="H988" s="538">
        <v>8748</v>
      </c>
      <c r="I988" s="538">
        <v>114</v>
      </c>
      <c r="J988" s="538">
        <v>90</v>
      </c>
      <c r="K988" s="539">
        <f t="shared" si="279"/>
        <v>1765794.8763143122</v>
      </c>
      <c r="L988" s="539">
        <f t="shared" si="280"/>
        <v>4396447.1170917917</v>
      </c>
      <c r="M988" s="539">
        <f t="shared" si="280"/>
        <v>57292.520730277123</v>
      </c>
      <c r="N988" s="539">
        <f t="shared" si="280"/>
        <v>40062.604812718462</v>
      </c>
      <c r="O988" s="539">
        <f t="shared" si="281"/>
        <v>6259597.1189491004</v>
      </c>
      <c r="P988" s="540"/>
      <c r="Q988" s="541">
        <f>SUMPRODUCT(C988:F988,G988:J988)/SUM(G988:J988)</f>
        <v>269.34583128008177</v>
      </c>
      <c r="R988" s="541">
        <f>Q988</f>
        <v>269.34583128008177</v>
      </c>
      <c r="S988" s="541">
        <f>Q988</f>
        <v>269.34583128008177</v>
      </c>
      <c r="T988" s="541">
        <f>Q988</f>
        <v>269.34583128008177</v>
      </c>
      <c r="U988" s="538">
        <f t="shared" si="282"/>
        <v>3848413.2373298085</v>
      </c>
      <c r="V988" s="538">
        <f t="shared" si="283"/>
        <v>2356237.3320381553</v>
      </c>
      <c r="W988" s="538">
        <f t="shared" si="283"/>
        <v>30705.424765929321</v>
      </c>
      <c r="X988" s="538">
        <f t="shared" si="283"/>
        <v>24241.12481520736</v>
      </c>
      <c r="Y988" s="538">
        <f t="shared" si="284"/>
        <v>6259597.1189491004</v>
      </c>
      <c r="Z988" s="542">
        <f t="shared" si="285"/>
        <v>0</v>
      </c>
      <c r="AA988" s="543"/>
      <c r="AB988" s="544" t="s">
        <v>2505</v>
      </c>
      <c r="AC988" s="544">
        <v>544.23019007739936</v>
      </c>
      <c r="AD988" s="544">
        <v>544.23019007739936</v>
      </c>
      <c r="AE988" s="544">
        <v>544.23019007739936</v>
      </c>
      <c r="AF988" s="545">
        <v>110</v>
      </c>
      <c r="AG988" s="545" t="s">
        <v>2263</v>
      </c>
      <c r="AH988" s="556"/>
      <c r="AN988" s="502">
        <f t="shared" si="278"/>
        <v>2082618.3610154963</v>
      </c>
      <c r="AO988" s="502">
        <f t="shared" si="278"/>
        <v>-2040209.7850536364</v>
      </c>
      <c r="AP988" s="502">
        <f t="shared" si="278"/>
        <v>-26587.095964347802</v>
      </c>
      <c r="AQ988" s="502">
        <f t="shared" si="277"/>
        <v>-15821.479997511102</v>
      </c>
    </row>
    <row r="989" spans="1:43" s="504" customFormat="1" ht="12.75" x14ac:dyDescent="0.2">
      <c r="A989" s="535" t="s">
        <v>1373</v>
      </c>
      <c r="B989" s="536">
        <v>0</v>
      </c>
      <c r="C989" s="537" t="s">
        <v>2263</v>
      </c>
      <c r="D989" s="537">
        <v>2574.087311497341</v>
      </c>
      <c r="E989" s="537">
        <v>2574.087311497341</v>
      </c>
      <c r="F989" s="537">
        <v>6821.7732767036196</v>
      </c>
      <c r="G989" s="538">
        <v>0</v>
      </c>
      <c r="H989" s="538">
        <v>1559</v>
      </c>
      <c r="I989" s="538">
        <v>2441</v>
      </c>
      <c r="J989" s="538">
        <v>91</v>
      </c>
      <c r="K989" s="539">
        <f t="shared" si="279"/>
        <v>0</v>
      </c>
      <c r="L989" s="539">
        <f t="shared" si="280"/>
        <v>4013002.1186243547</v>
      </c>
      <c r="M989" s="539">
        <f t="shared" si="280"/>
        <v>6283347.1273650099</v>
      </c>
      <c r="N989" s="539">
        <f t="shared" si="280"/>
        <v>620781.36818002933</v>
      </c>
      <c r="O989" s="539">
        <f t="shared" si="281"/>
        <v>10917130.614169393</v>
      </c>
      <c r="P989" s="540"/>
      <c r="Q989" s="541"/>
      <c r="R989" s="541"/>
      <c r="S989" s="541"/>
      <c r="T989" s="541"/>
      <c r="U989" s="538">
        <f t="shared" si="282"/>
        <v>0</v>
      </c>
      <c r="V989" s="538">
        <f t="shared" si="283"/>
        <v>0</v>
      </c>
      <c r="W989" s="538">
        <f t="shared" si="283"/>
        <v>0</v>
      </c>
      <c r="X989" s="538">
        <f t="shared" si="283"/>
        <v>0</v>
      </c>
      <c r="Y989" s="538">
        <f t="shared" si="284"/>
        <v>0</v>
      </c>
      <c r="Z989" s="542">
        <f t="shared" si="285"/>
        <v>0</v>
      </c>
      <c r="AA989" s="543"/>
      <c r="AB989" s="544" t="s">
        <v>2505</v>
      </c>
      <c r="AC989" s="544">
        <v>5295.6425904020107</v>
      </c>
      <c r="AD989" s="544">
        <v>5295.6425904020107</v>
      </c>
      <c r="AE989" s="544">
        <v>5295.6425904020107</v>
      </c>
      <c r="AF989" s="545" t="s">
        <v>2263</v>
      </c>
      <c r="AG989" s="545" t="s">
        <v>2263</v>
      </c>
      <c r="AH989" s="556"/>
      <c r="AN989" s="502">
        <f t="shared" si="278"/>
        <v>0</v>
      </c>
      <c r="AO989" s="502">
        <f t="shared" si="278"/>
        <v>-4013002.1186243547</v>
      </c>
      <c r="AP989" s="502">
        <f t="shared" si="278"/>
        <v>-6283347.1273650099</v>
      </c>
      <c r="AQ989" s="502">
        <f t="shared" si="277"/>
        <v>-620781.36818002933</v>
      </c>
    </row>
    <row r="990" spans="1:43" s="504" customFormat="1" ht="12.75" x14ac:dyDescent="0.2">
      <c r="A990" s="535" t="s">
        <v>1374</v>
      </c>
      <c r="B990" s="536">
        <v>0</v>
      </c>
      <c r="C990" s="537" t="s">
        <v>2263</v>
      </c>
      <c r="D990" s="537">
        <v>2174.1202849897695</v>
      </c>
      <c r="E990" s="537">
        <v>2174.1202849897695</v>
      </c>
      <c r="F990" s="537">
        <v>2121.6931912026098</v>
      </c>
      <c r="G990" s="538">
        <v>57</v>
      </c>
      <c r="H990" s="538">
        <v>13598</v>
      </c>
      <c r="I990" s="538">
        <v>10914</v>
      </c>
      <c r="J990" s="538">
        <v>126</v>
      </c>
      <c r="K990" s="539">
        <f t="shared" si="279"/>
        <v>0</v>
      </c>
      <c r="L990" s="539">
        <f t="shared" si="280"/>
        <v>29563687.635290887</v>
      </c>
      <c r="M990" s="539">
        <f t="shared" si="280"/>
        <v>23728348.790378343</v>
      </c>
      <c r="N990" s="539">
        <f t="shared" si="280"/>
        <v>267333.34209152882</v>
      </c>
      <c r="O990" s="539">
        <f t="shared" si="281"/>
        <v>53559369.767760761</v>
      </c>
      <c r="P990" s="540"/>
      <c r="Q990" s="541"/>
      <c r="R990" s="541"/>
      <c r="S990" s="541"/>
      <c r="T990" s="541"/>
      <c r="U990" s="538">
        <f t="shared" si="282"/>
        <v>0</v>
      </c>
      <c r="V990" s="538">
        <f t="shared" si="283"/>
        <v>0</v>
      </c>
      <c r="W990" s="538">
        <f t="shared" si="283"/>
        <v>0</v>
      </c>
      <c r="X990" s="538">
        <f t="shared" si="283"/>
        <v>0</v>
      </c>
      <c r="Y990" s="538">
        <f t="shared" si="284"/>
        <v>0</v>
      </c>
      <c r="Z990" s="542">
        <f t="shared" si="285"/>
        <v>0</v>
      </c>
      <c r="AA990" s="543"/>
      <c r="AB990" s="544" t="s">
        <v>2505</v>
      </c>
      <c r="AC990" s="544">
        <v>3529.4637956795909</v>
      </c>
      <c r="AD990" s="544">
        <v>4934.8829676678833</v>
      </c>
      <c r="AE990" s="544">
        <v>4934.8829676678833</v>
      </c>
      <c r="AF990" s="545">
        <v>110</v>
      </c>
      <c r="AG990" s="545" t="s">
        <v>2263</v>
      </c>
      <c r="AH990" s="556"/>
      <c r="AN990" s="502">
        <f t="shared" si="278"/>
        <v>0</v>
      </c>
      <c r="AO990" s="502">
        <f t="shared" si="278"/>
        <v>-29563687.635290887</v>
      </c>
      <c r="AP990" s="502">
        <f t="shared" si="278"/>
        <v>-23728348.790378343</v>
      </c>
      <c r="AQ990" s="502">
        <f t="shared" si="277"/>
        <v>-267333.34209152882</v>
      </c>
    </row>
    <row r="991" spans="1:43" s="504" customFormat="1" ht="12.75" x14ac:dyDescent="0.2">
      <c r="A991" s="535" t="s">
        <v>1375</v>
      </c>
      <c r="B991" s="536">
        <v>0</v>
      </c>
      <c r="C991" s="537" t="s">
        <v>2263</v>
      </c>
      <c r="D991" s="537">
        <v>1564.2492728008533</v>
      </c>
      <c r="E991" s="537">
        <v>1564.2492728008533</v>
      </c>
      <c r="F991" s="537">
        <v>7488.7521611134589</v>
      </c>
      <c r="G991" s="538">
        <v>0</v>
      </c>
      <c r="H991" s="538">
        <v>1549</v>
      </c>
      <c r="I991" s="538">
        <v>1140</v>
      </c>
      <c r="J991" s="538">
        <v>353</v>
      </c>
      <c r="K991" s="539">
        <f t="shared" si="279"/>
        <v>0</v>
      </c>
      <c r="L991" s="539">
        <f t="shared" si="280"/>
        <v>2423022.1235685218</v>
      </c>
      <c r="M991" s="539">
        <f t="shared" si="280"/>
        <v>1783244.1709929728</v>
      </c>
      <c r="N991" s="539">
        <f t="shared" si="280"/>
        <v>2643529.5128730512</v>
      </c>
      <c r="O991" s="539">
        <f t="shared" si="281"/>
        <v>6849795.8074345458</v>
      </c>
      <c r="P991" s="540"/>
      <c r="Q991" s="541"/>
      <c r="R991" s="541"/>
      <c r="S991" s="541"/>
      <c r="T991" s="541"/>
      <c r="U991" s="538">
        <f t="shared" si="282"/>
        <v>0</v>
      </c>
      <c r="V991" s="538">
        <f t="shared" si="283"/>
        <v>0</v>
      </c>
      <c r="W991" s="538">
        <f t="shared" si="283"/>
        <v>0</v>
      </c>
      <c r="X991" s="538">
        <f t="shared" si="283"/>
        <v>0</v>
      </c>
      <c r="Y991" s="538">
        <f t="shared" si="284"/>
        <v>0</v>
      </c>
      <c r="Z991" s="542">
        <f t="shared" si="285"/>
        <v>0</v>
      </c>
      <c r="AA991" s="543"/>
      <c r="AB991" s="544" t="s">
        <v>2505</v>
      </c>
      <c r="AC991" s="544">
        <v>3024.9790826048643</v>
      </c>
      <c r="AD991" s="544">
        <v>3024.9790826048643</v>
      </c>
      <c r="AE991" s="544">
        <v>3024.9790826048643</v>
      </c>
      <c r="AF991" s="545" t="s">
        <v>2263</v>
      </c>
      <c r="AG991" s="545" t="s">
        <v>2263</v>
      </c>
      <c r="AH991" s="556"/>
      <c r="AN991" s="502">
        <f t="shared" si="278"/>
        <v>0</v>
      </c>
      <c r="AO991" s="502">
        <f t="shared" si="278"/>
        <v>-2423022.1235685218</v>
      </c>
      <c r="AP991" s="502">
        <f t="shared" si="278"/>
        <v>-1783244.1709929728</v>
      </c>
      <c r="AQ991" s="502">
        <f t="shared" si="277"/>
        <v>-2643529.5128730512</v>
      </c>
    </row>
    <row r="992" spans="1:43" s="504" customFormat="1" ht="12.75" x14ac:dyDescent="0.2">
      <c r="A992" s="535" t="s">
        <v>1376</v>
      </c>
      <c r="B992" s="536">
        <v>0</v>
      </c>
      <c r="C992" s="537" t="s">
        <v>2263</v>
      </c>
      <c r="D992" s="537">
        <v>1403.047824397165</v>
      </c>
      <c r="E992" s="537">
        <v>1403.047824397165</v>
      </c>
      <c r="F992" s="537">
        <v>1690.7493697256687</v>
      </c>
      <c r="G992" s="538">
        <v>429</v>
      </c>
      <c r="H992" s="538">
        <v>11623</v>
      </c>
      <c r="I992" s="538">
        <v>4204</v>
      </c>
      <c r="J992" s="538">
        <v>397</v>
      </c>
      <c r="K992" s="539">
        <f t="shared" si="279"/>
        <v>0</v>
      </c>
      <c r="L992" s="539">
        <f t="shared" si="280"/>
        <v>16307624.862968249</v>
      </c>
      <c r="M992" s="539">
        <f t="shared" si="280"/>
        <v>5898413.0537656816</v>
      </c>
      <c r="N992" s="539">
        <f t="shared" si="280"/>
        <v>671227.49978109042</v>
      </c>
      <c r="O992" s="539">
        <f t="shared" si="281"/>
        <v>22877265.416515023</v>
      </c>
      <c r="P992" s="540"/>
      <c r="Q992" s="541"/>
      <c r="R992" s="541"/>
      <c r="S992" s="541"/>
      <c r="T992" s="541"/>
      <c r="U992" s="538">
        <f t="shared" si="282"/>
        <v>0</v>
      </c>
      <c r="V992" s="538">
        <f t="shared" si="283"/>
        <v>0</v>
      </c>
      <c r="W992" s="538">
        <f t="shared" si="283"/>
        <v>0</v>
      </c>
      <c r="X992" s="538">
        <f t="shared" si="283"/>
        <v>0</v>
      </c>
      <c r="Y992" s="538">
        <f t="shared" si="284"/>
        <v>0</v>
      </c>
      <c r="Z992" s="542">
        <f t="shared" si="285"/>
        <v>0</v>
      </c>
      <c r="AA992" s="543"/>
      <c r="AB992" s="544" t="s">
        <v>2505</v>
      </c>
      <c r="AC992" s="544">
        <v>2474.193669286185</v>
      </c>
      <c r="AD992" s="544">
        <v>2474.193669286185</v>
      </c>
      <c r="AE992" s="544">
        <v>2474.193669286185</v>
      </c>
      <c r="AF992" s="545">
        <v>650</v>
      </c>
      <c r="AG992" s="545" t="s">
        <v>2263</v>
      </c>
      <c r="AH992" s="556"/>
      <c r="AN992" s="502">
        <f t="shared" si="278"/>
        <v>0</v>
      </c>
      <c r="AO992" s="502">
        <f t="shared" si="278"/>
        <v>-16307624.862968249</v>
      </c>
      <c r="AP992" s="502">
        <f t="shared" si="278"/>
        <v>-5898413.0537656816</v>
      </c>
      <c r="AQ992" s="502">
        <f t="shared" si="277"/>
        <v>-671227.49978109042</v>
      </c>
    </row>
    <row r="993" spans="1:43" s="504" customFormat="1" ht="25.5" x14ac:dyDescent="0.2">
      <c r="A993" s="535" t="s">
        <v>328</v>
      </c>
      <c r="B993" s="536" t="s">
        <v>2422</v>
      </c>
      <c r="C993" s="537">
        <v>76.939575847227232</v>
      </c>
      <c r="D993" s="537">
        <v>1211.1549895390601</v>
      </c>
      <c r="E993" s="537">
        <v>1211.1549895390601</v>
      </c>
      <c r="F993" s="537">
        <v>3639.0672934450922</v>
      </c>
      <c r="G993" s="538">
        <v>5013</v>
      </c>
      <c r="H993" s="538">
        <v>6453</v>
      </c>
      <c r="I993" s="538">
        <v>2310</v>
      </c>
      <c r="J993" s="538">
        <v>1024</v>
      </c>
      <c r="K993" s="539">
        <f t="shared" si="279"/>
        <v>385698.09372215014</v>
      </c>
      <c r="L993" s="539">
        <f t="shared" si="280"/>
        <v>7815583.1474955548</v>
      </c>
      <c r="M993" s="539">
        <f t="shared" si="280"/>
        <v>2797768.0258352291</v>
      </c>
      <c r="N993" s="539">
        <f t="shared" si="280"/>
        <v>3726404.9084877744</v>
      </c>
      <c r="O993" s="539">
        <f t="shared" si="281"/>
        <v>14725454.175540708</v>
      </c>
      <c r="P993" s="540"/>
      <c r="Q993" s="541">
        <f>(SUMPRODUCT(C993:F993,G993:J993)+SUMPRODUCT(C994,G994))/SUM(G993:J993,G994)</f>
        <v>480.28290728888032</v>
      </c>
      <c r="R993" s="541">
        <f>Q993</f>
        <v>480.28290728888032</v>
      </c>
      <c r="S993" s="541">
        <f>Q993</f>
        <v>480.28290728888032</v>
      </c>
      <c r="T993" s="541">
        <f>Q993</f>
        <v>480.28290728888032</v>
      </c>
      <c r="U993" s="538">
        <f t="shared" si="282"/>
        <v>2407658.2142391573</v>
      </c>
      <c r="V993" s="538">
        <f t="shared" si="283"/>
        <v>3099265.6007351447</v>
      </c>
      <c r="W993" s="538">
        <f t="shared" si="283"/>
        <v>1109453.5158373136</v>
      </c>
      <c r="X993" s="538">
        <f t="shared" si="283"/>
        <v>491809.69706381345</v>
      </c>
      <c r="Y993" s="538">
        <f t="shared" si="284"/>
        <v>7108187.027875429</v>
      </c>
      <c r="Z993" s="542">
        <f t="shared" si="285"/>
        <v>-7617267.147665279</v>
      </c>
      <c r="AA993" s="543"/>
      <c r="AB993" s="544" t="s">
        <v>2505</v>
      </c>
      <c r="AC993" s="544">
        <v>991.60666355797196</v>
      </c>
      <c r="AD993" s="544">
        <v>991.60666355797196</v>
      </c>
      <c r="AE993" s="544">
        <v>991.60666355797196</v>
      </c>
      <c r="AF993" s="545">
        <v>650</v>
      </c>
      <c r="AG993" s="545" t="s">
        <v>2263</v>
      </c>
      <c r="AH993" s="556"/>
      <c r="AN993" s="502">
        <f t="shared" si="278"/>
        <v>2021960.1205170071</v>
      </c>
      <c r="AO993" s="502">
        <f t="shared" si="278"/>
        <v>-4716317.5467604101</v>
      </c>
      <c r="AP993" s="502">
        <f t="shared" si="278"/>
        <v>-1688314.5099979155</v>
      </c>
      <c r="AQ993" s="502">
        <f t="shared" si="277"/>
        <v>-3234595.211423961</v>
      </c>
    </row>
    <row r="994" spans="1:43" s="504" customFormat="1" ht="25.5" x14ac:dyDescent="0.2">
      <c r="A994" s="535" t="s">
        <v>329</v>
      </c>
      <c r="B994" s="536" t="s">
        <v>2422</v>
      </c>
      <c r="C994" s="537">
        <v>131.71442023148413</v>
      </c>
      <c r="D994" s="537">
        <v>388.43947245339223</v>
      </c>
      <c r="E994" s="537">
        <v>388.43947245339223</v>
      </c>
      <c r="F994" s="537">
        <v>1058.0109003232812</v>
      </c>
      <c r="G994" s="538">
        <v>21853</v>
      </c>
      <c r="H994" s="538">
        <v>6588</v>
      </c>
      <c r="I994" s="538">
        <v>118</v>
      </c>
      <c r="J994" s="538">
        <v>100</v>
      </c>
      <c r="K994" s="539">
        <f t="shared" si="279"/>
        <v>2878355.2253186228</v>
      </c>
      <c r="L994" s="539">
        <f t="shared" si="280"/>
        <v>2559039.2445229478</v>
      </c>
      <c r="M994" s="539">
        <f t="shared" si="280"/>
        <v>45835.857749500283</v>
      </c>
      <c r="N994" s="539">
        <f t="shared" si="280"/>
        <v>105801.09003232812</v>
      </c>
      <c r="O994" s="539">
        <f t="shared" si="281"/>
        <v>5589031.4176233988</v>
      </c>
      <c r="P994" s="540"/>
      <c r="Q994" s="541">
        <f>Q993</f>
        <v>480.28290728888032</v>
      </c>
      <c r="R994" s="541"/>
      <c r="S994" s="541"/>
      <c r="T994" s="541"/>
      <c r="U994" s="538">
        <f t="shared" si="282"/>
        <v>10495622.372983901</v>
      </c>
      <c r="V994" s="538">
        <f t="shared" si="283"/>
        <v>0</v>
      </c>
      <c r="W994" s="538">
        <f t="shared" si="283"/>
        <v>0</v>
      </c>
      <c r="X994" s="538">
        <f t="shared" si="283"/>
        <v>0</v>
      </c>
      <c r="Y994" s="538">
        <f t="shared" si="284"/>
        <v>10495622.372983901</v>
      </c>
      <c r="Z994" s="542">
        <f t="shared" si="285"/>
        <v>4906590.955360502</v>
      </c>
      <c r="AA994" s="543"/>
      <c r="AB994" s="544">
        <v>276.26142400020535</v>
      </c>
      <c r="AC994" s="544">
        <v>276.26142400020535</v>
      </c>
      <c r="AD994" s="544">
        <v>276.26142400020535</v>
      </c>
      <c r="AE994" s="544">
        <v>276.26142400020535</v>
      </c>
      <c r="AF994" s="545">
        <v>110</v>
      </c>
      <c r="AG994" s="545" t="s">
        <v>2263</v>
      </c>
      <c r="AH994" s="556"/>
      <c r="AN994" s="502">
        <f t="shared" si="278"/>
        <v>7617267.1476652781</v>
      </c>
      <c r="AO994" s="502">
        <f t="shared" si="278"/>
        <v>-2559039.2445229478</v>
      </c>
      <c r="AP994" s="502">
        <f t="shared" si="278"/>
        <v>-45835.857749500283</v>
      </c>
      <c r="AQ994" s="502">
        <f t="shared" si="277"/>
        <v>-105801.09003232812</v>
      </c>
    </row>
    <row r="995" spans="1:43" s="504" customFormat="1" ht="12.75" x14ac:dyDescent="0.2">
      <c r="A995" s="535" t="s">
        <v>1377</v>
      </c>
      <c r="B995" s="536">
        <v>0</v>
      </c>
      <c r="C995" s="537" t="s">
        <v>2263</v>
      </c>
      <c r="D995" s="537">
        <v>4069.3367256299016</v>
      </c>
      <c r="E995" s="537">
        <v>4069.3367256299016</v>
      </c>
      <c r="F995" s="537">
        <v>4527.439114491217</v>
      </c>
      <c r="G995" s="538">
        <v>0</v>
      </c>
      <c r="H995" s="538">
        <v>60</v>
      </c>
      <c r="I995" s="538">
        <v>192</v>
      </c>
      <c r="J995" s="538">
        <v>34</v>
      </c>
      <c r="K995" s="539">
        <f t="shared" si="279"/>
        <v>0</v>
      </c>
      <c r="L995" s="539">
        <f t="shared" si="280"/>
        <v>244160.20353779409</v>
      </c>
      <c r="M995" s="539">
        <f t="shared" si="280"/>
        <v>781312.65132094105</v>
      </c>
      <c r="N995" s="539">
        <f t="shared" si="280"/>
        <v>153932.92989270139</v>
      </c>
      <c r="O995" s="539">
        <f t="shared" si="281"/>
        <v>1179405.7847514364</v>
      </c>
      <c r="P995" s="540"/>
      <c r="Q995" s="541"/>
      <c r="R995" s="541"/>
      <c r="S995" s="541"/>
      <c r="T995" s="541"/>
      <c r="U995" s="538">
        <f t="shared" si="282"/>
        <v>0</v>
      </c>
      <c r="V995" s="538">
        <f t="shared" si="283"/>
        <v>0</v>
      </c>
      <c r="W995" s="538">
        <f t="shared" si="283"/>
        <v>0</v>
      </c>
      <c r="X995" s="538">
        <f t="shared" si="283"/>
        <v>0</v>
      </c>
      <c r="Y995" s="538">
        <f t="shared" si="284"/>
        <v>0</v>
      </c>
      <c r="Z995" s="542">
        <f t="shared" si="285"/>
        <v>0</v>
      </c>
      <c r="AA995" s="543"/>
      <c r="AB995" s="544" t="s">
        <v>2505</v>
      </c>
      <c r="AC995" s="544">
        <v>5167.3510668093932</v>
      </c>
      <c r="AD995" s="544">
        <v>5167.3510668093932</v>
      </c>
      <c r="AE995" s="544">
        <v>5167.3510668093932</v>
      </c>
      <c r="AF995" s="545" t="s">
        <v>2263</v>
      </c>
      <c r="AG995" s="545" t="s">
        <v>2263</v>
      </c>
      <c r="AH995" s="556"/>
      <c r="AN995" s="502">
        <f t="shared" si="278"/>
        <v>0</v>
      </c>
      <c r="AO995" s="502">
        <f t="shared" si="278"/>
        <v>-244160.20353779409</v>
      </c>
      <c r="AP995" s="502">
        <f t="shared" si="278"/>
        <v>-781312.65132094105</v>
      </c>
      <c r="AQ995" s="502">
        <f t="shared" si="277"/>
        <v>-153932.92989270139</v>
      </c>
    </row>
    <row r="996" spans="1:43" s="504" customFormat="1" ht="12.75" x14ac:dyDescent="0.2">
      <c r="A996" s="535" t="s">
        <v>1378</v>
      </c>
      <c r="B996" s="536">
        <v>0</v>
      </c>
      <c r="C996" s="537" t="s">
        <v>2263</v>
      </c>
      <c r="D996" s="537">
        <v>2686.8079570525392</v>
      </c>
      <c r="E996" s="537">
        <v>2686.8079570525392</v>
      </c>
      <c r="F996" s="537">
        <v>2304.382789238583</v>
      </c>
      <c r="G996" s="538">
        <v>325</v>
      </c>
      <c r="H996" s="538">
        <v>782</v>
      </c>
      <c r="I996" s="538">
        <v>928</v>
      </c>
      <c r="J996" s="538">
        <v>157</v>
      </c>
      <c r="K996" s="539">
        <f t="shared" si="279"/>
        <v>0</v>
      </c>
      <c r="L996" s="539">
        <f t="shared" si="280"/>
        <v>2101083.8224150855</v>
      </c>
      <c r="M996" s="539">
        <f t="shared" si="280"/>
        <v>2493357.7841447564</v>
      </c>
      <c r="N996" s="539">
        <f t="shared" si="280"/>
        <v>361788.09791045752</v>
      </c>
      <c r="O996" s="539">
        <f t="shared" si="281"/>
        <v>4956229.7044702992</v>
      </c>
      <c r="P996" s="540"/>
      <c r="Q996" s="541"/>
      <c r="R996" s="541"/>
      <c r="S996" s="541"/>
      <c r="T996" s="541"/>
      <c r="U996" s="538">
        <f t="shared" si="282"/>
        <v>0</v>
      </c>
      <c r="V996" s="538">
        <f t="shared" si="283"/>
        <v>0</v>
      </c>
      <c r="W996" s="538">
        <f t="shared" si="283"/>
        <v>0</v>
      </c>
      <c r="X996" s="538">
        <f t="shared" si="283"/>
        <v>0</v>
      </c>
      <c r="Y996" s="538">
        <f t="shared" si="284"/>
        <v>0</v>
      </c>
      <c r="Z996" s="542">
        <f t="shared" si="285"/>
        <v>0</v>
      </c>
      <c r="AA996" s="543"/>
      <c r="AB996" s="544" t="s">
        <v>2505</v>
      </c>
      <c r="AC996" s="544">
        <v>2608.272780409296</v>
      </c>
      <c r="AD996" s="544">
        <v>4853.8567422409678</v>
      </c>
      <c r="AE996" s="544">
        <v>4853.8567422409678</v>
      </c>
      <c r="AF996" s="545">
        <v>560</v>
      </c>
      <c r="AG996" s="545" t="s">
        <v>2263</v>
      </c>
      <c r="AH996" s="556"/>
      <c r="AN996" s="502">
        <f t="shared" si="278"/>
        <v>0</v>
      </c>
      <c r="AO996" s="502">
        <f t="shared" si="278"/>
        <v>-2101083.8224150855</v>
      </c>
      <c r="AP996" s="502">
        <f t="shared" si="278"/>
        <v>-2493357.7841447564</v>
      </c>
      <c r="AQ996" s="502">
        <f t="shared" si="277"/>
        <v>-361788.09791045752</v>
      </c>
    </row>
    <row r="997" spans="1:43" s="504" customFormat="1" ht="12.75" x14ac:dyDescent="0.2">
      <c r="A997" s="535" t="s">
        <v>1379</v>
      </c>
      <c r="B997" s="536">
        <v>0</v>
      </c>
      <c r="C997" s="537" t="s">
        <v>2263</v>
      </c>
      <c r="D997" s="537">
        <v>1406.6123080990833</v>
      </c>
      <c r="E997" s="537">
        <v>1406.6123080990833</v>
      </c>
      <c r="F997" s="537">
        <v>3138.264412703229</v>
      </c>
      <c r="G997" s="538">
        <v>120</v>
      </c>
      <c r="H997" s="538">
        <v>4489</v>
      </c>
      <c r="I997" s="538">
        <v>1358</v>
      </c>
      <c r="J997" s="538">
        <v>587</v>
      </c>
      <c r="K997" s="539">
        <f t="shared" si="279"/>
        <v>0</v>
      </c>
      <c r="L997" s="539">
        <f t="shared" si="280"/>
        <v>6314282.6510567851</v>
      </c>
      <c r="M997" s="539">
        <f t="shared" si="280"/>
        <v>1910179.514398555</v>
      </c>
      <c r="N997" s="539">
        <f t="shared" si="280"/>
        <v>1842161.2102567954</v>
      </c>
      <c r="O997" s="539">
        <f t="shared" si="281"/>
        <v>10066623.375712136</v>
      </c>
      <c r="P997" s="540"/>
      <c r="Q997" s="541"/>
      <c r="R997" s="541"/>
      <c r="S997" s="541"/>
      <c r="T997" s="541"/>
      <c r="U997" s="538">
        <f t="shared" si="282"/>
        <v>0</v>
      </c>
      <c r="V997" s="538">
        <f t="shared" si="283"/>
        <v>0</v>
      </c>
      <c r="W997" s="538">
        <f t="shared" si="283"/>
        <v>0</v>
      </c>
      <c r="X997" s="538">
        <f t="shared" si="283"/>
        <v>0</v>
      </c>
      <c r="Y997" s="538">
        <f t="shared" si="284"/>
        <v>0</v>
      </c>
      <c r="Z997" s="542">
        <f t="shared" si="285"/>
        <v>0</v>
      </c>
      <c r="AA997" s="543"/>
      <c r="AB997" s="544" t="s">
        <v>2505</v>
      </c>
      <c r="AC997" s="544">
        <v>2333.3623727108306</v>
      </c>
      <c r="AD997" s="544">
        <v>2333.3623727108306</v>
      </c>
      <c r="AE997" s="544">
        <v>2333.3623727108306</v>
      </c>
      <c r="AF997" s="545">
        <v>110</v>
      </c>
      <c r="AG997" s="545" t="s">
        <v>2263</v>
      </c>
      <c r="AH997" s="556"/>
      <c r="AN997" s="502">
        <f t="shared" si="278"/>
        <v>0</v>
      </c>
      <c r="AO997" s="502">
        <f t="shared" si="278"/>
        <v>-6314282.6510567851</v>
      </c>
      <c r="AP997" s="502">
        <f t="shared" si="278"/>
        <v>-1910179.514398555</v>
      </c>
      <c r="AQ997" s="502">
        <f t="shared" si="277"/>
        <v>-1842161.2102567954</v>
      </c>
    </row>
    <row r="998" spans="1:43" s="504" customFormat="1" ht="12.75" x14ac:dyDescent="0.2">
      <c r="A998" s="535" t="s">
        <v>1380</v>
      </c>
      <c r="B998" s="536">
        <v>0</v>
      </c>
      <c r="C998" s="537" t="s">
        <v>2263</v>
      </c>
      <c r="D998" s="537">
        <v>1206.775583572037</v>
      </c>
      <c r="E998" s="537">
        <v>1206.775583572037</v>
      </c>
      <c r="F998" s="537">
        <v>2615.6527535150285</v>
      </c>
      <c r="G998" s="538">
        <v>356</v>
      </c>
      <c r="H998" s="538">
        <v>5454</v>
      </c>
      <c r="I998" s="538">
        <v>1115</v>
      </c>
      <c r="J998" s="538">
        <v>1178</v>
      </c>
      <c r="K998" s="539">
        <f t="shared" si="279"/>
        <v>0</v>
      </c>
      <c r="L998" s="539">
        <f t="shared" si="280"/>
        <v>6581754.0328018898</v>
      </c>
      <c r="M998" s="539">
        <f t="shared" si="280"/>
        <v>1345554.7756828212</v>
      </c>
      <c r="N998" s="539">
        <f t="shared" si="280"/>
        <v>3081238.9436407038</v>
      </c>
      <c r="O998" s="539">
        <f t="shared" si="281"/>
        <v>11008547.752125414</v>
      </c>
      <c r="P998" s="540"/>
      <c r="Q998" s="541"/>
      <c r="R998" s="541"/>
      <c r="S998" s="541"/>
      <c r="T998" s="541"/>
      <c r="U998" s="538">
        <f t="shared" si="282"/>
        <v>0</v>
      </c>
      <c r="V998" s="538">
        <f t="shared" si="283"/>
        <v>0</v>
      </c>
      <c r="W998" s="538">
        <f t="shared" si="283"/>
        <v>0</v>
      </c>
      <c r="X998" s="538">
        <f t="shared" si="283"/>
        <v>0</v>
      </c>
      <c r="Y998" s="538">
        <f t="shared" si="284"/>
        <v>0</v>
      </c>
      <c r="Z998" s="542">
        <f t="shared" si="285"/>
        <v>0</v>
      </c>
      <c r="AA998" s="543"/>
      <c r="AB998" s="544" t="s">
        <v>2505</v>
      </c>
      <c r="AC998" s="544">
        <v>1080.3496723588798</v>
      </c>
      <c r="AD998" s="544">
        <v>1080.3496723588798</v>
      </c>
      <c r="AE998" s="544">
        <v>1080.3496723588798</v>
      </c>
      <c r="AF998" s="545">
        <v>110</v>
      </c>
      <c r="AG998" s="545" t="s">
        <v>2263</v>
      </c>
      <c r="AH998" s="556"/>
      <c r="AN998" s="502">
        <f t="shared" si="278"/>
        <v>0</v>
      </c>
      <c r="AO998" s="502">
        <f t="shared" si="278"/>
        <v>-6581754.0328018898</v>
      </c>
      <c r="AP998" s="502">
        <f t="shared" si="278"/>
        <v>-1345554.7756828212</v>
      </c>
      <c r="AQ998" s="502">
        <f t="shared" si="277"/>
        <v>-3081238.9436407038</v>
      </c>
    </row>
    <row r="999" spans="1:43" s="504" customFormat="1" ht="12.75" x14ac:dyDescent="0.2">
      <c r="A999" s="535" t="s">
        <v>1381</v>
      </c>
      <c r="B999" s="536">
        <v>0</v>
      </c>
      <c r="C999" s="537">
        <v>132.46360244634116</v>
      </c>
      <c r="D999" s="537">
        <v>515.85756948130552</v>
      </c>
      <c r="E999" s="537">
        <v>515.85756948130552</v>
      </c>
      <c r="F999" s="537">
        <v>401.40603876169962</v>
      </c>
      <c r="G999" s="538">
        <v>7965</v>
      </c>
      <c r="H999" s="538">
        <v>1200</v>
      </c>
      <c r="I999" s="538">
        <v>37</v>
      </c>
      <c r="J999" s="538">
        <v>56</v>
      </c>
      <c r="K999" s="539">
        <f t="shared" si="279"/>
        <v>1055072.5934851074</v>
      </c>
      <c r="L999" s="539">
        <f t="shared" si="280"/>
        <v>619029.08337756665</v>
      </c>
      <c r="M999" s="539">
        <f t="shared" si="280"/>
        <v>19086.730070808306</v>
      </c>
      <c r="N999" s="539">
        <f t="shared" si="280"/>
        <v>22478.738170655179</v>
      </c>
      <c r="O999" s="539">
        <f t="shared" si="281"/>
        <v>1715667.1451041375</v>
      </c>
      <c r="P999" s="540"/>
      <c r="Q999" s="541"/>
      <c r="R999" s="541"/>
      <c r="S999" s="541"/>
      <c r="T999" s="541"/>
      <c r="U999" s="538">
        <f t="shared" si="282"/>
        <v>0</v>
      </c>
      <c r="V999" s="538">
        <f t="shared" si="283"/>
        <v>0</v>
      </c>
      <c r="W999" s="538">
        <f t="shared" si="283"/>
        <v>0</v>
      </c>
      <c r="X999" s="538">
        <f t="shared" si="283"/>
        <v>0</v>
      </c>
      <c r="Y999" s="538">
        <f t="shared" si="284"/>
        <v>0</v>
      </c>
      <c r="Z999" s="542">
        <f t="shared" si="285"/>
        <v>0</v>
      </c>
      <c r="AA999" s="543"/>
      <c r="AB999" s="544">
        <v>262.06364906977632</v>
      </c>
      <c r="AC999" s="544">
        <v>262.06364906977632</v>
      </c>
      <c r="AD999" s="544">
        <v>262.06364906977632</v>
      </c>
      <c r="AE999" s="544">
        <v>262.06364906977632</v>
      </c>
      <c r="AF999" s="545">
        <v>110</v>
      </c>
      <c r="AG999" s="545" t="s">
        <v>2263</v>
      </c>
      <c r="AH999" s="556"/>
      <c r="AN999" s="502">
        <f t="shared" si="278"/>
        <v>-1055072.5934851074</v>
      </c>
      <c r="AO999" s="502">
        <f t="shared" si="278"/>
        <v>-619029.08337756665</v>
      </c>
      <c r="AP999" s="502">
        <f t="shared" si="278"/>
        <v>-19086.730070808306</v>
      </c>
      <c r="AQ999" s="502">
        <f t="shared" si="277"/>
        <v>-22478.738170655179</v>
      </c>
    </row>
    <row r="1000" spans="1:43" s="504" customFormat="1" ht="12.75" x14ac:dyDescent="0.2">
      <c r="A1000" s="535" t="s">
        <v>1382</v>
      </c>
      <c r="B1000" s="536">
        <v>0</v>
      </c>
      <c r="C1000" s="537" t="s">
        <v>2263</v>
      </c>
      <c r="D1000" s="537">
        <v>1490.1671018893421</v>
      </c>
      <c r="E1000" s="537">
        <v>1490.1671018893421</v>
      </c>
      <c r="F1000" s="537">
        <v>2910.1480603052009</v>
      </c>
      <c r="G1000" s="538">
        <v>0</v>
      </c>
      <c r="H1000" s="538">
        <v>80</v>
      </c>
      <c r="I1000" s="538">
        <v>161</v>
      </c>
      <c r="J1000" s="538">
        <v>2153</v>
      </c>
      <c r="K1000" s="539">
        <f t="shared" si="279"/>
        <v>0</v>
      </c>
      <c r="L1000" s="539">
        <f t="shared" si="280"/>
        <v>119213.36815114737</v>
      </c>
      <c r="M1000" s="539">
        <f t="shared" si="280"/>
        <v>239916.90340418409</v>
      </c>
      <c r="N1000" s="539">
        <f t="shared" si="280"/>
        <v>6265548.7738370979</v>
      </c>
      <c r="O1000" s="539">
        <f t="shared" si="281"/>
        <v>6624679.0453924295</v>
      </c>
      <c r="P1000" s="540"/>
      <c r="Q1000" s="541"/>
      <c r="R1000" s="541"/>
      <c r="S1000" s="541"/>
      <c r="T1000" s="541"/>
      <c r="U1000" s="538">
        <f t="shared" si="282"/>
        <v>0</v>
      </c>
      <c r="V1000" s="538">
        <f t="shared" si="283"/>
        <v>0</v>
      </c>
      <c r="W1000" s="538">
        <f t="shared" si="283"/>
        <v>0</v>
      </c>
      <c r="X1000" s="538">
        <f t="shared" si="283"/>
        <v>0</v>
      </c>
      <c r="Y1000" s="538">
        <f t="shared" si="284"/>
        <v>0</v>
      </c>
      <c r="Z1000" s="542">
        <f t="shared" si="285"/>
        <v>0</v>
      </c>
      <c r="AA1000" s="543"/>
      <c r="AB1000" s="544" t="s">
        <v>2505</v>
      </c>
      <c r="AC1000" s="544">
        <v>749.49258519897296</v>
      </c>
      <c r="AD1000" s="544">
        <v>749.49258519897296</v>
      </c>
      <c r="AE1000" s="544">
        <v>749.49258519897296</v>
      </c>
      <c r="AF1000" s="545" t="s">
        <v>2263</v>
      </c>
      <c r="AG1000" s="545" t="s">
        <v>2263</v>
      </c>
      <c r="AH1000" s="556"/>
      <c r="AN1000" s="502">
        <f t="shared" si="278"/>
        <v>0</v>
      </c>
      <c r="AO1000" s="502">
        <f t="shared" si="278"/>
        <v>-119213.36815114737</v>
      </c>
      <c r="AP1000" s="502">
        <f t="shared" si="278"/>
        <v>-239916.90340418409</v>
      </c>
      <c r="AQ1000" s="502">
        <f t="shared" si="277"/>
        <v>-6265548.7738370979</v>
      </c>
    </row>
    <row r="1001" spans="1:43" s="504" customFormat="1" ht="12.75" x14ac:dyDescent="0.2">
      <c r="A1001" s="535" t="s">
        <v>330</v>
      </c>
      <c r="B1001" s="536">
        <v>0</v>
      </c>
      <c r="C1001" s="537">
        <v>116.41274761443502</v>
      </c>
      <c r="D1001" s="537">
        <v>1250.7565441960387</v>
      </c>
      <c r="E1001" s="537">
        <v>1250.7565441960387</v>
      </c>
      <c r="F1001" s="537">
        <v>5549.855604055997</v>
      </c>
      <c r="G1001" s="538">
        <v>60515</v>
      </c>
      <c r="H1001" s="538">
        <v>8126</v>
      </c>
      <c r="I1001" s="538">
        <v>2736</v>
      </c>
      <c r="J1001" s="538">
        <v>2254</v>
      </c>
      <c r="K1001" s="539">
        <f t="shared" si="279"/>
        <v>7044717.4218875356</v>
      </c>
      <c r="L1001" s="539">
        <f t="shared" si="280"/>
        <v>10163647.67813701</v>
      </c>
      <c r="M1001" s="539">
        <f t="shared" si="280"/>
        <v>3422069.9049203619</v>
      </c>
      <c r="N1001" s="539">
        <f t="shared" si="280"/>
        <v>12509374.531542217</v>
      </c>
      <c r="O1001" s="539">
        <f t="shared" si="281"/>
        <v>33139809.536487125</v>
      </c>
      <c r="P1001" s="540"/>
      <c r="Q1001" s="541"/>
      <c r="R1001" s="541"/>
      <c r="S1001" s="541"/>
      <c r="T1001" s="541"/>
      <c r="U1001" s="538">
        <f t="shared" si="282"/>
        <v>0</v>
      </c>
      <c r="V1001" s="538">
        <f t="shared" si="283"/>
        <v>0</v>
      </c>
      <c r="W1001" s="538">
        <f t="shared" si="283"/>
        <v>0</v>
      </c>
      <c r="X1001" s="538">
        <f t="shared" si="283"/>
        <v>0</v>
      </c>
      <c r="Y1001" s="538">
        <f t="shared" si="284"/>
        <v>0</v>
      </c>
      <c r="Z1001" s="542">
        <f t="shared" si="285"/>
        <v>0</v>
      </c>
      <c r="AA1001" s="543"/>
      <c r="AB1001" s="544" t="s">
        <v>2505</v>
      </c>
      <c r="AC1001" s="544">
        <v>278.76879938546102</v>
      </c>
      <c r="AD1001" s="544">
        <v>278.76879938546102</v>
      </c>
      <c r="AE1001" s="544">
        <v>278.76879938546102</v>
      </c>
      <c r="AF1001" s="545">
        <v>110</v>
      </c>
      <c r="AG1001" s="545" t="s">
        <v>2263</v>
      </c>
      <c r="AH1001" s="556"/>
      <c r="AN1001" s="502">
        <f t="shared" si="278"/>
        <v>-7044717.4218875356</v>
      </c>
      <c r="AO1001" s="502">
        <f t="shared" si="278"/>
        <v>-10163647.67813701</v>
      </c>
      <c r="AP1001" s="502">
        <f t="shared" si="278"/>
        <v>-3422069.9049203619</v>
      </c>
      <c r="AQ1001" s="502">
        <f t="shared" si="278"/>
        <v>-12509374.531542217</v>
      </c>
    </row>
    <row r="1002" spans="1:43" s="504" customFormat="1" ht="12.75" x14ac:dyDescent="0.2">
      <c r="A1002" s="535" t="s">
        <v>1383</v>
      </c>
      <c r="B1002" s="536">
        <v>0</v>
      </c>
      <c r="C1002" s="537" t="s">
        <v>2263</v>
      </c>
      <c r="D1002" s="537">
        <v>12240.789259555093</v>
      </c>
      <c r="E1002" s="537">
        <v>12240.789259555093</v>
      </c>
      <c r="F1002" s="537">
        <v>16185.947064419632</v>
      </c>
      <c r="G1002" s="538">
        <v>0</v>
      </c>
      <c r="H1002" s="538">
        <v>0</v>
      </c>
      <c r="I1002" s="538">
        <v>125</v>
      </c>
      <c r="J1002" s="538">
        <v>167</v>
      </c>
      <c r="K1002" s="539">
        <f t="shared" si="279"/>
        <v>0</v>
      </c>
      <c r="L1002" s="539">
        <f t="shared" si="280"/>
        <v>0</v>
      </c>
      <c r="M1002" s="539">
        <f t="shared" si="280"/>
        <v>1530098.6574443865</v>
      </c>
      <c r="N1002" s="539">
        <f t="shared" si="280"/>
        <v>2703053.1597580784</v>
      </c>
      <c r="O1002" s="539">
        <f t="shared" si="281"/>
        <v>4233151.8172024647</v>
      </c>
      <c r="P1002" s="540"/>
      <c r="Q1002" s="541"/>
      <c r="R1002" s="541"/>
      <c r="S1002" s="541"/>
      <c r="T1002" s="541"/>
      <c r="U1002" s="538">
        <f t="shared" si="282"/>
        <v>0</v>
      </c>
      <c r="V1002" s="538">
        <f t="shared" si="283"/>
        <v>0</v>
      </c>
      <c r="W1002" s="538">
        <f t="shared" si="283"/>
        <v>0</v>
      </c>
      <c r="X1002" s="538">
        <f t="shared" si="283"/>
        <v>0</v>
      </c>
      <c r="Y1002" s="538">
        <f t="shared" si="284"/>
        <v>0</v>
      </c>
      <c r="Z1002" s="542">
        <f t="shared" si="285"/>
        <v>0</v>
      </c>
      <c r="AA1002" s="543"/>
      <c r="AB1002" s="544" t="s">
        <v>2263</v>
      </c>
      <c r="AC1002" s="544" t="s">
        <v>2505</v>
      </c>
      <c r="AD1002" s="544" t="s">
        <v>2505</v>
      </c>
      <c r="AE1002" s="544" t="s">
        <v>2263</v>
      </c>
      <c r="AF1002" s="545" t="s">
        <v>2263</v>
      </c>
      <c r="AG1002" s="545" t="s">
        <v>2263</v>
      </c>
      <c r="AH1002" s="556"/>
      <c r="AN1002" s="502">
        <f t="shared" ref="AN1002:AQ1065" si="286">U1002-K1002</f>
        <v>0</v>
      </c>
      <c r="AO1002" s="502">
        <f t="shared" si="286"/>
        <v>0</v>
      </c>
      <c r="AP1002" s="502">
        <f t="shared" si="286"/>
        <v>-1530098.6574443865</v>
      </c>
      <c r="AQ1002" s="502">
        <f t="shared" si="286"/>
        <v>-2703053.1597580784</v>
      </c>
    </row>
    <row r="1003" spans="1:43" s="504" customFormat="1" ht="12.75" x14ac:dyDescent="0.2">
      <c r="A1003" s="535" t="s">
        <v>1384</v>
      </c>
      <c r="B1003" s="536">
        <v>0</v>
      </c>
      <c r="C1003" s="537" t="s">
        <v>2263</v>
      </c>
      <c r="D1003" s="537">
        <v>6757.7681677696282</v>
      </c>
      <c r="E1003" s="537">
        <v>6757.7681677696282</v>
      </c>
      <c r="F1003" s="537">
        <v>11044.057057632492</v>
      </c>
      <c r="G1003" s="538">
        <v>0</v>
      </c>
      <c r="H1003" s="538">
        <v>0</v>
      </c>
      <c r="I1003" s="538">
        <v>818</v>
      </c>
      <c r="J1003" s="538">
        <v>227</v>
      </c>
      <c r="K1003" s="539">
        <f t="shared" si="279"/>
        <v>0</v>
      </c>
      <c r="L1003" s="539">
        <f t="shared" si="280"/>
        <v>0</v>
      </c>
      <c r="M1003" s="539">
        <f t="shared" si="280"/>
        <v>5527854.3612355562</v>
      </c>
      <c r="N1003" s="539">
        <f t="shared" si="280"/>
        <v>2507000.9520825758</v>
      </c>
      <c r="O1003" s="539">
        <f t="shared" si="281"/>
        <v>8034855.3133181315</v>
      </c>
      <c r="P1003" s="540"/>
      <c r="Q1003" s="541"/>
      <c r="R1003" s="541"/>
      <c r="S1003" s="541"/>
      <c r="T1003" s="541"/>
      <c r="U1003" s="538">
        <f t="shared" si="282"/>
        <v>0</v>
      </c>
      <c r="V1003" s="538">
        <f t="shared" si="283"/>
        <v>0</v>
      </c>
      <c r="W1003" s="538">
        <f t="shared" si="283"/>
        <v>0</v>
      </c>
      <c r="X1003" s="538">
        <f t="shared" si="283"/>
        <v>0</v>
      </c>
      <c r="Y1003" s="538">
        <f t="shared" si="284"/>
        <v>0</v>
      </c>
      <c r="Z1003" s="542">
        <f t="shared" si="285"/>
        <v>0</v>
      </c>
      <c r="AA1003" s="543"/>
      <c r="AB1003" s="544" t="s">
        <v>2263</v>
      </c>
      <c r="AC1003" s="544" t="s">
        <v>2505</v>
      </c>
      <c r="AD1003" s="544" t="s">
        <v>2505</v>
      </c>
      <c r="AE1003" s="544" t="s">
        <v>2263</v>
      </c>
      <c r="AF1003" s="545" t="s">
        <v>2263</v>
      </c>
      <c r="AG1003" s="545" t="s">
        <v>2263</v>
      </c>
      <c r="AH1003" s="556"/>
      <c r="AN1003" s="502">
        <f t="shared" si="286"/>
        <v>0</v>
      </c>
      <c r="AO1003" s="502">
        <f t="shared" si="286"/>
        <v>0</v>
      </c>
      <c r="AP1003" s="502">
        <f t="shared" si="286"/>
        <v>-5527854.3612355562</v>
      </c>
      <c r="AQ1003" s="502">
        <f t="shared" si="286"/>
        <v>-2507000.9520825758</v>
      </c>
    </row>
    <row r="1004" spans="1:43" s="504" customFormat="1" ht="12.75" x14ac:dyDescent="0.2">
      <c r="A1004" s="535" t="s">
        <v>1385</v>
      </c>
      <c r="B1004" s="536">
        <v>0</v>
      </c>
      <c r="C1004" s="537" t="s">
        <v>2263</v>
      </c>
      <c r="D1004" s="537">
        <v>5966.5082006304974</v>
      </c>
      <c r="E1004" s="537">
        <v>5966.5082006304974</v>
      </c>
      <c r="F1004" s="537">
        <v>8158.569422256428</v>
      </c>
      <c r="G1004" s="538">
        <v>5</v>
      </c>
      <c r="H1004" s="538">
        <v>16</v>
      </c>
      <c r="I1004" s="538">
        <v>2126</v>
      </c>
      <c r="J1004" s="538">
        <v>282</v>
      </c>
      <c r="K1004" s="539">
        <f t="shared" si="279"/>
        <v>0</v>
      </c>
      <c r="L1004" s="539">
        <f t="shared" si="280"/>
        <v>95464.131210087959</v>
      </c>
      <c r="M1004" s="539">
        <f t="shared" si="280"/>
        <v>12684796.434540438</v>
      </c>
      <c r="N1004" s="539">
        <f t="shared" si="280"/>
        <v>2300716.5770763126</v>
      </c>
      <c r="O1004" s="539">
        <f t="shared" si="281"/>
        <v>15080977.142826838</v>
      </c>
      <c r="P1004" s="540"/>
      <c r="Q1004" s="541"/>
      <c r="R1004" s="541"/>
      <c r="S1004" s="541"/>
      <c r="T1004" s="541"/>
      <c r="U1004" s="538">
        <f t="shared" si="282"/>
        <v>0</v>
      </c>
      <c r="V1004" s="538">
        <f t="shared" si="283"/>
        <v>0</v>
      </c>
      <c r="W1004" s="538">
        <f t="shared" si="283"/>
        <v>0</v>
      </c>
      <c r="X1004" s="538">
        <f t="shared" si="283"/>
        <v>0</v>
      </c>
      <c r="Y1004" s="538">
        <f t="shared" si="284"/>
        <v>0</v>
      </c>
      <c r="Z1004" s="542">
        <f t="shared" si="285"/>
        <v>0</v>
      </c>
      <c r="AA1004" s="543"/>
      <c r="AB1004" s="544" t="s">
        <v>2263</v>
      </c>
      <c r="AC1004" s="544" t="s">
        <v>2505</v>
      </c>
      <c r="AD1004" s="544" t="s">
        <v>2505</v>
      </c>
      <c r="AE1004" s="544" t="s">
        <v>2263</v>
      </c>
      <c r="AF1004" s="545">
        <v>120</v>
      </c>
      <c r="AG1004" s="545" t="s">
        <v>2263</v>
      </c>
      <c r="AH1004" s="556"/>
      <c r="AN1004" s="502">
        <f t="shared" si="286"/>
        <v>0</v>
      </c>
      <c r="AO1004" s="502">
        <f t="shared" si="286"/>
        <v>-95464.131210087959</v>
      </c>
      <c r="AP1004" s="502">
        <f t="shared" si="286"/>
        <v>-12684796.434540438</v>
      </c>
      <c r="AQ1004" s="502">
        <f t="shared" si="286"/>
        <v>-2300716.5770763126</v>
      </c>
    </row>
    <row r="1005" spans="1:43" s="504" customFormat="1" ht="12.75" x14ac:dyDescent="0.2">
      <c r="A1005" s="535" t="s">
        <v>1386</v>
      </c>
      <c r="B1005" s="536">
        <v>0</v>
      </c>
      <c r="C1005" s="537" t="s">
        <v>2263</v>
      </c>
      <c r="D1005" s="537">
        <v>9546.3887598062138</v>
      </c>
      <c r="E1005" s="537">
        <v>9546.3887598062138</v>
      </c>
      <c r="F1005" s="537">
        <v>12997.606848458861</v>
      </c>
      <c r="G1005" s="538">
        <v>0</v>
      </c>
      <c r="H1005" s="538">
        <v>0</v>
      </c>
      <c r="I1005" s="538">
        <v>138</v>
      </c>
      <c r="J1005" s="538">
        <v>194</v>
      </c>
      <c r="K1005" s="539">
        <f t="shared" si="279"/>
        <v>0</v>
      </c>
      <c r="L1005" s="539">
        <f t="shared" si="280"/>
        <v>0</v>
      </c>
      <c r="M1005" s="539">
        <f t="shared" si="280"/>
        <v>1317401.6488532575</v>
      </c>
      <c r="N1005" s="539">
        <f t="shared" si="280"/>
        <v>2521535.7286010189</v>
      </c>
      <c r="O1005" s="539">
        <f t="shared" si="281"/>
        <v>3838937.3774542762</v>
      </c>
      <c r="P1005" s="540"/>
      <c r="Q1005" s="541"/>
      <c r="R1005" s="541"/>
      <c r="S1005" s="541"/>
      <c r="T1005" s="541"/>
      <c r="U1005" s="538">
        <f t="shared" si="282"/>
        <v>0</v>
      </c>
      <c r="V1005" s="538">
        <f t="shared" si="283"/>
        <v>0</v>
      </c>
      <c r="W1005" s="538">
        <f t="shared" si="283"/>
        <v>0</v>
      </c>
      <c r="X1005" s="538">
        <f t="shared" si="283"/>
        <v>0</v>
      </c>
      <c r="Y1005" s="538">
        <f t="shared" si="284"/>
        <v>0</v>
      </c>
      <c r="Z1005" s="542">
        <f t="shared" si="285"/>
        <v>0</v>
      </c>
      <c r="AA1005" s="543"/>
      <c r="AB1005" s="544" t="s">
        <v>2263</v>
      </c>
      <c r="AC1005" s="544" t="s">
        <v>2505</v>
      </c>
      <c r="AD1005" s="544" t="s">
        <v>2505</v>
      </c>
      <c r="AE1005" s="544" t="s">
        <v>2263</v>
      </c>
      <c r="AF1005" s="545" t="s">
        <v>2263</v>
      </c>
      <c r="AG1005" s="545" t="s">
        <v>2263</v>
      </c>
      <c r="AH1005" s="556"/>
      <c r="AN1005" s="502">
        <f t="shared" si="286"/>
        <v>0</v>
      </c>
      <c r="AO1005" s="502">
        <f t="shared" si="286"/>
        <v>0</v>
      </c>
      <c r="AP1005" s="502">
        <f t="shared" si="286"/>
        <v>-1317401.6488532575</v>
      </c>
      <c r="AQ1005" s="502">
        <f t="shared" si="286"/>
        <v>-2521535.7286010189</v>
      </c>
    </row>
    <row r="1006" spans="1:43" s="504" customFormat="1" ht="12.75" x14ac:dyDescent="0.2">
      <c r="A1006" s="535" t="s">
        <v>1387</v>
      </c>
      <c r="B1006" s="536" t="s">
        <v>2423</v>
      </c>
      <c r="C1006" s="537" t="s">
        <v>2263</v>
      </c>
      <c r="D1006" s="537">
        <v>5263.1255750843993</v>
      </c>
      <c r="E1006" s="537">
        <v>5263.1255750843993</v>
      </c>
      <c r="F1006" s="537">
        <v>8323.5418704396088</v>
      </c>
      <c r="G1006" s="538">
        <v>0</v>
      </c>
      <c r="H1006" s="538">
        <v>4</v>
      </c>
      <c r="I1006" s="538">
        <v>1000</v>
      </c>
      <c r="J1006" s="538">
        <v>293</v>
      </c>
      <c r="K1006" s="539">
        <f t="shared" si="279"/>
        <v>0</v>
      </c>
      <c r="L1006" s="539">
        <f t="shared" si="280"/>
        <v>21052.502300337597</v>
      </c>
      <c r="M1006" s="539">
        <f t="shared" si="280"/>
        <v>5263125.5750843994</v>
      </c>
      <c r="N1006" s="539">
        <f t="shared" si="280"/>
        <v>2438797.7680388056</v>
      </c>
      <c r="O1006" s="539">
        <f t="shared" si="281"/>
        <v>7722975.8454235429</v>
      </c>
      <c r="P1006" s="540"/>
      <c r="Q1006" s="541"/>
      <c r="R1006" s="541">
        <f>SUMPRODUCT(D1006:F1006,H1006:J1006)/SUM(H1006:J1006)</f>
        <v>5954.4917852147591</v>
      </c>
      <c r="S1006" s="541">
        <f>R1006</f>
        <v>5954.4917852147591</v>
      </c>
      <c r="T1006" s="541">
        <f>R1006</f>
        <v>5954.4917852147591</v>
      </c>
      <c r="U1006" s="538">
        <f t="shared" si="282"/>
        <v>0</v>
      </c>
      <c r="V1006" s="538">
        <f t="shared" si="283"/>
        <v>23817.967140859037</v>
      </c>
      <c r="W1006" s="538">
        <f t="shared" si="283"/>
        <v>5954491.7852147594</v>
      </c>
      <c r="X1006" s="538">
        <f t="shared" si="283"/>
        <v>1744666.0930679245</v>
      </c>
      <c r="Y1006" s="538">
        <f t="shared" si="284"/>
        <v>7722975.8454235429</v>
      </c>
      <c r="Z1006" s="542">
        <f t="shared" si="285"/>
        <v>0</v>
      </c>
      <c r="AA1006" s="543"/>
      <c r="AB1006" s="544" t="s">
        <v>2263</v>
      </c>
      <c r="AC1006" s="544" t="s">
        <v>2505</v>
      </c>
      <c r="AD1006" s="544" t="s">
        <v>2505</v>
      </c>
      <c r="AE1006" s="544" t="s">
        <v>2263</v>
      </c>
      <c r="AF1006" s="545" t="s">
        <v>2263</v>
      </c>
      <c r="AG1006" s="545" t="s">
        <v>2263</v>
      </c>
      <c r="AH1006" s="556"/>
      <c r="AN1006" s="502">
        <f t="shared" si="286"/>
        <v>0</v>
      </c>
      <c r="AO1006" s="502">
        <f t="shared" si="286"/>
        <v>2765.4648405214393</v>
      </c>
      <c r="AP1006" s="502">
        <f t="shared" si="286"/>
        <v>691366.21013035998</v>
      </c>
      <c r="AQ1006" s="502">
        <f t="shared" si="286"/>
        <v>-694131.67497088108</v>
      </c>
    </row>
    <row r="1007" spans="1:43" s="504" customFormat="1" ht="12.75" x14ac:dyDescent="0.2">
      <c r="A1007" s="535" t="s">
        <v>1388</v>
      </c>
      <c r="B1007" s="536">
        <v>0</v>
      </c>
      <c r="C1007" s="537" t="s">
        <v>2263</v>
      </c>
      <c r="D1007" s="537">
        <v>4281.3272826339517</v>
      </c>
      <c r="E1007" s="537">
        <v>4281.3272826339517</v>
      </c>
      <c r="F1007" s="537">
        <v>6321.0223969378249</v>
      </c>
      <c r="G1007" s="538">
        <v>21</v>
      </c>
      <c r="H1007" s="538">
        <v>21</v>
      </c>
      <c r="I1007" s="538">
        <v>2478</v>
      </c>
      <c r="J1007" s="538">
        <v>506</v>
      </c>
      <c r="K1007" s="539">
        <f t="shared" si="279"/>
        <v>0</v>
      </c>
      <c r="L1007" s="539">
        <f t="shared" si="280"/>
        <v>89907.872935312989</v>
      </c>
      <c r="M1007" s="539">
        <f t="shared" si="280"/>
        <v>10609129.006366933</v>
      </c>
      <c r="N1007" s="539">
        <f t="shared" si="280"/>
        <v>3198437.3328505396</v>
      </c>
      <c r="O1007" s="539">
        <f t="shared" si="281"/>
        <v>13897474.212152787</v>
      </c>
      <c r="P1007" s="540"/>
      <c r="Q1007" s="541"/>
      <c r="R1007" s="541"/>
      <c r="S1007" s="541"/>
      <c r="T1007" s="541"/>
      <c r="U1007" s="538">
        <f t="shared" si="282"/>
        <v>0</v>
      </c>
      <c r="V1007" s="538">
        <f t="shared" si="283"/>
        <v>0</v>
      </c>
      <c r="W1007" s="538">
        <f t="shared" si="283"/>
        <v>0</v>
      </c>
      <c r="X1007" s="538">
        <f t="shared" si="283"/>
        <v>0</v>
      </c>
      <c r="Y1007" s="538">
        <f t="shared" si="284"/>
        <v>0</v>
      </c>
      <c r="Z1007" s="542">
        <f t="shared" si="285"/>
        <v>0</v>
      </c>
      <c r="AA1007" s="543"/>
      <c r="AB1007" s="544" t="s">
        <v>2263</v>
      </c>
      <c r="AC1007" s="544" t="s">
        <v>2505</v>
      </c>
      <c r="AD1007" s="544" t="s">
        <v>2505</v>
      </c>
      <c r="AE1007" s="544" t="s">
        <v>2263</v>
      </c>
      <c r="AF1007" s="545">
        <v>120</v>
      </c>
      <c r="AG1007" s="545" t="s">
        <v>2263</v>
      </c>
      <c r="AH1007" s="556"/>
      <c r="AN1007" s="502">
        <f t="shared" si="286"/>
        <v>0</v>
      </c>
      <c r="AO1007" s="502">
        <f t="shared" si="286"/>
        <v>-89907.872935312989</v>
      </c>
      <c r="AP1007" s="502">
        <f t="shared" si="286"/>
        <v>-10609129.006366933</v>
      </c>
      <c r="AQ1007" s="502">
        <f t="shared" si="286"/>
        <v>-3198437.3328505396</v>
      </c>
    </row>
    <row r="1008" spans="1:43" s="504" customFormat="1" ht="12.75" x14ac:dyDescent="0.2">
      <c r="A1008" s="535" t="s">
        <v>1389</v>
      </c>
      <c r="B1008" s="536">
        <v>0</v>
      </c>
      <c r="C1008" s="537" t="s">
        <v>2263</v>
      </c>
      <c r="D1008" s="537">
        <v>8692.8033562134478</v>
      </c>
      <c r="E1008" s="537">
        <v>8692.8033562134478</v>
      </c>
      <c r="F1008" s="537">
        <v>14616.662933068725</v>
      </c>
      <c r="G1008" s="538">
        <v>0</v>
      </c>
      <c r="H1008" s="538">
        <v>0</v>
      </c>
      <c r="I1008" s="538">
        <v>148</v>
      </c>
      <c r="J1008" s="538">
        <v>173</v>
      </c>
      <c r="K1008" s="539">
        <f t="shared" si="279"/>
        <v>0</v>
      </c>
      <c r="L1008" s="539">
        <f t="shared" si="280"/>
        <v>0</v>
      </c>
      <c r="M1008" s="539">
        <f t="shared" si="280"/>
        <v>1286534.8967195903</v>
      </c>
      <c r="N1008" s="539">
        <f t="shared" si="280"/>
        <v>2528682.6874208893</v>
      </c>
      <c r="O1008" s="539">
        <f t="shared" si="281"/>
        <v>3815217.5841404796</v>
      </c>
      <c r="P1008" s="540"/>
      <c r="Q1008" s="541"/>
      <c r="R1008" s="541"/>
      <c r="S1008" s="541"/>
      <c r="T1008" s="541"/>
      <c r="U1008" s="538">
        <f t="shared" si="282"/>
        <v>0</v>
      </c>
      <c r="V1008" s="538">
        <f t="shared" si="283"/>
        <v>0</v>
      </c>
      <c r="W1008" s="538">
        <f t="shared" si="283"/>
        <v>0</v>
      </c>
      <c r="X1008" s="538">
        <f t="shared" si="283"/>
        <v>0</v>
      </c>
      <c r="Y1008" s="538">
        <f t="shared" si="284"/>
        <v>0</v>
      </c>
      <c r="Z1008" s="542">
        <f t="shared" si="285"/>
        <v>0</v>
      </c>
      <c r="AA1008" s="543"/>
      <c r="AB1008" s="544" t="s">
        <v>2263</v>
      </c>
      <c r="AC1008" s="544" t="s">
        <v>2505</v>
      </c>
      <c r="AD1008" s="544" t="s">
        <v>2505</v>
      </c>
      <c r="AE1008" s="544" t="s">
        <v>2263</v>
      </c>
      <c r="AF1008" s="545" t="s">
        <v>2263</v>
      </c>
      <c r="AG1008" s="545" t="s">
        <v>2263</v>
      </c>
      <c r="AH1008" s="556"/>
      <c r="AN1008" s="502">
        <f t="shared" si="286"/>
        <v>0</v>
      </c>
      <c r="AO1008" s="502">
        <f t="shared" si="286"/>
        <v>0</v>
      </c>
      <c r="AP1008" s="502">
        <f t="shared" si="286"/>
        <v>-1286534.8967195903</v>
      </c>
      <c r="AQ1008" s="502">
        <f t="shared" si="286"/>
        <v>-2528682.6874208893</v>
      </c>
    </row>
    <row r="1009" spans="1:43" s="504" customFormat="1" ht="12.75" x14ac:dyDescent="0.2">
      <c r="A1009" s="535" t="s">
        <v>1390</v>
      </c>
      <c r="B1009" s="536">
        <v>0</v>
      </c>
      <c r="C1009" s="537" t="s">
        <v>2263</v>
      </c>
      <c r="D1009" s="537">
        <v>4654.3796509237573</v>
      </c>
      <c r="E1009" s="537">
        <v>4654.3796509237573</v>
      </c>
      <c r="F1009" s="537">
        <v>8122.1921743948478</v>
      </c>
      <c r="G1009" s="538">
        <v>0</v>
      </c>
      <c r="H1009" s="538">
        <v>8</v>
      </c>
      <c r="I1009" s="538">
        <v>1235</v>
      </c>
      <c r="J1009" s="538">
        <v>339</v>
      </c>
      <c r="K1009" s="539">
        <f t="shared" si="279"/>
        <v>0</v>
      </c>
      <c r="L1009" s="539">
        <f t="shared" si="280"/>
        <v>37235.037207390058</v>
      </c>
      <c r="M1009" s="539">
        <f t="shared" si="280"/>
        <v>5748158.8688908406</v>
      </c>
      <c r="N1009" s="539">
        <f t="shared" si="280"/>
        <v>2753423.1471198536</v>
      </c>
      <c r="O1009" s="539">
        <f t="shared" si="281"/>
        <v>8538817.0532180853</v>
      </c>
      <c r="P1009" s="540"/>
      <c r="Q1009" s="541"/>
      <c r="R1009" s="541"/>
      <c r="S1009" s="541"/>
      <c r="T1009" s="541"/>
      <c r="U1009" s="538">
        <f t="shared" si="282"/>
        <v>0</v>
      </c>
      <c r="V1009" s="538">
        <f t="shared" si="283"/>
        <v>0</v>
      </c>
      <c r="W1009" s="538">
        <f t="shared" si="283"/>
        <v>0</v>
      </c>
      <c r="X1009" s="538">
        <f t="shared" si="283"/>
        <v>0</v>
      </c>
      <c r="Y1009" s="538">
        <f t="shared" si="284"/>
        <v>0</v>
      </c>
      <c r="Z1009" s="542">
        <f t="shared" si="285"/>
        <v>0</v>
      </c>
      <c r="AA1009" s="543"/>
      <c r="AB1009" s="544" t="s">
        <v>2263</v>
      </c>
      <c r="AC1009" s="544" t="s">
        <v>2505</v>
      </c>
      <c r="AD1009" s="544" t="s">
        <v>2505</v>
      </c>
      <c r="AE1009" s="544" t="s">
        <v>2263</v>
      </c>
      <c r="AF1009" s="545" t="s">
        <v>2263</v>
      </c>
      <c r="AG1009" s="545" t="s">
        <v>2263</v>
      </c>
      <c r="AH1009" s="556"/>
      <c r="AN1009" s="502">
        <f t="shared" si="286"/>
        <v>0</v>
      </c>
      <c r="AO1009" s="502">
        <f t="shared" si="286"/>
        <v>-37235.037207390058</v>
      </c>
      <c r="AP1009" s="502">
        <f t="shared" si="286"/>
        <v>-5748158.8688908406</v>
      </c>
      <c r="AQ1009" s="502">
        <f t="shared" si="286"/>
        <v>-2753423.1471198536</v>
      </c>
    </row>
    <row r="1010" spans="1:43" s="504" customFormat="1" ht="12.75" x14ac:dyDescent="0.2">
      <c r="A1010" s="535" t="s">
        <v>1391</v>
      </c>
      <c r="B1010" s="536">
        <v>0</v>
      </c>
      <c r="C1010" s="537" t="s">
        <v>2263</v>
      </c>
      <c r="D1010" s="537">
        <v>3529.2107382030322</v>
      </c>
      <c r="E1010" s="537">
        <v>3529.2107382030322</v>
      </c>
      <c r="F1010" s="537">
        <v>5165.4087988082447</v>
      </c>
      <c r="G1010" s="538">
        <v>34</v>
      </c>
      <c r="H1010" s="538">
        <v>117</v>
      </c>
      <c r="I1010" s="538">
        <v>8031</v>
      </c>
      <c r="J1010" s="538">
        <v>987</v>
      </c>
      <c r="K1010" s="539">
        <f t="shared" si="279"/>
        <v>0</v>
      </c>
      <c r="L1010" s="539">
        <f t="shared" si="280"/>
        <v>412917.65636975475</v>
      </c>
      <c r="M1010" s="539">
        <f t="shared" si="280"/>
        <v>28343091.438508552</v>
      </c>
      <c r="N1010" s="539">
        <f t="shared" si="280"/>
        <v>5098258.484423737</v>
      </c>
      <c r="O1010" s="539">
        <f t="shared" si="281"/>
        <v>33854267.579302043</v>
      </c>
      <c r="P1010" s="540"/>
      <c r="Q1010" s="541"/>
      <c r="R1010" s="541"/>
      <c r="S1010" s="541"/>
      <c r="T1010" s="541"/>
      <c r="U1010" s="538">
        <f t="shared" si="282"/>
        <v>0</v>
      </c>
      <c r="V1010" s="538">
        <f t="shared" si="283"/>
        <v>0</v>
      </c>
      <c r="W1010" s="538">
        <f t="shared" si="283"/>
        <v>0</v>
      </c>
      <c r="X1010" s="538">
        <f t="shared" si="283"/>
        <v>0</v>
      </c>
      <c r="Y1010" s="538">
        <f t="shared" si="284"/>
        <v>0</v>
      </c>
      <c r="Z1010" s="542">
        <f t="shared" si="285"/>
        <v>0</v>
      </c>
      <c r="AA1010" s="543"/>
      <c r="AB1010" s="544" t="s">
        <v>2263</v>
      </c>
      <c r="AC1010" s="544" t="s">
        <v>2505</v>
      </c>
      <c r="AD1010" s="544" t="s">
        <v>2505</v>
      </c>
      <c r="AE1010" s="544" t="s">
        <v>2263</v>
      </c>
      <c r="AF1010" s="545">
        <v>171</v>
      </c>
      <c r="AG1010" s="545" t="s">
        <v>2263</v>
      </c>
      <c r="AH1010" s="556"/>
      <c r="AN1010" s="502">
        <f t="shared" si="286"/>
        <v>0</v>
      </c>
      <c r="AO1010" s="502">
        <f t="shared" si="286"/>
        <v>-412917.65636975475</v>
      </c>
      <c r="AP1010" s="502">
        <f t="shared" si="286"/>
        <v>-28343091.438508552</v>
      </c>
      <c r="AQ1010" s="502">
        <f t="shared" si="286"/>
        <v>-5098258.484423737</v>
      </c>
    </row>
    <row r="1011" spans="1:43" s="504" customFormat="1" ht="12.75" x14ac:dyDescent="0.2">
      <c r="A1011" s="535" t="s">
        <v>1392</v>
      </c>
      <c r="B1011" s="536" t="s">
        <v>2423</v>
      </c>
      <c r="C1011" s="537" t="s">
        <v>2263</v>
      </c>
      <c r="D1011" s="537">
        <v>6149.3404741488503</v>
      </c>
      <c r="E1011" s="537">
        <v>6149.3404741488503</v>
      </c>
      <c r="F1011" s="537">
        <v>11521.000153421019</v>
      </c>
      <c r="G1011" s="538">
        <v>0</v>
      </c>
      <c r="H1011" s="538">
        <v>4</v>
      </c>
      <c r="I1011" s="538">
        <v>300</v>
      </c>
      <c r="J1011" s="538">
        <v>233</v>
      </c>
      <c r="K1011" s="539">
        <f t="shared" si="279"/>
        <v>0</v>
      </c>
      <c r="L1011" s="539">
        <f t="shared" si="280"/>
        <v>24597.361896595401</v>
      </c>
      <c r="M1011" s="539">
        <f t="shared" si="280"/>
        <v>1844802.1422446552</v>
      </c>
      <c r="N1011" s="539">
        <f t="shared" si="280"/>
        <v>2684393.0357470973</v>
      </c>
      <c r="O1011" s="539">
        <f t="shared" si="281"/>
        <v>4553792.5398883484</v>
      </c>
      <c r="P1011" s="540"/>
      <c r="Q1011" s="541"/>
      <c r="R1011" s="541">
        <f t="shared" ref="R1011:R1016" si="287">SUMPRODUCT(D1011:F1011,H1011:J1011)/SUM(H1011:J1011)</f>
        <v>8480.0605956952477</v>
      </c>
      <c r="S1011" s="541">
        <f t="shared" ref="S1011:S1016" si="288">R1011</f>
        <v>8480.0605956952477</v>
      </c>
      <c r="T1011" s="541">
        <f t="shared" ref="T1011:T1016" si="289">R1011</f>
        <v>8480.0605956952477</v>
      </c>
      <c r="U1011" s="538">
        <f t="shared" si="282"/>
        <v>0</v>
      </c>
      <c r="V1011" s="538">
        <f t="shared" si="283"/>
        <v>33920.242382780991</v>
      </c>
      <c r="W1011" s="538">
        <f t="shared" si="283"/>
        <v>2544018.1787085743</v>
      </c>
      <c r="X1011" s="538">
        <f t="shared" si="283"/>
        <v>1975854.1187969928</v>
      </c>
      <c r="Y1011" s="538">
        <f t="shared" si="284"/>
        <v>4553792.5398883484</v>
      </c>
      <c r="Z1011" s="542">
        <f t="shared" si="285"/>
        <v>0</v>
      </c>
      <c r="AA1011" s="543"/>
      <c r="AB1011" s="544" t="s">
        <v>2263</v>
      </c>
      <c r="AC1011" s="544" t="s">
        <v>2505</v>
      </c>
      <c r="AD1011" s="544" t="s">
        <v>2505</v>
      </c>
      <c r="AE1011" s="544" t="s">
        <v>2263</v>
      </c>
      <c r="AF1011" s="545" t="s">
        <v>2263</v>
      </c>
      <c r="AG1011" s="545" t="s">
        <v>2263</v>
      </c>
      <c r="AH1011" s="556"/>
      <c r="AN1011" s="502">
        <f t="shared" si="286"/>
        <v>0</v>
      </c>
      <c r="AO1011" s="502">
        <f t="shared" si="286"/>
        <v>9322.8804861855897</v>
      </c>
      <c r="AP1011" s="502">
        <f t="shared" si="286"/>
        <v>699216.0364639191</v>
      </c>
      <c r="AQ1011" s="502">
        <f t="shared" si="286"/>
        <v>-708538.91695010453</v>
      </c>
    </row>
    <row r="1012" spans="1:43" s="504" customFormat="1" ht="12.75" x14ac:dyDescent="0.2">
      <c r="A1012" s="535" t="s">
        <v>1393</v>
      </c>
      <c r="B1012" s="536" t="s">
        <v>2423</v>
      </c>
      <c r="C1012" s="537" t="s">
        <v>2263</v>
      </c>
      <c r="D1012" s="537">
        <v>3629.6041102220925</v>
      </c>
      <c r="E1012" s="537">
        <v>3629.6041102220925</v>
      </c>
      <c r="F1012" s="537">
        <v>5818.8742165859567</v>
      </c>
      <c r="G1012" s="538">
        <v>0</v>
      </c>
      <c r="H1012" s="538">
        <v>88</v>
      </c>
      <c r="I1012" s="538">
        <v>2806</v>
      </c>
      <c r="J1012" s="538">
        <v>555</v>
      </c>
      <c r="K1012" s="539">
        <f t="shared" si="279"/>
        <v>0</v>
      </c>
      <c r="L1012" s="539">
        <f t="shared" si="280"/>
        <v>319405.16169954411</v>
      </c>
      <c r="M1012" s="539">
        <f t="shared" si="280"/>
        <v>10184669.133283192</v>
      </c>
      <c r="N1012" s="539">
        <f t="shared" si="280"/>
        <v>3229475.1902052062</v>
      </c>
      <c r="O1012" s="539">
        <f t="shared" si="281"/>
        <v>13733549.485187944</v>
      </c>
      <c r="P1012" s="540"/>
      <c r="Q1012" s="541"/>
      <c r="R1012" s="541">
        <f t="shared" si="287"/>
        <v>3981.8931531423441</v>
      </c>
      <c r="S1012" s="541">
        <f t="shared" si="288"/>
        <v>3981.8931531423441</v>
      </c>
      <c r="T1012" s="541">
        <f t="shared" si="289"/>
        <v>3981.8931531423441</v>
      </c>
      <c r="U1012" s="538">
        <f t="shared" si="282"/>
        <v>0</v>
      </c>
      <c r="V1012" s="538">
        <f t="shared" si="283"/>
        <v>350406.59747652628</v>
      </c>
      <c r="W1012" s="538">
        <f t="shared" si="283"/>
        <v>11173192.187717417</v>
      </c>
      <c r="X1012" s="538">
        <f t="shared" si="283"/>
        <v>2209950.6999940011</v>
      </c>
      <c r="Y1012" s="538">
        <f t="shared" si="284"/>
        <v>13733549.485187946</v>
      </c>
      <c r="Z1012" s="542">
        <f t="shared" si="285"/>
        <v>1.862645149230957E-9</v>
      </c>
      <c r="AA1012" s="543"/>
      <c r="AB1012" s="544" t="s">
        <v>2263</v>
      </c>
      <c r="AC1012" s="544" t="s">
        <v>2505</v>
      </c>
      <c r="AD1012" s="544" t="s">
        <v>2505</v>
      </c>
      <c r="AE1012" s="544" t="s">
        <v>2263</v>
      </c>
      <c r="AF1012" s="545" t="s">
        <v>2263</v>
      </c>
      <c r="AG1012" s="545" t="s">
        <v>2263</v>
      </c>
      <c r="AH1012" s="556"/>
      <c r="AN1012" s="502">
        <f t="shared" si="286"/>
        <v>0</v>
      </c>
      <c r="AO1012" s="502">
        <f t="shared" si="286"/>
        <v>31001.435776982165</v>
      </c>
      <c r="AP1012" s="502">
        <f t="shared" si="286"/>
        <v>988523.05443422496</v>
      </c>
      <c r="AQ1012" s="502">
        <f t="shared" si="286"/>
        <v>-1019524.4902112051</v>
      </c>
    </row>
    <row r="1013" spans="1:43" s="504" customFormat="1" ht="12.75" x14ac:dyDescent="0.2">
      <c r="A1013" s="535" t="s">
        <v>1394</v>
      </c>
      <c r="B1013" s="536" t="s">
        <v>2423</v>
      </c>
      <c r="C1013" s="537" t="s">
        <v>2263</v>
      </c>
      <c r="D1013" s="537">
        <v>2924.4000703559318</v>
      </c>
      <c r="E1013" s="537">
        <v>2924.4000703559318</v>
      </c>
      <c r="F1013" s="537">
        <v>4032.5213080510171</v>
      </c>
      <c r="G1013" s="538">
        <v>28</v>
      </c>
      <c r="H1013" s="538">
        <v>593</v>
      </c>
      <c r="I1013" s="538">
        <v>10484</v>
      </c>
      <c r="J1013" s="538">
        <v>1496</v>
      </c>
      <c r="K1013" s="539">
        <f t="shared" si="279"/>
        <v>0</v>
      </c>
      <c r="L1013" s="539">
        <f t="shared" si="280"/>
        <v>1734169.2417210676</v>
      </c>
      <c r="M1013" s="539">
        <f t="shared" si="280"/>
        <v>30659410.33761159</v>
      </c>
      <c r="N1013" s="539">
        <f t="shared" si="280"/>
        <v>6032651.8768443214</v>
      </c>
      <c r="O1013" s="539">
        <f t="shared" si="281"/>
        <v>38426231.456176981</v>
      </c>
      <c r="P1013" s="540"/>
      <c r="Q1013" s="541"/>
      <c r="R1013" s="541">
        <f t="shared" si="287"/>
        <v>3056.2500163983918</v>
      </c>
      <c r="S1013" s="541">
        <f t="shared" si="288"/>
        <v>3056.2500163983918</v>
      </c>
      <c r="T1013" s="541">
        <f t="shared" si="289"/>
        <v>3056.2500163983918</v>
      </c>
      <c r="U1013" s="538">
        <f t="shared" si="282"/>
        <v>0</v>
      </c>
      <c r="V1013" s="538">
        <f t="shared" si="283"/>
        <v>1812356.2597242463</v>
      </c>
      <c r="W1013" s="538">
        <f t="shared" si="283"/>
        <v>32041725.171920739</v>
      </c>
      <c r="X1013" s="538">
        <f t="shared" si="283"/>
        <v>4572150.024531994</v>
      </c>
      <c r="Y1013" s="538">
        <f t="shared" si="284"/>
        <v>38426231.456176981</v>
      </c>
      <c r="Z1013" s="542">
        <f t="shared" si="285"/>
        <v>0</v>
      </c>
      <c r="AA1013" s="543"/>
      <c r="AB1013" s="544" t="s">
        <v>2263</v>
      </c>
      <c r="AC1013" s="544" t="s">
        <v>2505</v>
      </c>
      <c r="AD1013" s="544" t="s">
        <v>2505</v>
      </c>
      <c r="AE1013" s="544" t="s">
        <v>2263</v>
      </c>
      <c r="AF1013" s="545">
        <v>191</v>
      </c>
      <c r="AG1013" s="545" t="s">
        <v>2263</v>
      </c>
      <c r="AH1013" s="556"/>
      <c r="AN1013" s="502">
        <f t="shared" si="286"/>
        <v>0</v>
      </c>
      <c r="AO1013" s="502">
        <f t="shared" si="286"/>
        <v>78187.01800317876</v>
      </c>
      <c r="AP1013" s="502">
        <f t="shared" si="286"/>
        <v>1382314.8343091495</v>
      </c>
      <c r="AQ1013" s="502">
        <f t="shared" si="286"/>
        <v>-1460501.8523123274</v>
      </c>
    </row>
    <row r="1014" spans="1:43" s="504" customFormat="1" ht="12.75" x14ac:dyDescent="0.2">
      <c r="A1014" s="535" t="s">
        <v>1395</v>
      </c>
      <c r="B1014" s="536" t="s">
        <v>2423</v>
      </c>
      <c r="C1014" s="537" t="s">
        <v>2263</v>
      </c>
      <c r="D1014" s="537">
        <v>2713.011614988628</v>
      </c>
      <c r="E1014" s="537">
        <v>2713.011614988628</v>
      </c>
      <c r="F1014" s="537">
        <v>10566.875746300404</v>
      </c>
      <c r="G1014" s="538">
        <v>0</v>
      </c>
      <c r="H1014" s="538">
        <v>82</v>
      </c>
      <c r="I1014" s="538">
        <v>95</v>
      </c>
      <c r="J1014" s="538">
        <v>292</v>
      </c>
      <c r="K1014" s="539">
        <f t="shared" si="279"/>
        <v>0</v>
      </c>
      <c r="L1014" s="539">
        <f t="shared" si="280"/>
        <v>222466.95242906749</v>
      </c>
      <c r="M1014" s="539">
        <f t="shared" si="280"/>
        <v>257736.10342391967</v>
      </c>
      <c r="N1014" s="539">
        <f t="shared" si="280"/>
        <v>3085527.717919718</v>
      </c>
      <c r="O1014" s="539">
        <f t="shared" si="281"/>
        <v>3565730.7737727053</v>
      </c>
      <c r="P1014" s="540"/>
      <c r="Q1014" s="541"/>
      <c r="R1014" s="541">
        <f t="shared" si="287"/>
        <v>7602.8374707307148</v>
      </c>
      <c r="S1014" s="541">
        <f t="shared" si="288"/>
        <v>7602.8374707307148</v>
      </c>
      <c r="T1014" s="541">
        <f t="shared" si="289"/>
        <v>7602.8374707307148</v>
      </c>
      <c r="U1014" s="538">
        <f t="shared" si="282"/>
        <v>0</v>
      </c>
      <c r="V1014" s="538">
        <f t="shared" si="283"/>
        <v>623432.67259991856</v>
      </c>
      <c r="W1014" s="538">
        <f t="shared" si="283"/>
        <v>722269.55971941794</v>
      </c>
      <c r="X1014" s="538">
        <f t="shared" si="283"/>
        <v>2220028.5414533685</v>
      </c>
      <c r="Y1014" s="538">
        <f t="shared" si="284"/>
        <v>3565730.7737727049</v>
      </c>
      <c r="Z1014" s="542">
        <f t="shared" si="285"/>
        <v>-4.6566128730773926E-10</v>
      </c>
      <c r="AA1014" s="543"/>
      <c r="AB1014" s="544" t="s">
        <v>2263</v>
      </c>
      <c r="AC1014" s="544" t="s">
        <v>2505</v>
      </c>
      <c r="AD1014" s="544" t="s">
        <v>2505</v>
      </c>
      <c r="AE1014" s="544" t="s">
        <v>2263</v>
      </c>
      <c r="AF1014" s="545" t="s">
        <v>2263</v>
      </c>
      <c r="AG1014" s="545" t="s">
        <v>2263</v>
      </c>
      <c r="AH1014" s="556"/>
      <c r="AN1014" s="502">
        <f t="shared" si="286"/>
        <v>0</v>
      </c>
      <c r="AO1014" s="502">
        <f t="shared" si="286"/>
        <v>400965.7201708511</v>
      </c>
      <c r="AP1014" s="502">
        <f t="shared" si="286"/>
        <v>464533.4562954983</v>
      </c>
      <c r="AQ1014" s="502">
        <f t="shared" si="286"/>
        <v>-865499.17646634951</v>
      </c>
    </row>
    <row r="1015" spans="1:43" s="504" customFormat="1" ht="12.75" x14ac:dyDescent="0.2">
      <c r="A1015" s="535" t="s">
        <v>1396</v>
      </c>
      <c r="B1015" s="536" t="s">
        <v>2423</v>
      </c>
      <c r="C1015" s="537" t="s">
        <v>2263</v>
      </c>
      <c r="D1015" s="537">
        <v>1226.6822061409621</v>
      </c>
      <c r="E1015" s="537">
        <v>1226.6822061409621</v>
      </c>
      <c r="F1015" s="537">
        <v>5708.4857726318842</v>
      </c>
      <c r="G1015" s="538">
        <v>0</v>
      </c>
      <c r="H1015" s="538">
        <v>457</v>
      </c>
      <c r="I1015" s="538">
        <v>218</v>
      </c>
      <c r="J1015" s="538">
        <v>214</v>
      </c>
      <c r="K1015" s="539">
        <f t="shared" si="279"/>
        <v>0</v>
      </c>
      <c r="L1015" s="539">
        <f t="shared" si="280"/>
        <v>560593.76820641966</v>
      </c>
      <c r="M1015" s="539">
        <f t="shared" si="280"/>
        <v>267416.7209387297</v>
      </c>
      <c r="N1015" s="539">
        <f t="shared" si="280"/>
        <v>1221615.9553432232</v>
      </c>
      <c r="O1015" s="539">
        <f t="shared" si="281"/>
        <v>2049626.4444883727</v>
      </c>
      <c r="P1015" s="540"/>
      <c r="Q1015" s="541"/>
      <c r="R1015" s="541">
        <f t="shared" si="287"/>
        <v>2305.5415573547498</v>
      </c>
      <c r="S1015" s="541">
        <f t="shared" si="288"/>
        <v>2305.5415573547498</v>
      </c>
      <c r="T1015" s="541">
        <f t="shared" si="289"/>
        <v>2305.5415573547498</v>
      </c>
      <c r="U1015" s="538">
        <f t="shared" si="282"/>
        <v>0</v>
      </c>
      <c r="V1015" s="538">
        <f t="shared" si="283"/>
        <v>1053632.4917111206</v>
      </c>
      <c r="W1015" s="538">
        <f t="shared" si="283"/>
        <v>502608.05950333545</v>
      </c>
      <c r="X1015" s="538">
        <f t="shared" si="283"/>
        <v>493385.89327391644</v>
      </c>
      <c r="Y1015" s="538">
        <f t="shared" si="284"/>
        <v>2049626.4444883727</v>
      </c>
      <c r="Z1015" s="542">
        <f t="shared" si="285"/>
        <v>0</v>
      </c>
      <c r="AA1015" s="543"/>
      <c r="AB1015" s="544" t="s">
        <v>2263</v>
      </c>
      <c r="AC1015" s="544" t="s">
        <v>2505</v>
      </c>
      <c r="AD1015" s="544" t="s">
        <v>2505</v>
      </c>
      <c r="AE1015" s="544" t="s">
        <v>2263</v>
      </c>
      <c r="AF1015" s="545" t="s">
        <v>2263</v>
      </c>
      <c r="AG1015" s="545" t="s">
        <v>2263</v>
      </c>
      <c r="AH1015" s="556"/>
      <c r="AN1015" s="502">
        <f t="shared" si="286"/>
        <v>0</v>
      </c>
      <c r="AO1015" s="502">
        <f t="shared" si="286"/>
        <v>493038.72350470093</v>
      </c>
      <c r="AP1015" s="502">
        <f t="shared" si="286"/>
        <v>235191.33856460574</v>
      </c>
      <c r="AQ1015" s="502">
        <f t="shared" si="286"/>
        <v>-728230.06206930673</v>
      </c>
    </row>
    <row r="1016" spans="1:43" s="504" customFormat="1" ht="12.75" x14ac:dyDescent="0.2">
      <c r="A1016" s="535" t="s">
        <v>331</v>
      </c>
      <c r="B1016" s="536" t="s">
        <v>2423</v>
      </c>
      <c r="C1016" s="537" t="s">
        <v>2263</v>
      </c>
      <c r="D1016" s="537">
        <v>950.39820758346866</v>
      </c>
      <c r="E1016" s="537">
        <v>950.39820758346866</v>
      </c>
      <c r="F1016" s="537">
        <v>4733.6308610676897</v>
      </c>
      <c r="G1016" s="538">
        <v>15</v>
      </c>
      <c r="H1016" s="538">
        <v>2146</v>
      </c>
      <c r="I1016" s="538">
        <v>590</v>
      </c>
      <c r="J1016" s="538">
        <v>256</v>
      </c>
      <c r="K1016" s="539">
        <f t="shared" si="279"/>
        <v>0</v>
      </c>
      <c r="L1016" s="539">
        <f t="shared" si="280"/>
        <v>2039554.5534741238</v>
      </c>
      <c r="M1016" s="539">
        <f t="shared" si="280"/>
        <v>560734.94247424649</v>
      </c>
      <c r="N1016" s="539">
        <f t="shared" si="280"/>
        <v>1211809.5004333286</v>
      </c>
      <c r="O1016" s="539">
        <f t="shared" si="281"/>
        <v>3812098.9963816991</v>
      </c>
      <c r="P1016" s="540"/>
      <c r="Q1016" s="541"/>
      <c r="R1016" s="541">
        <f t="shared" si="287"/>
        <v>1274.0972581489636</v>
      </c>
      <c r="S1016" s="541">
        <f t="shared" si="288"/>
        <v>1274.0972581489636</v>
      </c>
      <c r="T1016" s="541">
        <f t="shared" si="289"/>
        <v>1274.0972581489636</v>
      </c>
      <c r="U1016" s="538">
        <f t="shared" si="282"/>
        <v>0</v>
      </c>
      <c r="V1016" s="538">
        <f t="shared" si="283"/>
        <v>2734212.7159876758</v>
      </c>
      <c r="W1016" s="538">
        <f t="shared" si="283"/>
        <v>751717.38230788859</v>
      </c>
      <c r="X1016" s="538">
        <f t="shared" si="283"/>
        <v>326168.89808613469</v>
      </c>
      <c r="Y1016" s="538">
        <f t="shared" si="284"/>
        <v>3812098.9963816991</v>
      </c>
      <c r="Z1016" s="542">
        <f t="shared" si="285"/>
        <v>0</v>
      </c>
      <c r="AA1016" s="543"/>
      <c r="AB1016" s="544" t="s">
        <v>2263</v>
      </c>
      <c r="AC1016" s="544" t="s">
        <v>2505</v>
      </c>
      <c r="AD1016" s="544" t="s">
        <v>2505</v>
      </c>
      <c r="AE1016" s="544" t="s">
        <v>2263</v>
      </c>
      <c r="AF1016" s="545">
        <v>410</v>
      </c>
      <c r="AG1016" s="545" t="s">
        <v>2263</v>
      </c>
      <c r="AH1016" s="556"/>
      <c r="AN1016" s="502">
        <f t="shared" si="286"/>
        <v>0</v>
      </c>
      <c r="AO1016" s="502">
        <f t="shared" si="286"/>
        <v>694658.162513552</v>
      </c>
      <c r="AP1016" s="502">
        <f t="shared" si="286"/>
        <v>190982.4398336421</v>
      </c>
      <c r="AQ1016" s="502">
        <f t="shared" si="286"/>
        <v>-885640.60234719387</v>
      </c>
    </row>
    <row r="1017" spans="1:43" s="504" customFormat="1" ht="12.75" x14ac:dyDescent="0.2">
      <c r="A1017" s="535" t="s">
        <v>1397</v>
      </c>
      <c r="B1017" s="536">
        <v>0</v>
      </c>
      <c r="C1017" s="537" t="s">
        <v>2263</v>
      </c>
      <c r="D1017" s="537">
        <v>600.73485186563539</v>
      </c>
      <c r="E1017" s="537">
        <v>600.73485186563539</v>
      </c>
      <c r="F1017" s="537">
        <v>1171.7351190311342</v>
      </c>
      <c r="G1017" s="538">
        <v>78</v>
      </c>
      <c r="H1017" s="538">
        <v>3967</v>
      </c>
      <c r="I1017" s="538">
        <v>219</v>
      </c>
      <c r="J1017" s="538">
        <v>17</v>
      </c>
      <c r="K1017" s="539">
        <f t="shared" si="279"/>
        <v>0</v>
      </c>
      <c r="L1017" s="539">
        <f t="shared" si="280"/>
        <v>2383115.1573509756</v>
      </c>
      <c r="M1017" s="539">
        <f t="shared" si="280"/>
        <v>131560.93255857416</v>
      </c>
      <c r="N1017" s="539">
        <f t="shared" si="280"/>
        <v>19919.497023529282</v>
      </c>
      <c r="O1017" s="539">
        <f t="shared" si="281"/>
        <v>2534595.5869330792</v>
      </c>
      <c r="P1017" s="540"/>
      <c r="Q1017" s="541"/>
      <c r="R1017" s="541"/>
      <c r="S1017" s="541"/>
      <c r="T1017" s="541"/>
      <c r="U1017" s="538">
        <f t="shared" si="282"/>
        <v>0</v>
      </c>
      <c r="V1017" s="538">
        <f t="shared" si="283"/>
        <v>0</v>
      </c>
      <c r="W1017" s="538">
        <f t="shared" si="283"/>
        <v>0</v>
      </c>
      <c r="X1017" s="538">
        <f t="shared" si="283"/>
        <v>0</v>
      </c>
      <c r="Y1017" s="538">
        <f t="shared" si="284"/>
        <v>0</v>
      </c>
      <c r="Z1017" s="542">
        <f t="shared" si="285"/>
        <v>0</v>
      </c>
      <c r="AA1017" s="543"/>
      <c r="AB1017" s="544" t="s">
        <v>2505</v>
      </c>
      <c r="AC1017" s="544">
        <v>696.45633799736095</v>
      </c>
      <c r="AD1017" s="544">
        <v>696.45633799736095</v>
      </c>
      <c r="AE1017" s="544">
        <v>696.45633799736095</v>
      </c>
      <c r="AF1017" s="545">
        <v>410</v>
      </c>
      <c r="AG1017" s="545" t="s">
        <v>2263</v>
      </c>
      <c r="AH1017" s="556"/>
      <c r="AN1017" s="502">
        <f t="shared" si="286"/>
        <v>0</v>
      </c>
      <c r="AO1017" s="502">
        <f t="shared" si="286"/>
        <v>-2383115.1573509756</v>
      </c>
      <c r="AP1017" s="502">
        <f t="shared" si="286"/>
        <v>-131560.93255857416</v>
      </c>
      <c r="AQ1017" s="502">
        <f t="shared" si="286"/>
        <v>-19919.497023529282</v>
      </c>
    </row>
    <row r="1018" spans="1:43" s="504" customFormat="1" ht="12.75" x14ac:dyDescent="0.2">
      <c r="A1018" s="535" t="s">
        <v>1398</v>
      </c>
      <c r="B1018" s="536">
        <v>0</v>
      </c>
      <c r="C1018" s="537" t="s">
        <v>2263</v>
      </c>
      <c r="D1018" s="537">
        <v>7917.5960048310362</v>
      </c>
      <c r="E1018" s="537">
        <v>7917.5960048310362</v>
      </c>
      <c r="F1018" s="537">
        <v>12471.242527761997</v>
      </c>
      <c r="G1018" s="538">
        <v>0</v>
      </c>
      <c r="H1018" s="538">
        <v>6</v>
      </c>
      <c r="I1018" s="538">
        <v>193</v>
      </c>
      <c r="J1018" s="538">
        <v>205</v>
      </c>
      <c r="K1018" s="539">
        <f t="shared" si="279"/>
        <v>0</v>
      </c>
      <c r="L1018" s="539">
        <f t="shared" si="280"/>
        <v>47505.576028986216</v>
      </c>
      <c r="M1018" s="539">
        <f t="shared" si="280"/>
        <v>1528096.02893239</v>
      </c>
      <c r="N1018" s="539">
        <f t="shared" si="280"/>
        <v>2556604.7181912092</v>
      </c>
      <c r="O1018" s="539">
        <f t="shared" si="281"/>
        <v>4132206.3231525854</v>
      </c>
      <c r="P1018" s="540"/>
      <c r="Q1018" s="541"/>
      <c r="R1018" s="541"/>
      <c r="S1018" s="541"/>
      <c r="T1018" s="541"/>
      <c r="U1018" s="538">
        <f t="shared" si="282"/>
        <v>0</v>
      </c>
      <c r="V1018" s="538">
        <f t="shared" si="283"/>
        <v>0</v>
      </c>
      <c r="W1018" s="538">
        <f t="shared" si="283"/>
        <v>0</v>
      </c>
      <c r="X1018" s="538">
        <f t="shared" si="283"/>
        <v>0</v>
      </c>
      <c r="Y1018" s="538">
        <f t="shared" si="284"/>
        <v>0</v>
      </c>
      <c r="Z1018" s="542">
        <f t="shared" si="285"/>
        <v>0</v>
      </c>
      <c r="AA1018" s="543"/>
      <c r="AB1018" s="544" t="s">
        <v>2263</v>
      </c>
      <c r="AC1018" s="544" t="s">
        <v>2505</v>
      </c>
      <c r="AD1018" s="544" t="s">
        <v>2505</v>
      </c>
      <c r="AE1018" s="544" t="s">
        <v>2263</v>
      </c>
      <c r="AF1018" s="545" t="s">
        <v>2263</v>
      </c>
      <c r="AG1018" s="545" t="s">
        <v>2263</v>
      </c>
      <c r="AH1018" s="556"/>
      <c r="AN1018" s="502">
        <f t="shared" si="286"/>
        <v>0</v>
      </c>
      <c r="AO1018" s="502">
        <f t="shared" si="286"/>
        <v>-47505.576028986216</v>
      </c>
      <c r="AP1018" s="502">
        <f t="shared" si="286"/>
        <v>-1528096.02893239</v>
      </c>
      <c r="AQ1018" s="502">
        <f t="shared" si="286"/>
        <v>-2556604.7181912092</v>
      </c>
    </row>
    <row r="1019" spans="1:43" s="504" customFormat="1" ht="12.75" x14ac:dyDescent="0.2">
      <c r="A1019" s="535" t="s">
        <v>1399</v>
      </c>
      <c r="B1019" s="536">
        <v>0</v>
      </c>
      <c r="C1019" s="537" t="s">
        <v>2263</v>
      </c>
      <c r="D1019" s="537">
        <v>5373.6722981413686</v>
      </c>
      <c r="E1019" s="537">
        <v>5373.6722981413686</v>
      </c>
      <c r="F1019" s="537">
        <v>7555.6493796482391</v>
      </c>
      <c r="G1019" s="538">
        <v>81</v>
      </c>
      <c r="H1019" s="538">
        <v>131</v>
      </c>
      <c r="I1019" s="538">
        <v>1063</v>
      </c>
      <c r="J1019" s="538">
        <v>311</v>
      </c>
      <c r="K1019" s="539">
        <f t="shared" si="279"/>
        <v>0</v>
      </c>
      <c r="L1019" s="539">
        <f t="shared" si="280"/>
        <v>703951.07105651929</v>
      </c>
      <c r="M1019" s="539">
        <f t="shared" si="280"/>
        <v>5712213.652924275</v>
      </c>
      <c r="N1019" s="539">
        <f t="shared" si="280"/>
        <v>2349806.9570706026</v>
      </c>
      <c r="O1019" s="539">
        <f t="shared" si="281"/>
        <v>8765971.6810513977</v>
      </c>
      <c r="P1019" s="540"/>
      <c r="Q1019" s="541"/>
      <c r="R1019" s="541"/>
      <c r="S1019" s="541"/>
      <c r="T1019" s="541"/>
      <c r="U1019" s="538">
        <f t="shared" si="282"/>
        <v>0</v>
      </c>
      <c r="V1019" s="538">
        <f t="shared" si="283"/>
        <v>0</v>
      </c>
      <c r="W1019" s="538">
        <f t="shared" si="283"/>
        <v>0</v>
      </c>
      <c r="X1019" s="538">
        <f t="shared" si="283"/>
        <v>0</v>
      </c>
      <c r="Y1019" s="538">
        <f t="shared" si="284"/>
        <v>0</v>
      </c>
      <c r="Z1019" s="542">
        <f t="shared" si="285"/>
        <v>0</v>
      </c>
      <c r="AA1019" s="543"/>
      <c r="AB1019" s="544" t="s">
        <v>2263</v>
      </c>
      <c r="AC1019" s="544" t="s">
        <v>2505</v>
      </c>
      <c r="AD1019" s="544" t="s">
        <v>2505</v>
      </c>
      <c r="AE1019" s="544" t="s">
        <v>2263</v>
      </c>
      <c r="AF1019" s="545">
        <v>502</v>
      </c>
      <c r="AG1019" s="545" t="s">
        <v>2263</v>
      </c>
      <c r="AH1019" s="556"/>
      <c r="AN1019" s="502">
        <f t="shared" si="286"/>
        <v>0</v>
      </c>
      <c r="AO1019" s="502">
        <f t="shared" si="286"/>
        <v>-703951.07105651929</v>
      </c>
      <c r="AP1019" s="502">
        <f t="shared" si="286"/>
        <v>-5712213.652924275</v>
      </c>
      <c r="AQ1019" s="502">
        <f t="shared" si="286"/>
        <v>-2349806.9570706026</v>
      </c>
    </row>
    <row r="1020" spans="1:43" s="504" customFormat="1" ht="12.75" x14ac:dyDescent="0.2">
      <c r="A1020" s="535" t="s">
        <v>1400</v>
      </c>
      <c r="B1020" s="536">
        <v>0</v>
      </c>
      <c r="C1020" s="537" t="s">
        <v>2263</v>
      </c>
      <c r="D1020" s="537">
        <v>2999.4308677860558</v>
      </c>
      <c r="E1020" s="537">
        <v>2999.4308677860558</v>
      </c>
      <c r="F1020" s="537">
        <v>5957.0343274980023</v>
      </c>
      <c r="G1020" s="538">
        <v>14</v>
      </c>
      <c r="H1020" s="538">
        <v>25</v>
      </c>
      <c r="I1020" s="538">
        <v>98</v>
      </c>
      <c r="J1020" s="538">
        <v>110</v>
      </c>
      <c r="K1020" s="539">
        <f t="shared" si="279"/>
        <v>0</v>
      </c>
      <c r="L1020" s="539">
        <f t="shared" si="280"/>
        <v>74985.771694651397</v>
      </c>
      <c r="M1020" s="539">
        <f t="shared" si="280"/>
        <v>293944.22504303348</v>
      </c>
      <c r="N1020" s="539">
        <f t="shared" si="280"/>
        <v>655273.77602478024</v>
      </c>
      <c r="O1020" s="539">
        <f t="shared" si="281"/>
        <v>1024203.7727624651</v>
      </c>
      <c r="P1020" s="540"/>
      <c r="Q1020" s="541"/>
      <c r="R1020" s="541"/>
      <c r="S1020" s="541"/>
      <c r="T1020" s="541"/>
      <c r="U1020" s="538">
        <f t="shared" si="282"/>
        <v>0</v>
      </c>
      <c r="V1020" s="538">
        <f t="shared" si="283"/>
        <v>0</v>
      </c>
      <c r="W1020" s="538">
        <f t="shared" si="283"/>
        <v>0</v>
      </c>
      <c r="X1020" s="538">
        <f t="shared" si="283"/>
        <v>0</v>
      </c>
      <c r="Y1020" s="538">
        <f t="shared" si="284"/>
        <v>0</v>
      </c>
      <c r="Z1020" s="542">
        <f t="shared" si="285"/>
        <v>0</v>
      </c>
      <c r="AA1020" s="543"/>
      <c r="AB1020" s="544" t="s">
        <v>2505</v>
      </c>
      <c r="AC1020" s="544">
        <v>3696.7900919983008</v>
      </c>
      <c r="AD1020" s="544">
        <v>3696.7900919983008</v>
      </c>
      <c r="AE1020" s="544">
        <v>3696.7900919983008</v>
      </c>
      <c r="AF1020" s="545">
        <v>110</v>
      </c>
      <c r="AG1020" s="545" t="s">
        <v>2263</v>
      </c>
      <c r="AH1020" s="556"/>
      <c r="AN1020" s="502">
        <f t="shared" si="286"/>
        <v>0</v>
      </c>
      <c r="AO1020" s="502">
        <f t="shared" si="286"/>
        <v>-74985.771694651397</v>
      </c>
      <c r="AP1020" s="502">
        <f t="shared" si="286"/>
        <v>-293944.22504303348</v>
      </c>
      <c r="AQ1020" s="502">
        <f t="shared" si="286"/>
        <v>-655273.77602478024</v>
      </c>
    </row>
    <row r="1021" spans="1:43" s="504" customFormat="1" ht="12.75" x14ac:dyDescent="0.2">
      <c r="A1021" s="535" t="s">
        <v>1401</v>
      </c>
      <c r="B1021" s="536" t="s">
        <v>2423</v>
      </c>
      <c r="C1021" s="537" t="s">
        <v>2263</v>
      </c>
      <c r="D1021" s="537">
        <v>2639.841742848484</v>
      </c>
      <c r="E1021" s="537">
        <v>2639.841742848484</v>
      </c>
      <c r="F1021" s="537">
        <v>1494.860010433177</v>
      </c>
      <c r="G1021" s="538">
        <v>2</v>
      </c>
      <c r="H1021" s="538">
        <v>176</v>
      </c>
      <c r="I1021" s="538">
        <v>216</v>
      </c>
      <c r="J1021" s="538">
        <v>217</v>
      </c>
      <c r="K1021" s="539">
        <f t="shared" si="279"/>
        <v>0</v>
      </c>
      <c r="L1021" s="539">
        <f t="shared" si="280"/>
        <v>464612.14674133318</v>
      </c>
      <c r="M1021" s="539">
        <f t="shared" si="280"/>
        <v>570205.81645527261</v>
      </c>
      <c r="N1021" s="539">
        <f t="shared" si="280"/>
        <v>324384.62226399942</v>
      </c>
      <c r="O1021" s="539">
        <f t="shared" si="281"/>
        <v>1359202.5854606051</v>
      </c>
      <c r="P1021" s="540"/>
      <c r="Q1021" s="541"/>
      <c r="R1021" s="541">
        <f>SUMPRODUCT(D1021:F1021,H1021:J1021)/SUM(H1021:J1021)</f>
        <v>2231.8597462407311</v>
      </c>
      <c r="S1021" s="541">
        <f>R1021</f>
        <v>2231.8597462407311</v>
      </c>
      <c r="T1021" s="541">
        <f>R1021</f>
        <v>2231.8597462407311</v>
      </c>
      <c r="U1021" s="538">
        <f t="shared" si="282"/>
        <v>0</v>
      </c>
      <c r="V1021" s="538">
        <f t="shared" si="283"/>
        <v>392807.31533836864</v>
      </c>
      <c r="W1021" s="538">
        <f t="shared" si="283"/>
        <v>482081.7051879979</v>
      </c>
      <c r="X1021" s="538">
        <f t="shared" si="283"/>
        <v>484313.56493423862</v>
      </c>
      <c r="Y1021" s="538">
        <f t="shared" si="284"/>
        <v>1359202.5854606051</v>
      </c>
      <c r="Z1021" s="542">
        <f t="shared" si="285"/>
        <v>0</v>
      </c>
      <c r="AA1021" s="543"/>
      <c r="AB1021" s="544" t="s">
        <v>2505</v>
      </c>
      <c r="AC1021" s="544">
        <v>2969.0147057406716</v>
      </c>
      <c r="AD1021" s="544">
        <v>2969.0147057406716</v>
      </c>
      <c r="AE1021" s="544">
        <v>2969.0147057406716</v>
      </c>
      <c r="AF1021" s="545">
        <v>110</v>
      </c>
      <c r="AG1021" s="545" t="s">
        <v>2263</v>
      </c>
      <c r="AH1021" s="556"/>
      <c r="AN1021" s="502">
        <f t="shared" si="286"/>
        <v>0</v>
      </c>
      <c r="AO1021" s="502">
        <f t="shared" si="286"/>
        <v>-71804.831402964541</v>
      </c>
      <c r="AP1021" s="502">
        <f t="shared" si="286"/>
        <v>-88124.111267274711</v>
      </c>
      <c r="AQ1021" s="502">
        <f t="shared" si="286"/>
        <v>159928.94267023919</v>
      </c>
    </row>
    <row r="1022" spans="1:43" s="504" customFormat="1" ht="12.75" x14ac:dyDescent="0.2">
      <c r="A1022" s="535" t="s">
        <v>1402</v>
      </c>
      <c r="B1022" s="536">
        <v>0</v>
      </c>
      <c r="C1022" s="537" t="s">
        <v>2263</v>
      </c>
      <c r="D1022" s="537">
        <v>596.83767453997962</v>
      </c>
      <c r="E1022" s="537">
        <v>596.83767453997962</v>
      </c>
      <c r="F1022" s="537">
        <v>679.68370926458158</v>
      </c>
      <c r="G1022" s="538">
        <v>250</v>
      </c>
      <c r="H1022" s="538">
        <v>11652</v>
      </c>
      <c r="I1022" s="538">
        <v>1152</v>
      </c>
      <c r="J1022" s="538">
        <v>15177</v>
      </c>
      <c r="K1022" s="539">
        <f t="shared" si="279"/>
        <v>0</v>
      </c>
      <c r="L1022" s="539">
        <f t="shared" si="280"/>
        <v>6954352.5837398423</v>
      </c>
      <c r="M1022" s="539">
        <f t="shared" si="280"/>
        <v>687557.00107005658</v>
      </c>
      <c r="N1022" s="539">
        <f t="shared" si="280"/>
        <v>10315559.655508555</v>
      </c>
      <c r="O1022" s="539">
        <f t="shared" si="281"/>
        <v>17957469.240318455</v>
      </c>
      <c r="P1022" s="540"/>
      <c r="Q1022" s="541"/>
      <c r="R1022" s="541"/>
      <c r="S1022" s="541"/>
      <c r="T1022" s="541"/>
      <c r="U1022" s="538">
        <f t="shared" si="282"/>
        <v>0</v>
      </c>
      <c r="V1022" s="538">
        <f t="shared" si="283"/>
        <v>0</v>
      </c>
      <c r="W1022" s="538">
        <f t="shared" si="283"/>
        <v>0</v>
      </c>
      <c r="X1022" s="538">
        <f t="shared" si="283"/>
        <v>0</v>
      </c>
      <c r="Y1022" s="538">
        <f t="shared" si="284"/>
        <v>0</v>
      </c>
      <c r="Z1022" s="542">
        <f t="shared" si="285"/>
        <v>0</v>
      </c>
      <c r="AA1022" s="543"/>
      <c r="AB1022" s="544" t="s">
        <v>2505</v>
      </c>
      <c r="AC1022" s="544">
        <v>581.0620457919</v>
      </c>
      <c r="AD1022" s="544">
        <v>581.0620457919</v>
      </c>
      <c r="AE1022" s="544">
        <v>581.0620457919</v>
      </c>
      <c r="AF1022" s="545">
        <v>420</v>
      </c>
      <c r="AG1022" s="545" t="s">
        <v>2263</v>
      </c>
      <c r="AH1022" s="556"/>
      <c r="AN1022" s="502">
        <f t="shared" si="286"/>
        <v>0</v>
      </c>
      <c r="AO1022" s="502">
        <f t="shared" si="286"/>
        <v>-6954352.5837398423</v>
      </c>
      <c r="AP1022" s="502">
        <f t="shared" si="286"/>
        <v>-687557.00107005658</v>
      </c>
      <c r="AQ1022" s="502">
        <f t="shared" si="286"/>
        <v>-10315559.655508555</v>
      </c>
    </row>
    <row r="1023" spans="1:43" s="504" customFormat="1" ht="12.75" x14ac:dyDescent="0.2">
      <c r="A1023" s="535" t="s">
        <v>1403</v>
      </c>
      <c r="B1023" s="536">
        <v>0</v>
      </c>
      <c r="C1023" s="537" t="s">
        <v>2263</v>
      </c>
      <c r="D1023" s="537">
        <v>10852.413372677158</v>
      </c>
      <c r="E1023" s="537">
        <v>10852.413372677158</v>
      </c>
      <c r="F1023" s="537">
        <v>6617.9751158562658</v>
      </c>
      <c r="G1023" s="538">
        <v>0</v>
      </c>
      <c r="H1023" s="538">
        <v>0</v>
      </c>
      <c r="I1023" s="538">
        <v>12</v>
      </c>
      <c r="J1023" s="538">
        <v>1448</v>
      </c>
      <c r="K1023" s="539">
        <f t="shared" si="279"/>
        <v>0</v>
      </c>
      <c r="L1023" s="539">
        <f t="shared" si="280"/>
        <v>0</v>
      </c>
      <c r="M1023" s="539">
        <f t="shared" si="280"/>
        <v>130228.96047212589</v>
      </c>
      <c r="N1023" s="539">
        <f t="shared" si="280"/>
        <v>9582827.9677598737</v>
      </c>
      <c r="O1023" s="539">
        <f t="shared" si="281"/>
        <v>9713056.9282319993</v>
      </c>
      <c r="P1023" s="540"/>
      <c r="Q1023" s="541"/>
      <c r="R1023" s="541"/>
      <c r="S1023" s="541"/>
      <c r="T1023" s="541"/>
      <c r="U1023" s="538">
        <f t="shared" si="282"/>
        <v>0</v>
      </c>
      <c r="V1023" s="538">
        <f t="shared" si="283"/>
        <v>0</v>
      </c>
      <c r="W1023" s="538">
        <f t="shared" si="283"/>
        <v>0</v>
      </c>
      <c r="X1023" s="538">
        <f t="shared" si="283"/>
        <v>0</v>
      </c>
      <c r="Y1023" s="538">
        <f t="shared" si="284"/>
        <v>0</v>
      </c>
      <c r="Z1023" s="542">
        <f t="shared" si="285"/>
        <v>0</v>
      </c>
      <c r="AA1023" s="543"/>
      <c r="AB1023" s="544" t="s">
        <v>2263</v>
      </c>
      <c r="AC1023" s="544" t="s">
        <v>2505</v>
      </c>
      <c r="AD1023" s="544" t="s">
        <v>2505</v>
      </c>
      <c r="AE1023" s="544" t="s">
        <v>2263</v>
      </c>
      <c r="AF1023" s="545" t="s">
        <v>2263</v>
      </c>
      <c r="AG1023" s="545" t="s">
        <v>2263</v>
      </c>
      <c r="AH1023" s="556"/>
      <c r="AN1023" s="502">
        <f t="shared" si="286"/>
        <v>0</v>
      </c>
      <c r="AO1023" s="502">
        <f t="shared" si="286"/>
        <v>0</v>
      </c>
      <c r="AP1023" s="502">
        <f t="shared" si="286"/>
        <v>-130228.96047212589</v>
      </c>
      <c r="AQ1023" s="502">
        <f t="shared" si="286"/>
        <v>-9582827.9677598737</v>
      </c>
    </row>
    <row r="1024" spans="1:43" s="504" customFormat="1" ht="12.75" x14ac:dyDescent="0.2">
      <c r="A1024" s="535" t="s">
        <v>1404</v>
      </c>
      <c r="B1024" s="536">
        <v>0</v>
      </c>
      <c r="C1024" s="537" t="s">
        <v>2263</v>
      </c>
      <c r="D1024" s="537">
        <v>7620.4109887221093</v>
      </c>
      <c r="E1024" s="537">
        <v>7620.4109887221093</v>
      </c>
      <c r="F1024" s="537">
        <v>3783.185479612755</v>
      </c>
      <c r="G1024" s="538">
        <v>0</v>
      </c>
      <c r="H1024" s="538">
        <v>6</v>
      </c>
      <c r="I1024" s="538">
        <v>31</v>
      </c>
      <c r="J1024" s="538">
        <v>2316</v>
      </c>
      <c r="K1024" s="539">
        <f t="shared" si="279"/>
        <v>0</v>
      </c>
      <c r="L1024" s="539">
        <f t="shared" si="280"/>
        <v>45722.465932332656</v>
      </c>
      <c r="M1024" s="539">
        <f t="shared" si="280"/>
        <v>236232.74065038539</v>
      </c>
      <c r="N1024" s="539">
        <f t="shared" si="280"/>
        <v>8761857.5707831401</v>
      </c>
      <c r="O1024" s="539">
        <f t="shared" si="281"/>
        <v>9043812.7773658577</v>
      </c>
      <c r="P1024" s="540"/>
      <c r="Q1024" s="541"/>
      <c r="R1024" s="541"/>
      <c r="S1024" s="541"/>
      <c r="T1024" s="541"/>
      <c r="U1024" s="538">
        <f t="shared" si="282"/>
        <v>0</v>
      </c>
      <c r="V1024" s="538">
        <f t="shared" si="283"/>
        <v>0</v>
      </c>
      <c r="W1024" s="538">
        <f t="shared" si="283"/>
        <v>0</v>
      </c>
      <c r="X1024" s="538">
        <f t="shared" si="283"/>
        <v>0</v>
      </c>
      <c r="Y1024" s="538">
        <f t="shared" si="284"/>
        <v>0</v>
      </c>
      <c r="Z1024" s="542">
        <f t="shared" si="285"/>
        <v>0</v>
      </c>
      <c r="AA1024" s="543"/>
      <c r="AB1024" s="544" t="s">
        <v>2263</v>
      </c>
      <c r="AC1024" s="544" t="s">
        <v>2505</v>
      </c>
      <c r="AD1024" s="544" t="s">
        <v>2505</v>
      </c>
      <c r="AE1024" s="544" t="s">
        <v>2263</v>
      </c>
      <c r="AF1024" s="545" t="s">
        <v>2263</v>
      </c>
      <c r="AG1024" s="545" t="s">
        <v>2263</v>
      </c>
      <c r="AH1024" s="556"/>
      <c r="AN1024" s="502">
        <f t="shared" si="286"/>
        <v>0</v>
      </c>
      <c r="AO1024" s="502">
        <f t="shared" si="286"/>
        <v>-45722.465932332656</v>
      </c>
      <c r="AP1024" s="502">
        <f t="shared" si="286"/>
        <v>-236232.74065038539</v>
      </c>
      <c r="AQ1024" s="502">
        <f t="shared" si="286"/>
        <v>-8761857.5707831401</v>
      </c>
    </row>
    <row r="1025" spans="1:43" s="504" customFormat="1" ht="12.75" x14ac:dyDescent="0.2">
      <c r="A1025" s="535" t="s">
        <v>1405</v>
      </c>
      <c r="B1025" s="536">
        <v>0</v>
      </c>
      <c r="C1025" s="537" t="s">
        <v>2263</v>
      </c>
      <c r="D1025" s="537">
        <v>2995.6624887581811</v>
      </c>
      <c r="E1025" s="537">
        <v>2995.6624887581811</v>
      </c>
      <c r="F1025" s="537">
        <v>2714.4362085040948</v>
      </c>
      <c r="G1025" s="538">
        <v>0</v>
      </c>
      <c r="H1025" s="538">
        <v>13</v>
      </c>
      <c r="I1025" s="538">
        <v>43</v>
      </c>
      <c r="J1025" s="538">
        <v>2967</v>
      </c>
      <c r="K1025" s="539">
        <f t="shared" si="279"/>
        <v>0</v>
      </c>
      <c r="L1025" s="539">
        <f t="shared" si="280"/>
        <v>38943.612353856355</v>
      </c>
      <c r="M1025" s="539">
        <f t="shared" si="280"/>
        <v>128813.48701660179</v>
      </c>
      <c r="N1025" s="539">
        <f t="shared" si="280"/>
        <v>8053732.2306316495</v>
      </c>
      <c r="O1025" s="539">
        <f t="shared" si="281"/>
        <v>8221489.3300021077</v>
      </c>
      <c r="P1025" s="540"/>
      <c r="Q1025" s="541"/>
      <c r="R1025" s="541"/>
      <c r="S1025" s="541"/>
      <c r="T1025" s="541"/>
      <c r="U1025" s="538">
        <f t="shared" si="282"/>
        <v>0</v>
      </c>
      <c r="V1025" s="538">
        <f t="shared" si="283"/>
        <v>0</v>
      </c>
      <c r="W1025" s="538">
        <f t="shared" si="283"/>
        <v>0</v>
      </c>
      <c r="X1025" s="538">
        <f t="shared" si="283"/>
        <v>0</v>
      </c>
      <c r="Y1025" s="538">
        <f t="shared" si="284"/>
        <v>0</v>
      </c>
      <c r="Z1025" s="542">
        <f t="shared" si="285"/>
        <v>0</v>
      </c>
      <c r="AA1025" s="543"/>
      <c r="AB1025" s="544" t="s">
        <v>2263</v>
      </c>
      <c r="AC1025" s="544" t="s">
        <v>2505</v>
      </c>
      <c r="AD1025" s="544" t="s">
        <v>2505</v>
      </c>
      <c r="AE1025" s="544" t="s">
        <v>2263</v>
      </c>
      <c r="AF1025" s="545" t="s">
        <v>2263</v>
      </c>
      <c r="AG1025" s="545" t="s">
        <v>2263</v>
      </c>
      <c r="AH1025" s="556"/>
      <c r="AN1025" s="502">
        <f t="shared" si="286"/>
        <v>0</v>
      </c>
      <c r="AO1025" s="502">
        <f t="shared" si="286"/>
        <v>-38943.612353856355</v>
      </c>
      <c r="AP1025" s="502">
        <f t="shared" si="286"/>
        <v>-128813.48701660179</v>
      </c>
      <c r="AQ1025" s="502">
        <f t="shared" si="286"/>
        <v>-8053732.2306316495</v>
      </c>
    </row>
    <row r="1026" spans="1:43" s="504" customFormat="1" ht="12.75" x14ac:dyDescent="0.2">
      <c r="A1026" s="535" t="s">
        <v>1406</v>
      </c>
      <c r="B1026" s="536">
        <v>0</v>
      </c>
      <c r="C1026" s="537" t="s">
        <v>2263</v>
      </c>
      <c r="D1026" s="537">
        <v>1735.3442122083241</v>
      </c>
      <c r="E1026" s="537">
        <v>1735.3442122083241</v>
      </c>
      <c r="F1026" s="537">
        <v>1886.713851263215</v>
      </c>
      <c r="G1026" s="538">
        <v>0</v>
      </c>
      <c r="H1026" s="538">
        <v>9</v>
      </c>
      <c r="I1026" s="538">
        <v>28</v>
      </c>
      <c r="J1026" s="538">
        <v>2822</v>
      </c>
      <c r="K1026" s="539">
        <f t="shared" si="279"/>
        <v>0</v>
      </c>
      <c r="L1026" s="539">
        <f t="shared" si="280"/>
        <v>15618.097909874916</v>
      </c>
      <c r="M1026" s="539">
        <f t="shared" si="280"/>
        <v>48589.637941833076</v>
      </c>
      <c r="N1026" s="539">
        <f t="shared" si="280"/>
        <v>5324306.4882647926</v>
      </c>
      <c r="O1026" s="539">
        <f t="shared" si="281"/>
        <v>5388514.2241165005</v>
      </c>
      <c r="P1026" s="540"/>
      <c r="Q1026" s="541"/>
      <c r="R1026" s="541"/>
      <c r="S1026" s="541"/>
      <c r="T1026" s="541"/>
      <c r="U1026" s="538">
        <f t="shared" si="282"/>
        <v>0</v>
      </c>
      <c r="V1026" s="538">
        <f t="shared" si="283"/>
        <v>0</v>
      </c>
      <c r="W1026" s="538">
        <f t="shared" si="283"/>
        <v>0</v>
      </c>
      <c r="X1026" s="538">
        <f t="shared" si="283"/>
        <v>0</v>
      </c>
      <c r="Y1026" s="538">
        <f t="shared" si="284"/>
        <v>0</v>
      </c>
      <c r="Z1026" s="542">
        <f t="shared" si="285"/>
        <v>0</v>
      </c>
      <c r="AA1026" s="543"/>
      <c r="AB1026" s="544" t="s">
        <v>2263</v>
      </c>
      <c r="AC1026" s="544" t="s">
        <v>2505</v>
      </c>
      <c r="AD1026" s="544" t="s">
        <v>2505</v>
      </c>
      <c r="AE1026" s="544" t="s">
        <v>2263</v>
      </c>
      <c r="AF1026" s="545" t="s">
        <v>2263</v>
      </c>
      <c r="AG1026" s="545" t="s">
        <v>2263</v>
      </c>
      <c r="AH1026" s="556"/>
      <c r="AN1026" s="502">
        <f t="shared" si="286"/>
        <v>0</v>
      </c>
      <c r="AO1026" s="502">
        <f t="shared" si="286"/>
        <v>-15618.097909874916</v>
      </c>
      <c r="AP1026" s="502">
        <f t="shared" si="286"/>
        <v>-48589.637941833076</v>
      </c>
      <c r="AQ1026" s="502">
        <f t="shared" si="286"/>
        <v>-5324306.4882647926</v>
      </c>
    </row>
    <row r="1027" spans="1:43" s="504" customFormat="1" ht="12.75" x14ac:dyDescent="0.2">
      <c r="A1027" s="535" t="s">
        <v>1407</v>
      </c>
      <c r="B1027" s="536" t="s">
        <v>2423</v>
      </c>
      <c r="C1027" s="537" t="s">
        <v>2263</v>
      </c>
      <c r="D1027" s="537">
        <v>28113.075655313656</v>
      </c>
      <c r="E1027" s="537">
        <v>28113.075655313656</v>
      </c>
      <c r="F1027" s="537">
        <v>17369.06148009895</v>
      </c>
      <c r="G1027" s="538">
        <v>0</v>
      </c>
      <c r="H1027" s="538">
        <v>0</v>
      </c>
      <c r="I1027" s="538">
        <v>14</v>
      </c>
      <c r="J1027" s="538">
        <v>265</v>
      </c>
      <c r="K1027" s="539">
        <f t="shared" si="279"/>
        <v>0</v>
      </c>
      <c r="L1027" s="539">
        <f t="shared" si="280"/>
        <v>0</v>
      </c>
      <c r="M1027" s="539">
        <f t="shared" si="280"/>
        <v>393583.05917439121</v>
      </c>
      <c r="N1027" s="539">
        <f t="shared" si="280"/>
        <v>4602801.2922262214</v>
      </c>
      <c r="O1027" s="539">
        <f t="shared" si="281"/>
        <v>4996384.3514006129</v>
      </c>
      <c r="P1027" s="540"/>
      <c r="Q1027" s="541"/>
      <c r="R1027" s="541">
        <f>SUMPRODUCT(D1027:F1027,H1027:J1027)/SUM(H1027:J1027)</f>
        <v>17908.187639428721</v>
      </c>
      <c r="S1027" s="541">
        <f>R1027</f>
        <v>17908.187639428721</v>
      </c>
      <c r="T1027" s="541">
        <f>R1027</f>
        <v>17908.187639428721</v>
      </c>
      <c r="U1027" s="538">
        <f t="shared" si="282"/>
        <v>0</v>
      </c>
      <c r="V1027" s="538">
        <f t="shared" si="283"/>
        <v>0</v>
      </c>
      <c r="W1027" s="538">
        <f t="shared" si="283"/>
        <v>250714.62695200209</v>
      </c>
      <c r="X1027" s="538">
        <f t="shared" si="283"/>
        <v>4745669.724448611</v>
      </c>
      <c r="Y1027" s="538">
        <f t="shared" si="284"/>
        <v>4996384.3514006129</v>
      </c>
      <c r="Z1027" s="542">
        <f t="shared" si="285"/>
        <v>0</v>
      </c>
      <c r="AA1027" s="543"/>
      <c r="AB1027" s="544" t="s">
        <v>2263</v>
      </c>
      <c r="AC1027" s="544" t="s">
        <v>2505</v>
      </c>
      <c r="AD1027" s="544" t="s">
        <v>2505</v>
      </c>
      <c r="AE1027" s="544" t="s">
        <v>2263</v>
      </c>
      <c r="AF1027" s="545" t="s">
        <v>2263</v>
      </c>
      <c r="AG1027" s="545" t="s">
        <v>2263</v>
      </c>
      <c r="AH1027" s="556"/>
      <c r="AN1027" s="502">
        <f t="shared" si="286"/>
        <v>0</v>
      </c>
      <c r="AO1027" s="502">
        <f t="shared" si="286"/>
        <v>0</v>
      </c>
      <c r="AP1027" s="502">
        <f t="shared" si="286"/>
        <v>-142868.43222238912</v>
      </c>
      <c r="AQ1027" s="502">
        <f t="shared" si="286"/>
        <v>142868.43222238962</v>
      </c>
    </row>
    <row r="1028" spans="1:43" s="504" customFormat="1" ht="12.75" x14ac:dyDescent="0.2">
      <c r="A1028" s="535" t="s">
        <v>1408</v>
      </c>
      <c r="B1028" s="536" t="s">
        <v>2423</v>
      </c>
      <c r="C1028" s="537" t="s">
        <v>2263</v>
      </c>
      <c r="D1028" s="537">
        <v>4320.5469466024924</v>
      </c>
      <c r="E1028" s="537">
        <v>4320.5469466024924</v>
      </c>
      <c r="F1028" s="537">
        <v>4262.8862686778775</v>
      </c>
      <c r="G1028" s="538">
        <v>0</v>
      </c>
      <c r="H1028" s="538">
        <v>0</v>
      </c>
      <c r="I1028" s="538">
        <v>2</v>
      </c>
      <c r="J1028" s="538">
        <v>125</v>
      </c>
      <c r="K1028" s="539">
        <f t="shared" si="279"/>
        <v>0</v>
      </c>
      <c r="L1028" s="539">
        <f t="shared" si="280"/>
        <v>0</v>
      </c>
      <c r="M1028" s="539">
        <f t="shared" si="280"/>
        <v>8641.0938932049849</v>
      </c>
      <c r="N1028" s="539">
        <f t="shared" si="280"/>
        <v>532860.78358473466</v>
      </c>
      <c r="O1028" s="539">
        <f t="shared" si="281"/>
        <v>541501.87747793959</v>
      </c>
      <c r="P1028" s="540"/>
      <c r="Q1028" s="541"/>
      <c r="R1028" s="541">
        <f>SUMPRODUCT(D1028:F1028,H1028:J1028)/SUM(H1028:J1028)</f>
        <v>4263.7943108499185</v>
      </c>
      <c r="S1028" s="541">
        <f>R1028</f>
        <v>4263.7943108499185</v>
      </c>
      <c r="T1028" s="541">
        <f>R1028</f>
        <v>4263.7943108499185</v>
      </c>
      <c r="U1028" s="538">
        <f t="shared" si="282"/>
        <v>0</v>
      </c>
      <c r="V1028" s="538">
        <f t="shared" si="283"/>
        <v>0</v>
      </c>
      <c r="W1028" s="538">
        <f t="shared" si="283"/>
        <v>8527.5886216998369</v>
      </c>
      <c r="X1028" s="538">
        <f t="shared" si="283"/>
        <v>532974.28885623976</v>
      </c>
      <c r="Y1028" s="538">
        <f t="shared" si="284"/>
        <v>541501.87747793959</v>
      </c>
      <c r="Z1028" s="542">
        <f t="shared" si="285"/>
        <v>0</v>
      </c>
      <c r="AA1028" s="543"/>
      <c r="AB1028" s="544" t="s">
        <v>2263</v>
      </c>
      <c r="AC1028" s="544" t="s">
        <v>2505</v>
      </c>
      <c r="AD1028" s="544" t="s">
        <v>2505</v>
      </c>
      <c r="AE1028" s="544" t="s">
        <v>2263</v>
      </c>
      <c r="AF1028" s="545" t="s">
        <v>2263</v>
      </c>
      <c r="AG1028" s="545" t="s">
        <v>2263</v>
      </c>
      <c r="AH1028" s="556"/>
      <c r="AN1028" s="502">
        <f t="shared" si="286"/>
        <v>0</v>
      </c>
      <c r="AO1028" s="502">
        <f t="shared" si="286"/>
        <v>0</v>
      </c>
      <c r="AP1028" s="502">
        <f t="shared" si="286"/>
        <v>-113.5052715051479</v>
      </c>
      <c r="AQ1028" s="502">
        <f t="shared" si="286"/>
        <v>113.50527150509879</v>
      </c>
    </row>
    <row r="1029" spans="1:43" s="504" customFormat="1" ht="12.75" x14ac:dyDescent="0.2">
      <c r="A1029" s="535" t="s">
        <v>1409</v>
      </c>
      <c r="B1029" s="536">
        <v>0</v>
      </c>
      <c r="C1029" s="537" t="s">
        <v>2263</v>
      </c>
      <c r="D1029" s="537">
        <v>1168.2875931323449</v>
      </c>
      <c r="E1029" s="537">
        <v>1168.2875931323449</v>
      </c>
      <c r="F1029" s="537">
        <v>4591.9194253138667</v>
      </c>
      <c r="G1029" s="538">
        <v>0</v>
      </c>
      <c r="H1029" s="538">
        <v>95</v>
      </c>
      <c r="I1029" s="538">
        <v>28</v>
      </c>
      <c r="J1029" s="538">
        <v>362</v>
      </c>
      <c r="K1029" s="539">
        <f t="shared" si="279"/>
        <v>0</v>
      </c>
      <c r="L1029" s="539">
        <f t="shared" si="280"/>
        <v>110987.32134757277</v>
      </c>
      <c r="M1029" s="539">
        <f t="shared" si="280"/>
        <v>32712.052607705657</v>
      </c>
      <c r="N1029" s="539">
        <f t="shared" si="280"/>
        <v>1662274.8319636197</v>
      </c>
      <c r="O1029" s="539">
        <f t="shared" si="281"/>
        <v>1805974.2059188981</v>
      </c>
      <c r="P1029" s="540"/>
      <c r="Q1029" s="541"/>
      <c r="R1029" s="541"/>
      <c r="S1029" s="541"/>
      <c r="T1029" s="541"/>
      <c r="U1029" s="538">
        <f t="shared" si="282"/>
        <v>0</v>
      </c>
      <c r="V1029" s="538">
        <f t="shared" si="283"/>
        <v>0</v>
      </c>
      <c r="W1029" s="538">
        <f t="shared" si="283"/>
        <v>0</v>
      </c>
      <c r="X1029" s="538">
        <f t="shared" si="283"/>
        <v>0</v>
      </c>
      <c r="Y1029" s="538">
        <f t="shared" si="284"/>
        <v>0</v>
      </c>
      <c r="Z1029" s="542">
        <f t="shared" si="285"/>
        <v>0</v>
      </c>
      <c r="AA1029" s="543"/>
      <c r="AB1029" s="544" t="s">
        <v>2263</v>
      </c>
      <c r="AC1029" s="544" t="s">
        <v>2505</v>
      </c>
      <c r="AD1029" s="544" t="s">
        <v>2505</v>
      </c>
      <c r="AE1029" s="544" t="s">
        <v>2263</v>
      </c>
      <c r="AF1029" s="545" t="s">
        <v>2263</v>
      </c>
      <c r="AG1029" s="545" t="s">
        <v>2263</v>
      </c>
      <c r="AH1029" s="556"/>
      <c r="AN1029" s="502">
        <f t="shared" si="286"/>
        <v>0</v>
      </c>
      <c r="AO1029" s="502">
        <f t="shared" si="286"/>
        <v>-110987.32134757277</v>
      </c>
      <c r="AP1029" s="502">
        <f t="shared" si="286"/>
        <v>-32712.052607705657</v>
      </c>
      <c r="AQ1029" s="502">
        <f t="shared" si="286"/>
        <v>-1662274.8319636197</v>
      </c>
    </row>
    <row r="1030" spans="1:43" s="504" customFormat="1" ht="12.75" x14ac:dyDescent="0.2">
      <c r="A1030" s="535" t="s">
        <v>1410</v>
      </c>
      <c r="B1030" s="536">
        <v>0</v>
      </c>
      <c r="C1030" s="537" t="s">
        <v>2263</v>
      </c>
      <c r="D1030" s="537">
        <v>780.18010424042575</v>
      </c>
      <c r="E1030" s="537">
        <v>780.18010424042575</v>
      </c>
      <c r="F1030" s="537">
        <v>2469.5899626853261</v>
      </c>
      <c r="G1030" s="538">
        <v>0</v>
      </c>
      <c r="H1030" s="538">
        <v>562</v>
      </c>
      <c r="I1030" s="538">
        <v>82</v>
      </c>
      <c r="J1030" s="538">
        <v>304</v>
      </c>
      <c r="K1030" s="539">
        <f t="shared" si="279"/>
        <v>0</v>
      </c>
      <c r="L1030" s="539">
        <f t="shared" si="280"/>
        <v>438461.21858311928</v>
      </c>
      <c r="M1030" s="539">
        <f t="shared" si="280"/>
        <v>63974.768547714913</v>
      </c>
      <c r="N1030" s="539">
        <f t="shared" si="280"/>
        <v>750755.34865633911</v>
      </c>
      <c r="O1030" s="539">
        <f t="shared" si="281"/>
        <v>1253191.3357871734</v>
      </c>
      <c r="P1030" s="540"/>
      <c r="Q1030" s="541"/>
      <c r="R1030" s="541"/>
      <c r="S1030" s="541"/>
      <c r="T1030" s="541"/>
      <c r="U1030" s="538">
        <f t="shared" si="282"/>
        <v>0</v>
      </c>
      <c r="V1030" s="538">
        <f t="shared" si="283"/>
        <v>0</v>
      </c>
      <c r="W1030" s="538">
        <f t="shared" si="283"/>
        <v>0</v>
      </c>
      <c r="X1030" s="538">
        <f t="shared" si="283"/>
        <v>0</v>
      </c>
      <c r="Y1030" s="538">
        <f t="shared" si="284"/>
        <v>0</v>
      </c>
      <c r="Z1030" s="542">
        <f t="shared" si="285"/>
        <v>0</v>
      </c>
      <c r="AA1030" s="543"/>
      <c r="AB1030" s="544" t="s">
        <v>2263</v>
      </c>
      <c r="AC1030" s="544" t="s">
        <v>2505</v>
      </c>
      <c r="AD1030" s="544" t="s">
        <v>2505</v>
      </c>
      <c r="AE1030" s="544" t="s">
        <v>2263</v>
      </c>
      <c r="AF1030" s="545" t="s">
        <v>2263</v>
      </c>
      <c r="AG1030" s="545" t="s">
        <v>2263</v>
      </c>
      <c r="AH1030" s="556"/>
      <c r="AN1030" s="502">
        <f t="shared" si="286"/>
        <v>0</v>
      </c>
      <c r="AO1030" s="502">
        <f t="shared" si="286"/>
        <v>-438461.21858311928</v>
      </c>
      <c r="AP1030" s="502">
        <f t="shared" si="286"/>
        <v>-63974.768547714913</v>
      </c>
      <c r="AQ1030" s="502">
        <f t="shared" si="286"/>
        <v>-750755.34865633911</v>
      </c>
    </row>
    <row r="1031" spans="1:43" s="504" customFormat="1" ht="12.75" x14ac:dyDescent="0.2">
      <c r="A1031" s="535" t="s">
        <v>1411</v>
      </c>
      <c r="B1031" s="536">
        <v>0</v>
      </c>
      <c r="C1031" s="537" t="s">
        <v>2263</v>
      </c>
      <c r="D1031" s="537">
        <v>668.84943667162327</v>
      </c>
      <c r="E1031" s="537">
        <v>668.84943667162327</v>
      </c>
      <c r="F1031" s="537">
        <v>1475.7957850121174</v>
      </c>
      <c r="G1031" s="538">
        <v>0</v>
      </c>
      <c r="H1031" s="538">
        <v>827</v>
      </c>
      <c r="I1031" s="538">
        <v>81</v>
      </c>
      <c r="J1031" s="538">
        <v>281</v>
      </c>
      <c r="K1031" s="539">
        <f t="shared" si="279"/>
        <v>0</v>
      </c>
      <c r="L1031" s="539">
        <f t="shared" si="280"/>
        <v>553138.48412743246</v>
      </c>
      <c r="M1031" s="539">
        <f t="shared" si="280"/>
        <v>54176.804370401485</v>
      </c>
      <c r="N1031" s="539">
        <f t="shared" si="280"/>
        <v>414698.61558840499</v>
      </c>
      <c r="O1031" s="539">
        <f t="shared" si="281"/>
        <v>1022013.9040862389</v>
      </c>
      <c r="P1031" s="540"/>
      <c r="Q1031" s="541"/>
      <c r="R1031" s="541"/>
      <c r="S1031" s="541"/>
      <c r="T1031" s="541"/>
      <c r="U1031" s="538">
        <f t="shared" si="282"/>
        <v>0</v>
      </c>
      <c r="V1031" s="538">
        <f t="shared" si="283"/>
        <v>0</v>
      </c>
      <c r="W1031" s="538">
        <f t="shared" si="283"/>
        <v>0</v>
      </c>
      <c r="X1031" s="538">
        <f t="shared" si="283"/>
        <v>0</v>
      </c>
      <c r="Y1031" s="538">
        <f t="shared" si="284"/>
        <v>0</v>
      </c>
      <c r="Z1031" s="542">
        <f t="shared" si="285"/>
        <v>0</v>
      </c>
      <c r="AA1031" s="543"/>
      <c r="AB1031" s="544" t="s">
        <v>2263</v>
      </c>
      <c r="AC1031" s="544" t="s">
        <v>2505</v>
      </c>
      <c r="AD1031" s="544" t="s">
        <v>2505</v>
      </c>
      <c r="AE1031" s="544" t="s">
        <v>2263</v>
      </c>
      <c r="AF1031" s="545" t="s">
        <v>2263</v>
      </c>
      <c r="AG1031" s="545" t="s">
        <v>2263</v>
      </c>
      <c r="AH1031" s="556"/>
      <c r="AN1031" s="502">
        <f t="shared" si="286"/>
        <v>0</v>
      </c>
      <c r="AO1031" s="502">
        <f t="shared" si="286"/>
        <v>-553138.48412743246</v>
      </c>
      <c r="AP1031" s="502">
        <f t="shared" si="286"/>
        <v>-54176.804370401485</v>
      </c>
      <c r="AQ1031" s="502">
        <f t="shared" si="286"/>
        <v>-414698.61558840499</v>
      </c>
    </row>
    <row r="1032" spans="1:43" s="504" customFormat="1" ht="12.75" x14ac:dyDescent="0.2">
      <c r="A1032" s="535" t="s">
        <v>1412</v>
      </c>
      <c r="B1032" s="536">
        <v>0</v>
      </c>
      <c r="C1032" s="537" t="s">
        <v>2263</v>
      </c>
      <c r="D1032" s="537">
        <v>9344.4923626990367</v>
      </c>
      <c r="E1032" s="537">
        <v>9344.4923626990367</v>
      </c>
      <c r="F1032" s="537">
        <v>5630.0647822117471</v>
      </c>
      <c r="G1032" s="538">
        <v>0</v>
      </c>
      <c r="H1032" s="538">
        <v>1</v>
      </c>
      <c r="I1032" s="538">
        <v>9</v>
      </c>
      <c r="J1032" s="538">
        <v>552</v>
      </c>
      <c r="K1032" s="539">
        <f t="shared" ref="K1032:K1095" si="290">IF(ISERROR(C1032*G1032),0,G1032*C1032)</f>
        <v>0</v>
      </c>
      <c r="L1032" s="539">
        <f t="shared" ref="L1032:N1095" si="291">IFERROR(D1032*H1032,"")</f>
        <v>9344.4923626990367</v>
      </c>
      <c r="M1032" s="539">
        <f t="shared" si="291"/>
        <v>84100.431264291328</v>
      </c>
      <c r="N1032" s="539">
        <f t="shared" si="291"/>
        <v>3107795.7597808843</v>
      </c>
      <c r="O1032" s="539">
        <f t="shared" ref="O1032:O1095" si="292">IFERROR(SUM(K1032:N1032),"")</f>
        <v>3201240.6834078748</v>
      </c>
      <c r="P1032" s="540"/>
      <c r="Q1032" s="541"/>
      <c r="R1032" s="541"/>
      <c r="S1032" s="541"/>
      <c r="T1032" s="541"/>
      <c r="U1032" s="538">
        <f t="shared" ref="U1032:U1095" si="293">IF(ISERROR(G1032*Q1032),0,G1032*Q1032)</f>
        <v>0</v>
      </c>
      <c r="V1032" s="538">
        <f t="shared" ref="V1032:X1095" si="294">IFERROR(H1032*R1032,"")</f>
        <v>0</v>
      </c>
      <c r="W1032" s="538">
        <f t="shared" si="294"/>
        <v>0</v>
      </c>
      <c r="X1032" s="538">
        <f t="shared" si="294"/>
        <v>0</v>
      </c>
      <c r="Y1032" s="538">
        <f t="shared" ref="Y1032:Y1095" si="295">IFERROR(SUM(U1032:X1032),"")</f>
        <v>0</v>
      </c>
      <c r="Z1032" s="542">
        <f t="shared" ref="Z1032:Z1095" si="296">IF(Y1032=0,0,(Y1032-O1032))</f>
        <v>0</v>
      </c>
      <c r="AA1032" s="543"/>
      <c r="AB1032" s="544" t="s">
        <v>2263</v>
      </c>
      <c r="AC1032" s="544" t="s">
        <v>2505</v>
      </c>
      <c r="AD1032" s="544" t="s">
        <v>2505</v>
      </c>
      <c r="AE1032" s="544" t="s">
        <v>2263</v>
      </c>
      <c r="AF1032" s="545" t="s">
        <v>2263</v>
      </c>
      <c r="AG1032" s="545" t="s">
        <v>2263</v>
      </c>
      <c r="AH1032" s="556"/>
      <c r="AN1032" s="502">
        <f t="shared" si="286"/>
        <v>0</v>
      </c>
      <c r="AO1032" s="502">
        <f t="shared" si="286"/>
        <v>-9344.4923626990367</v>
      </c>
      <c r="AP1032" s="502">
        <f t="shared" si="286"/>
        <v>-84100.431264291328</v>
      </c>
      <c r="AQ1032" s="502">
        <f t="shared" si="286"/>
        <v>-3107795.7597808843</v>
      </c>
    </row>
    <row r="1033" spans="1:43" s="504" customFormat="1" ht="12.75" x14ac:dyDescent="0.2">
      <c r="A1033" s="535" t="s">
        <v>1413</v>
      </c>
      <c r="B1033" s="536">
        <v>0</v>
      </c>
      <c r="C1033" s="537" t="s">
        <v>2263</v>
      </c>
      <c r="D1033" s="537">
        <v>1234.1770501267242</v>
      </c>
      <c r="E1033" s="537">
        <v>1234.1770501267242</v>
      </c>
      <c r="F1033" s="537">
        <v>3464.2777684187868</v>
      </c>
      <c r="G1033" s="538">
        <v>0</v>
      </c>
      <c r="H1033" s="538">
        <v>74</v>
      </c>
      <c r="I1033" s="538">
        <v>40</v>
      </c>
      <c r="J1033" s="538">
        <v>1503</v>
      </c>
      <c r="K1033" s="539">
        <f t="shared" si="290"/>
        <v>0</v>
      </c>
      <c r="L1033" s="539">
        <f t="shared" si="291"/>
        <v>91329.101709377588</v>
      </c>
      <c r="M1033" s="539">
        <f t="shared" si="291"/>
        <v>49367.082005068965</v>
      </c>
      <c r="N1033" s="539">
        <f t="shared" si="291"/>
        <v>5206809.4859334361</v>
      </c>
      <c r="O1033" s="539">
        <f t="shared" si="292"/>
        <v>5347505.6696478827</v>
      </c>
      <c r="P1033" s="540"/>
      <c r="Q1033" s="541"/>
      <c r="R1033" s="541"/>
      <c r="S1033" s="541"/>
      <c r="T1033" s="541"/>
      <c r="U1033" s="538">
        <f t="shared" si="293"/>
        <v>0</v>
      </c>
      <c r="V1033" s="538">
        <f t="shared" si="294"/>
        <v>0</v>
      </c>
      <c r="W1033" s="538">
        <f t="shared" si="294"/>
        <v>0</v>
      </c>
      <c r="X1033" s="538">
        <f t="shared" si="294"/>
        <v>0</v>
      </c>
      <c r="Y1033" s="538">
        <f t="shared" si="295"/>
        <v>0</v>
      </c>
      <c r="Z1033" s="542">
        <f t="shared" si="296"/>
        <v>0</v>
      </c>
      <c r="AA1033" s="543"/>
      <c r="AB1033" s="544" t="s">
        <v>2263</v>
      </c>
      <c r="AC1033" s="544" t="s">
        <v>2505</v>
      </c>
      <c r="AD1033" s="544" t="s">
        <v>2505</v>
      </c>
      <c r="AE1033" s="544" t="s">
        <v>2263</v>
      </c>
      <c r="AF1033" s="545" t="s">
        <v>2263</v>
      </c>
      <c r="AG1033" s="545" t="s">
        <v>2263</v>
      </c>
      <c r="AH1033" s="556"/>
      <c r="AN1033" s="502">
        <f t="shared" si="286"/>
        <v>0</v>
      </c>
      <c r="AO1033" s="502">
        <f t="shared" si="286"/>
        <v>-91329.101709377588</v>
      </c>
      <c r="AP1033" s="502">
        <f t="shared" si="286"/>
        <v>-49367.082005068965</v>
      </c>
      <c r="AQ1033" s="502">
        <f t="shared" si="286"/>
        <v>-5206809.4859334361</v>
      </c>
    </row>
    <row r="1034" spans="1:43" s="504" customFormat="1" ht="12.75" x14ac:dyDescent="0.2">
      <c r="A1034" s="535" t="s">
        <v>1414</v>
      </c>
      <c r="B1034" s="536">
        <v>0</v>
      </c>
      <c r="C1034" s="537" t="s">
        <v>2263</v>
      </c>
      <c r="D1034" s="537">
        <v>614.20889713412919</v>
      </c>
      <c r="E1034" s="537">
        <v>614.20889713412919</v>
      </c>
      <c r="F1034" s="537">
        <v>2465.1536221389651</v>
      </c>
      <c r="G1034" s="538">
        <v>0</v>
      </c>
      <c r="H1034" s="538">
        <v>2010</v>
      </c>
      <c r="I1034" s="538">
        <v>215</v>
      </c>
      <c r="J1034" s="538">
        <v>5985</v>
      </c>
      <c r="K1034" s="539">
        <f t="shared" si="290"/>
        <v>0</v>
      </c>
      <c r="L1034" s="539">
        <f t="shared" si="291"/>
        <v>1234559.8832395996</v>
      </c>
      <c r="M1034" s="539">
        <f t="shared" si="291"/>
        <v>132054.91288383777</v>
      </c>
      <c r="N1034" s="539">
        <f t="shared" si="291"/>
        <v>14753944.428501707</v>
      </c>
      <c r="O1034" s="539">
        <f t="shared" si="292"/>
        <v>16120559.224625144</v>
      </c>
      <c r="P1034" s="540"/>
      <c r="Q1034" s="541"/>
      <c r="R1034" s="541"/>
      <c r="S1034" s="541"/>
      <c r="T1034" s="541"/>
      <c r="U1034" s="538">
        <f t="shared" si="293"/>
        <v>0</v>
      </c>
      <c r="V1034" s="538">
        <f t="shared" si="294"/>
        <v>0</v>
      </c>
      <c r="W1034" s="538">
        <f t="shared" si="294"/>
        <v>0</v>
      </c>
      <c r="X1034" s="538">
        <f t="shared" si="294"/>
        <v>0</v>
      </c>
      <c r="Y1034" s="538">
        <f t="shared" si="295"/>
        <v>0</v>
      </c>
      <c r="Z1034" s="542">
        <f t="shared" si="296"/>
        <v>0</v>
      </c>
      <c r="AA1034" s="543"/>
      <c r="AB1034" s="544" t="s">
        <v>2263</v>
      </c>
      <c r="AC1034" s="544" t="s">
        <v>2505</v>
      </c>
      <c r="AD1034" s="544" t="s">
        <v>2505</v>
      </c>
      <c r="AE1034" s="544" t="s">
        <v>2263</v>
      </c>
      <c r="AF1034" s="545" t="s">
        <v>2263</v>
      </c>
      <c r="AG1034" s="545" t="s">
        <v>2263</v>
      </c>
      <c r="AH1034" s="556"/>
      <c r="AN1034" s="502">
        <f t="shared" si="286"/>
        <v>0</v>
      </c>
      <c r="AO1034" s="502">
        <f t="shared" si="286"/>
        <v>-1234559.8832395996</v>
      </c>
      <c r="AP1034" s="502">
        <f t="shared" si="286"/>
        <v>-132054.91288383777</v>
      </c>
      <c r="AQ1034" s="502">
        <f t="shared" si="286"/>
        <v>-14753944.428501707</v>
      </c>
    </row>
    <row r="1035" spans="1:43" s="504" customFormat="1" ht="12.75" x14ac:dyDescent="0.2">
      <c r="A1035" s="535" t="s">
        <v>1415</v>
      </c>
      <c r="B1035" s="536">
        <v>0</v>
      </c>
      <c r="C1035" s="537" t="s">
        <v>2263</v>
      </c>
      <c r="D1035" s="537">
        <v>517.36786835420583</v>
      </c>
      <c r="E1035" s="537">
        <v>517.36786835420583</v>
      </c>
      <c r="F1035" s="537">
        <v>1364.1967525169471</v>
      </c>
      <c r="G1035" s="538">
        <v>0</v>
      </c>
      <c r="H1035" s="538">
        <v>28454</v>
      </c>
      <c r="I1035" s="538">
        <v>1120</v>
      </c>
      <c r="J1035" s="538">
        <v>23320</v>
      </c>
      <c r="K1035" s="539">
        <f t="shared" si="290"/>
        <v>0</v>
      </c>
      <c r="L1035" s="539">
        <f t="shared" si="291"/>
        <v>14721185.326150572</v>
      </c>
      <c r="M1035" s="539">
        <f t="shared" si="291"/>
        <v>579452.01255671051</v>
      </c>
      <c r="N1035" s="539">
        <f t="shared" si="291"/>
        <v>31813068.268695205</v>
      </c>
      <c r="O1035" s="539">
        <f t="shared" si="292"/>
        <v>47113705.607402489</v>
      </c>
      <c r="P1035" s="540"/>
      <c r="Q1035" s="541"/>
      <c r="R1035" s="541"/>
      <c r="S1035" s="541"/>
      <c r="T1035" s="541"/>
      <c r="U1035" s="538">
        <f t="shared" si="293"/>
        <v>0</v>
      </c>
      <c r="V1035" s="538">
        <f t="shared" si="294"/>
        <v>0</v>
      </c>
      <c r="W1035" s="538">
        <f t="shared" si="294"/>
        <v>0</v>
      </c>
      <c r="X1035" s="538">
        <f t="shared" si="294"/>
        <v>0</v>
      </c>
      <c r="Y1035" s="538">
        <f t="shared" si="295"/>
        <v>0</v>
      </c>
      <c r="Z1035" s="542">
        <f t="shared" si="296"/>
        <v>0</v>
      </c>
      <c r="AA1035" s="543"/>
      <c r="AB1035" s="544" t="s">
        <v>2263</v>
      </c>
      <c r="AC1035" s="544" t="s">
        <v>2505</v>
      </c>
      <c r="AD1035" s="544" t="s">
        <v>2505</v>
      </c>
      <c r="AE1035" s="544" t="s">
        <v>2263</v>
      </c>
      <c r="AF1035" s="545" t="s">
        <v>2263</v>
      </c>
      <c r="AG1035" s="545" t="s">
        <v>2263</v>
      </c>
      <c r="AH1035" s="556"/>
      <c r="AN1035" s="502">
        <f t="shared" si="286"/>
        <v>0</v>
      </c>
      <c r="AO1035" s="502">
        <f t="shared" si="286"/>
        <v>-14721185.326150572</v>
      </c>
      <c r="AP1035" s="502">
        <f t="shared" si="286"/>
        <v>-579452.01255671051</v>
      </c>
      <c r="AQ1035" s="502">
        <f t="shared" si="286"/>
        <v>-31813068.268695205</v>
      </c>
    </row>
    <row r="1036" spans="1:43" s="504" customFormat="1" ht="25.5" x14ac:dyDescent="0.2">
      <c r="A1036" s="535" t="s">
        <v>1416</v>
      </c>
      <c r="B1036" s="536" t="s">
        <v>2424</v>
      </c>
      <c r="C1036" s="537" t="s">
        <v>2263</v>
      </c>
      <c r="D1036" s="537">
        <v>13309.051634129377</v>
      </c>
      <c r="E1036" s="537">
        <v>13309.051634129377</v>
      </c>
      <c r="F1036" s="537">
        <v>10154.632926552631</v>
      </c>
      <c r="G1036" s="538">
        <v>0</v>
      </c>
      <c r="H1036" s="538">
        <v>4</v>
      </c>
      <c r="I1036" s="538">
        <v>42</v>
      </c>
      <c r="J1036" s="538">
        <v>515</v>
      </c>
      <c r="K1036" s="539">
        <f t="shared" si="290"/>
        <v>0</v>
      </c>
      <c r="L1036" s="539">
        <f t="shared" si="291"/>
        <v>53236.206536517508</v>
      </c>
      <c r="M1036" s="539">
        <f t="shared" si="291"/>
        <v>558980.16863343387</v>
      </c>
      <c r="N1036" s="539">
        <f t="shared" si="291"/>
        <v>5229635.9571746048</v>
      </c>
      <c r="O1036" s="539">
        <f t="shared" si="292"/>
        <v>5841852.3323445562</v>
      </c>
      <c r="P1036" s="540"/>
      <c r="Q1036" s="541"/>
      <c r="R1036" s="541">
        <f>SUMPRODUCT(D1036:F1036,H1036:J1036)/SUM(H1036:J1036)</f>
        <v>10413.284014874433</v>
      </c>
      <c r="S1036" s="541">
        <f>R1036</f>
        <v>10413.284014874433</v>
      </c>
      <c r="T1036" s="541">
        <f>R1036</f>
        <v>10413.284014874433</v>
      </c>
      <c r="U1036" s="538">
        <f t="shared" si="293"/>
        <v>0</v>
      </c>
      <c r="V1036" s="538">
        <f t="shared" si="294"/>
        <v>41653.13605949773</v>
      </c>
      <c r="W1036" s="538">
        <f t="shared" si="294"/>
        <v>437357.92862472619</v>
      </c>
      <c r="X1036" s="538">
        <f t="shared" si="294"/>
        <v>5362841.2676603328</v>
      </c>
      <c r="Y1036" s="538">
        <f t="shared" si="295"/>
        <v>5841852.3323445572</v>
      </c>
      <c r="Z1036" s="542">
        <f t="shared" si="296"/>
        <v>9.3132257461547852E-10</v>
      </c>
      <c r="AA1036" s="543"/>
      <c r="AB1036" s="544" t="s">
        <v>2263</v>
      </c>
      <c r="AC1036" s="544" t="s">
        <v>2505</v>
      </c>
      <c r="AD1036" s="544" t="s">
        <v>2505</v>
      </c>
      <c r="AE1036" s="544" t="s">
        <v>2263</v>
      </c>
      <c r="AF1036" s="545" t="s">
        <v>2263</v>
      </c>
      <c r="AG1036" s="545" t="s">
        <v>2263</v>
      </c>
      <c r="AH1036" s="556"/>
      <c r="AN1036" s="502">
        <f t="shared" si="286"/>
        <v>0</v>
      </c>
      <c r="AO1036" s="502">
        <f t="shared" si="286"/>
        <v>-11583.070477019777</v>
      </c>
      <c r="AP1036" s="502">
        <f t="shared" si="286"/>
        <v>-121622.24000870768</v>
      </c>
      <c r="AQ1036" s="502">
        <f t="shared" si="286"/>
        <v>133205.31048572809</v>
      </c>
    </row>
    <row r="1037" spans="1:43" s="504" customFormat="1" ht="12.75" x14ac:dyDescent="0.2">
      <c r="A1037" s="535" t="s">
        <v>1417</v>
      </c>
      <c r="B1037" s="536">
        <v>0</v>
      </c>
      <c r="C1037" s="537" t="s">
        <v>2263</v>
      </c>
      <c r="D1037" s="537">
        <v>8169.663277932128</v>
      </c>
      <c r="E1037" s="537">
        <v>8169.663277932128</v>
      </c>
      <c r="F1037" s="537">
        <v>6355.9359480640005</v>
      </c>
      <c r="G1037" s="538">
        <v>0</v>
      </c>
      <c r="H1037" s="538">
        <v>8</v>
      </c>
      <c r="I1037" s="538">
        <v>46</v>
      </c>
      <c r="J1037" s="538">
        <v>429</v>
      </c>
      <c r="K1037" s="539">
        <f t="shared" si="290"/>
        <v>0</v>
      </c>
      <c r="L1037" s="539">
        <f t="shared" si="291"/>
        <v>65357.306223457024</v>
      </c>
      <c r="M1037" s="539">
        <f t="shared" si="291"/>
        <v>375804.51078487787</v>
      </c>
      <c r="N1037" s="539">
        <f t="shared" si="291"/>
        <v>2726696.5217194562</v>
      </c>
      <c r="O1037" s="539">
        <f t="shared" si="292"/>
        <v>3167858.3387277909</v>
      </c>
      <c r="P1037" s="540"/>
      <c r="Q1037" s="541"/>
      <c r="R1037" s="541"/>
      <c r="S1037" s="541"/>
      <c r="T1037" s="541"/>
      <c r="U1037" s="538">
        <f t="shared" si="293"/>
        <v>0</v>
      </c>
      <c r="V1037" s="538">
        <f t="shared" si="294"/>
        <v>0</v>
      </c>
      <c r="W1037" s="538">
        <f t="shared" si="294"/>
        <v>0</v>
      </c>
      <c r="X1037" s="538">
        <f t="shared" si="294"/>
        <v>0</v>
      </c>
      <c r="Y1037" s="538">
        <f t="shared" si="295"/>
        <v>0</v>
      </c>
      <c r="Z1037" s="542">
        <f t="shared" si="296"/>
        <v>0</v>
      </c>
      <c r="AA1037" s="543"/>
      <c r="AB1037" s="544" t="s">
        <v>2263</v>
      </c>
      <c r="AC1037" s="544" t="s">
        <v>2505</v>
      </c>
      <c r="AD1037" s="544" t="s">
        <v>2505</v>
      </c>
      <c r="AE1037" s="544" t="s">
        <v>2263</v>
      </c>
      <c r="AF1037" s="545" t="s">
        <v>2263</v>
      </c>
      <c r="AG1037" s="545" t="s">
        <v>2263</v>
      </c>
      <c r="AH1037" s="556"/>
      <c r="AN1037" s="502">
        <f t="shared" si="286"/>
        <v>0</v>
      </c>
      <c r="AO1037" s="502">
        <f t="shared" si="286"/>
        <v>-65357.306223457024</v>
      </c>
      <c r="AP1037" s="502">
        <f t="shared" si="286"/>
        <v>-375804.51078487787</v>
      </c>
      <c r="AQ1037" s="502">
        <f t="shared" si="286"/>
        <v>-2726696.5217194562</v>
      </c>
    </row>
    <row r="1038" spans="1:43" s="504" customFormat="1" ht="12.75" x14ac:dyDescent="0.2">
      <c r="A1038" s="535" t="s">
        <v>1418</v>
      </c>
      <c r="B1038" s="536">
        <v>0</v>
      </c>
      <c r="C1038" s="537" t="s">
        <v>2263</v>
      </c>
      <c r="D1038" s="537">
        <v>2566.7807753535785</v>
      </c>
      <c r="E1038" s="537">
        <v>2566.7807753535785</v>
      </c>
      <c r="F1038" s="537">
        <v>4750.7470332402272</v>
      </c>
      <c r="G1038" s="538">
        <v>0</v>
      </c>
      <c r="H1038" s="538">
        <v>35</v>
      </c>
      <c r="I1038" s="538">
        <v>100</v>
      </c>
      <c r="J1038" s="538">
        <v>694</v>
      </c>
      <c r="K1038" s="539">
        <f t="shared" si="290"/>
        <v>0</v>
      </c>
      <c r="L1038" s="539">
        <f t="shared" si="291"/>
        <v>89837.32713737525</v>
      </c>
      <c r="M1038" s="539">
        <f t="shared" si="291"/>
        <v>256678.07753535785</v>
      </c>
      <c r="N1038" s="539">
        <f t="shared" si="291"/>
        <v>3297018.4410687177</v>
      </c>
      <c r="O1038" s="539">
        <f t="shared" si="292"/>
        <v>3643533.8457414508</v>
      </c>
      <c r="P1038" s="540"/>
      <c r="Q1038" s="541"/>
      <c r="R1038" s="541"/>
      <c r="S1038" s="541"/>
      <c r="T1038" s="541"/>
      <c r="U1038" s="538">
        <f t="shared" si="293"/>
        <v>0</v>
      </c>
      <c r="V1038" s="538">
        <f t="shared" si="294"/>
        <v>0</v>
      </c>
      <c r="W1038" s="538">
        <f t="shared" si="294"/>
        <v>0</v>
      </c>
      <c r="X1038" s="538">
        <f t="shared" si="294"/>
        <v>0</v>
      </c>
      <c r="Y1038" s="538">
        <f t="shared" si="295"/>
        <v>0</v>
      </c>
      <c r="Z1038" s="542">
        <f t="shared" si="296"/>
        <v>0</v>
      </c>
      <c r="AA1038" s="543"/>
      <c r="AB1038" s="544" t="s">
        <v>2263</v>
      </c>
      <c r="AC1038" s="544" t="s">
        <v>2505</v>
      </c>
      <c r="AD1038" s="544" t="s">
        <v>2505</v>
      </c>
      <c r="AE1038" s="544" t="s">
        <v>2263</v>
      </c>
      <c r="AF1038" s="545" t="s">
        <v>2263</v>
      </c>
      <c r="AG1038" s="545" t="s">
        <v>2263</v>
      </c>
      <c r="AH1038" s="556"/>
      <c r="AN1038" s="502">
        <f t="shared" si="286"/>
        <v>0</v>
      </c>
      <c r="AO1038" s="502">
        <f t="shared" si="286"/>
        <v>-89837.32713737525</v>
      </c>
      <c r="AP1038" s="502">
        <f t="shared" si="286"/>
        <v>-256678.07753535785</v>
      </c>
      <c r="AQ1038" s="502">
        <f t="shared" si="286"/>
        <v>-3297018.4410687177</v>
      </c>
    </row>
    <row r="1039" spans="1:43" s="504" customFormat="1" ht="12.75" x14ac:dyDescent="0.2">
      <c r="A1039" s="535" t="s">
        <v>1419</v>
      </c>
      <c r="B1039" s="536">
        <v>0</v>
      </c>
      <c r="C1039" s="537" t="s">
        <v>2263</v>
      </c>
      <c r="D1039" s="537">
        <v>1485.5179501721459</v>
      </c>
      <c r="E1039" s="537">
        <v>1485.5179501721459</v>
      </c>
      <c r="F1039" s="537">
        <v>3065.3265677750287</v>
      </c>
      <c r="G1039" s="538">
        <v>0</v>
      </c>
      <c r="H1039" s="538">
        <v>280</v>
      </c>
      <c r="I1039" s="538">
        <v>199</v>
      </c>
      <c r="J1039" s="538">
        <v>939</v>
      </c>
      <c r="K1039" s="539">
        <f t="shared" si="290"/>
        <v>0</v>
      </c>
      <c r="L1039" s="539">
        <f t="shared" si="291"/>
        <v>415945.02604820085</v>
      </c>
      <c r="M1039" s="539">
        <f t="shared" si="291"/>
        <v>295618.07208425703</v>
      </c>
      <c r="N1039" s="539">
        <f t="shared" si="291"/>
        <v>2878341.6471407521</v>
      </c>
      <c r="O1039" s="539">
        <f t="shared" si="292"/>
        <v>3589904.7452732101</v>
      </c>
      <c r="P1039" s="540"/>
      <c r="Q1039" s="541"/>
      <c r="R1039" s="541"/>
      <c r="S1039" s="541"/>
      <c r="T1039" s="541"/>
      <c r="U1039" s="538">
        <f t="shared" si="293"/>
        <v>0</v>
      </c>
      <c r="V1039" s="538">
        <f t="shared" si="294"/>
        <v>0</v>
      </c>
      <c r="W1039" s="538">
        <f t="shared" si="294"/>
        <v>0</v>
      </c>
      <c r="X1039" s="538">
        <f t="shared" si="294"/>
        <v>0</v>
      </c>
      <c r="Y1039" s="538">
        <f t="shared" si="295"/>
        <v>0</v>
      </c>
      <c r="Z1039" s="542">
        <f t="shared" si="296"/>
        <v>0</v>
      </c>
      <c r="AA1039" s="543"/>
      <c r="AB1039" s="544" t="s">
        <v>2263</v>
      </c>
      <c r="AC1039" s="544" t="s">
        <v>2505</v>
      </c>
      <c r="AD1039" s="544" t="s">
        <v>2505</v>
      </c>
      <c r="AE1039" s="544" t="s">
        <v>2263</v>
      </c>
      <c r="AF1039" s="545" t="s">
        <v>2263</v>
      </c>
      <c r="AG1039" s="545" t="s">
        <v>2263</v>
      </c>
      <c r="AH1039" s="556"/>
      <c r="AN1039" s="502">
        <f t="shared" si="286"/>
        <v>0</v>
      </c>
      <c r="AO1039" s="502">
        <f t="shared" si="286"/>
        <v>-415945.02604820085</v>
      </c>
      <c r="AP1039" s="502">
        <f t="shared" si="286"/>
        <v>-295618.07208425703</v>
      </c>
      <c r="AQ1039" s="502">
        <f t="shared" si="286"/>
        <v>-2878341.6471407521</v>
      </c>
    </row>
    <row r="1040" spans="1:43" s="504" customFormat="1" ht="12.75" x14ac:dyDescent="0.2">
      <c r="A1040" s="535" t="s">
        <v>1420</v>
      </c>
      <c r="B1040" s="536">
        <v>0</v>
      </c>
      <c r="C1040" s="537" t="s">
        <v>2263</v>
      </c>
      <c r="D1040" s="537">
        <v>575.55765456538666</v>
      </c>
      <c r="E1040" s="537">
        <v>575.55765456538666</v>
      </c>
      <c r="F1040" s="537">
        <v>2821.3745271876146</v>
      </c>
      <c r="G1040" s="538">
        <v>0</v>
      </c>
      <c r="H1040" s="538">
        <v>163</v>
      </c>
      <c r="I1040" s="538">
        <v>41</v>
      </c>
      <c r="J1040" s="538">
        <v>254</v>
      </c>
      <c r="K1040" s="539">
        <f t="shared" si="290"/>
        <v>0</v>
      </c>
      <c r="L1040" s="539">
        <f t="shared" si="291"/>
        <v>93815.897694158019</v>
      </c>
      <c r="M1040" s="539">
        <f t="shared" si="291"/>
        <v>23597.863837180852</v>
      </c>
      <c r="N1040" s="539">
        <f t="shared" si="291"/>
        <v>716629.12990565412</v>
      </c>
      <c r="O1040" s="539">
        <f t="shared" si="292"/>
        <v>834042.89143699303</v>
      </c>
      <c r="P1040" s="540"/>
      <c r="Q1040" s="541"/>
      <c r="R1040" s="541"/>
      <c r="S1040" s="541"/>
      <c r="T1040" s="541"/>
      <c r="U1040" s="538">
        <f t="shared" si="293"/>
        <v>0</v>
      </c>
      <c r="V1040" s="538">
        <f t="shared" si="294"/>
        <v>0</v>
      </c>
      <c r="W1040" s="538">
        <f t="shared" si="294"/>
        <v>0</v>
      </c>
      <c r="X1040" s="538">
        <f t="shared" si="294"/>
        <v>0</v>
      </c>
      <c r="Y1040" s="538">
        <f t="shared" si="295"/>
        <v>0</v>
      </c>
      <c r="Z1040" s="542">
        <f t="shared" si="296"/>
        <v>0</v>
      </c>
      <c r="AA1040" s="543"/>
      <c r="AB1040" s="544" t="s">
        <v>2263</v>
      </c>
      <c r="AC1040" s="544" t="s">
        <v>2505</v>
      </c>
      <c r="AD1040" s="544" t="s">
        <v>2505</v>
      </c>
      <c r="AE1040" s="544" t="s">
        <v>2263</v>
      </c>
      <c r="AF1040" s="545" t="s">
        <v>2263</v>
      </c>
      <c r="AG1040" s="545" t="s">
        <v>2263</v>
      </c>
      <c r="AH1040" s="556"/>
      <c r="AN1040" s="502">
        <f t="shared" si="286"/>
        <v>0</v>
      </c>
      <c r="AO1040" s="502">
        <f t="shared" si="286"/>
        <v>-93815.897694158019</v>
      </c>
      <c r="AP1040" s="502">
        <f t="shared" si="286"/>
        <v>-23597.863837180852</v>
      </c>
      <c r="AQ1040" s="502">
        <f t="shared" si="286"/>
        <v>-716629.12990565412</v>
      </c>
    </row>
    <row r="1041" spans="1:43" s="504" customFormat="1" ht="12.75" x14ac:dyDescent="0.2">
      <c r="A1041" s="535" t="s">
        <v>1421</v>
      </c>
      <c r="B1041" s="536">
        <v>0</v>
      </c>
      <c r="C1041" s="537" t="s">
        <v>2263</v>
      </c>
      <c r="D1041" s="537">
        <v>268.52382479850536</v>
      </c>
      <c r="E1041" s="537">
        <v>268.52382479850536</v>
      </c>
      <c r="F1041" s="537">
        <v>891.15809591523589</v>
      </c>
      <c r="G1041" s="538">
        <v>0</v>
      </c>
      <c r="H1041" s="538">
        <v>1533</v>
      </c>
      <c r="I1041" s="538">
        <v>72</v>
      </c>
      <c r="J1041" s="538">
        <v>645</v>
      </c>
      <c r="K1041" s="539">
        <f t="shared" si="290"/>
        <v>0</v>
      </c>
      <c r="L1041" s="539">
        <f t="shared" si="291"/>
        <v>411647.02341610874</v>
      </c>
      <c r="M1041" s="539">
        <f t="shared" si="291"/>
        <v>19333.715385492385</v>
      </c>
      <c r="N1041" s="539">
        <f t="shared" si="291"/>
        <v>574796.9718653271</v>
      </c>
      <c r="O1041" s="539">
        <f t="shared" si="292"/>
        <v>1005777.7106669282</v>
      </c>
      <c r="P1041" s="540"/>
      <c r="Q1041" s="541"/>
      <c r="R1041" s="541"/>
      <c r="S1041" s="541"/>
      <c r="T1041" s="541"/>
      <c r="U1041" s="538">
        <f t="shared" si="293"/>
        <v>0</v>
      </c>
      <c r="V1041" s="538">
        <f t="shared" si="294"/>
        <v>0</v>
      </c>
      <c r="W1041" s="538">
        <f t="shared" si="294"/>
        <v>0</v>
      </c>
      <c r="X1041" s="538">
        <f t="shared" si="294"/>
        <v>0</v>
      </c>
      <c r="Y1041" s="538">
        <f t="shared" si="295"/>
        <v>0</v>
      </c>
      <c r="Z1041" s="542">
        <f t="shared" si="296"/>
        <v>0</v>
      </c>
      <c r="AA1041" s="543"/>
      <c r="AB1041" s="544" t="s">
        <v>2263</v>
      </c>
      <c r="AC1041" s="544" t="s">
        <v>2505</v>
      </c>
      <c r="AD1041" s="544" t="s">
        <v>2505</v>
      </c>
      <c r="AE1041" s="544" t="s">
        <v>2263</v>
      </c>
      <c r="AF1041" s="545" t="s">
        <v>2263</v>
      </c>
      <c r="AG1041" s="545" t="s">
        <v>2263</v>
      </c>
      <c r="AH1041" s="556"/>
      <c r="AN1041" s="502">
        <f t="shared" si="286"/>
        <v>0</v>
      </c>
      <c r="AO1041" s="502">
        <f t="shared" si="286"/>
        <v>-411647.02341610874</v>
      </c>
      <c r="AP1041" s="502">
        <f t="shared" si="286"/>
        <v>-19333.715385492385</v>
      </c>
      <c r="AQ1041" s="502">
        <f t="shared" si="286"/>
        <v>-574796.9718653271</v>
      </c>
    </row>
    <row r="1042" spans="1:43" s="504" customFormat="1" ht="12.75" x14ac:dyDescent="0.2">
      <c r="A1042" s="535" t="s">
        <v>1422</v>
      </c>
      <c r="B1042" s="536">
        <v>0</v>
      </c>
      <c r="C1042" s="537" t="s">
        <v>2263</v>
      </c>
      <c r="D1042" s="537">
        <v>2251.1284784448953</v>
      </c>
      <c r="E1042" s="537">
        <v>2251.1284784448953</v>
      </c>
      <c r="F1042" s="537">
        <v>6148.5025053894669</v>
      </c>
      <c r="G1042" s="538">
        <v>0</v>
      </c>
      <c r="H1042" s="538">
        <v>4</v>
      </c>
      <c r="I1042" s="538">
        <v>50</v>
      </c>
      <c r="J1042" s="538">
        <v>110</v>
      </c>
      <c r="K1042" s="539">
        <f t="shared" si="290"/>
        <v>0</v>
      </c>
      <c r="L1042" s="539">
        <f t="shared" si="291"/>
        <v>9004.5139137795813</v>
      </c>
      <c r="M1042" s="539">
        <f t="shared" si="291"/>
        <v>112556.42392224476</v>
      </c>
      <c r="N1042" s="539">
        <f t="shared" si="291"/>
        <v>676335.27559284132</v>
      </c>
      <c r="O1042" s="539">
        <f t="shared" si="292"/>
        <v>797896.21342886565</v>
      </c>
      <c r="P1042" s="540"/>
      <c r="Q1042" s="541"/>
      <c r="R1042" s="541"/>
      <c r="S1042" s="541"/>
      <c r="T1042" s="541"/>
      <c r="U1042" s="538">
        <f t="shared" si="293"/>
        <v>0</v>
      </c>
      <c r="V1042" s="538">
        <f t="shared" si="294"/>
        <v>0</v>
      </c>
      <c r="W1042" s="538">
        <f t="shared" si="294"/>
        <v>0</v>
      </c>
      <c r="X1042" s="538">
        <f t="shared" si="294"/>
        <v>0</v>
      </c>
      <c r="Y1042" s="538">
        <f t="shared" si="295"/>
        <v>0</v>
      </c>
      <c r="Z1042" s="542">
        <f t="shared" si="296"/>
        <v>0</v>
      </c>
      <c r="AA1042" s="543"/>
      <c r="AB1042" s="544" t="s">
        <v>2263</v>
      </c>
      <c r="AC1042" s="544" t="s">
        <v>2505</v>
      </c>
      <c r="AD1042" s="544" t="s">
        <v>2505</v>
      </c>
      <c r="AE1042" s="544" t="s">
        <v>2263</v>
      </c>
      <c r="AF1042" s="545" t="s">
        <v>2263</v>
      </c>
      <c r="AG1042" s="545" t="s">
        <v>2263</v>
      </c>
      <c r="AH1042" s="556"/>
      <c r="AN1042" s="502">
        <f t="shared" si="286"/>
        <v>0</v>
      </c>
      <c r="AO1042" s="502">
        <f t="shared" si="286"/>
        <v>-9004.5139137795813</v>
      </c>
      <c r="AP1042" s="502">
        <f t="shared" si="286"/>
        <v>-112556.42392224476</v>
      </c>
      <c r="AQ1042" s="502">
        <f t="shared" si="286"/>
        <v>-676335.27559284132</v>
      </c>
    </row>
    <row r="1043" spans="1:43" s="504" customFormat="1" ht="12.75" x14ac:dyDescent="0.2">
      <c r="A1043" s="535" t="s">
        <v>1423</v>
      </c>
      <c r="B1043" s="536">
        <v>0</v>
      </c>
      <c r="C1043" s="537" t="s">
        <v>2263</v>
      </c>
      <c r="D1043" s="537">
        <v>1725.6653746024713</v>
      </c>
      <c r="E1043" s="537">
        <v>1725.6653746024713</v>
      </c>
      <c r="F1043" s="537">
        <v>2804.3860676745467</v>
      </c>
      <c r="G1043" s="538">
        <v>0</v>
      </c>
      <c r="H1043" s="538">
        <v>20</v>
      </c>
      <c r="I1043" s="538">
        <v>52</v>
      </c>
      <c r="J1043" s="538">
        <v>64</v>
      </c>
      <c r="K1043" s="539">
        <f t="shared" si="290"/>
        <v>0</v>
      </c>
      <c r="L1043" s="539">
        <f t="shared" si="291"/>
        <v>34513.307492049425</v>
      </c>
      <c r="M1043" s="539">
        <f t="shared" si="291"/>
        <v>89734.599479328506</v>
      </c>
      <c r="N1043" s="539">
        <f t="shared" si="291"/>
        <v>179480.70833117099</v>
      </c>
      <c r="O1043" s="539">
        <f t="shared" si="292"/>
        <v>303728.61530254892</v>
      </c>
      <c r="P1043" s="540"/>
      <c r="Q1043" s="541"/>
      <c r="R1043" s="541"/>
      <c r="S1043" s="541"/>
      <c r="T1043" s="541"/>
      <c r="U1043" s="538">
        <f t="shared" si="293"/>
        <v>0</v>
      </c>
      <c r="V1043" s="538">
        <f t="shared" si="294"/>
        <v>0</v>
      </c>
      <c r="W1043" s="538">
        <f t="shared" si="294"/>
        <v>0</v>
      </c>
      <c r="X1043" s="538">
        <f t="shared" si="294"/>
        <v>0</v>
      </c>
      <c r="Y1043" s="538">
        <f t="shared" si="295"/>
        <v>0</v>
      </c>
      <c r="Z1043" s="542">
        <f t="shared" si="296"/>
        <v>0</v>
      </c>
      <c r="AA1043" s="543"/>
      <c r="AB1043" s="544" t="s">
        <v>2263</v>
      </c>
      <c r="AC1043" s="544" t="s">
        <v>2505</v>
      </c>
      <c r="AD1043" s="544" t="s">
        <v>2505</v>
      </c>
      <c r="AE1043" s="544" t="s">
        <v>2263</v>
      </c>
      <c r="AF1043" s="545" t="s">
        <v>2263</v>
      </c>
      <c r="AG1043" s="545" t="s">
        <v>2263</v>
      </c>
      <c r="AH1043" s="556"/>
      <c r="AN1043" s="502">
        <f t="shared" si="286"/>
        <v>0</v>
      </c>
      <c r="AO1043" s="502">
        <f t="shared" si="286"/>
        <v>-34513.307492049425</v>
      </c>
      <c r="AP1043" s="502">
        <f t="shared" si="286"/>
        <v>-89734.599479328506</v>
      </c>
      <c r="AQ1043" s="502">
        <f t="shared" si="286"/>
        <v>-179480.70833117099</v>
      </c>
    </row>
    <row r="1044" spans="1:43" s="504" customFormat="1" ht="12.75" x14ac:dyDescent="0.2">
      <c r="A1044" s="535" t="s">
        <v>1424</v>
      </c>
      <c r="B1044" s="536">
        <v>0</v>
      </c>
      <c r="C1044" s="537" t="s">
        <v>2263</v>
      </c>
      <c r="D1044" s="537">
        <v>9418.4806095508357</v>
      </c>
      <c r="E1044" s="537">
        <v>9418.4806095508357</v>
      </c>
      <c r="F1044" s="537">
        <v>11112.551718204406</v>
      </c>
      <c r="G1044" s="538">
        <v>0</v>
      </c>
      <c r="H1044" s="538">
        <v>1</v>
      </c>
      <c r="I1044" s="538">
        <v>7</v>
      </c>
      <c r="J1044" s="538">
        <v>300</v>
      </c>
      <c r="K1044" s="539">
        <f t="shared" si="290"/>
        <v>0</v>
      </c>
      <c r="L1044" s="539">
        <f t="shared" si="291"/>
        <v>9418.4806095508357</v>
      </c>
      <c r="M1044" s="539">
        <f t="shared" si="291"/>
        <v>65929.364266855846</v>
      </c>
      <c r="N1044" s="539">
        <f t="shared" si="291"/>
        <v>3333765.5154613219</v>
      </c>
      <c r="O1044" s="539">
        <f t="shared" si="292"/>
        <v>3409113.3603377286</v>
      </c>
      <c r="P1044" s="540"/>
      <c r="Q1044" s="541"/>
      <c r="R1044" s="541"/>
      <c r="S1044" s="541"/>
      <c r="T1044" s="541"/>
      <c r="U1044" s="538">
        <f t="shared" si="293"/>
        <v>0</v>
      </c>
      <c r="V1044" s="538">
        <f t="shared" si="294"/>
        <v>0</v>
      </c>
      <c r="W1044" s="538">
        <f t="shared" si="294"/>
        <v>0</v>
      </c>
      <c r="X1044" s="538">
        <f t="shared" si="294"/>
        <v>0</v>
      </c>
      <c r="Y1044" s="538">
        <f t="shared" si="295"/>
        <v>0</v>
      </c>
      <c r="Z1044" s="542">
        <f t="shared" si="296"/>
        <v>0</v>
      </c>
      <c r="AA1044" s="543"/>
      <c r="AB1044" s="544" t="s">
        <v>2263</v>
      </c>
      <c r="AC1044" s="544" t="s">
        <v>2505</v>
      </c>
      <c r="AD1044" s="544" t="s">
        <v>2505</v>
      </c>
      <c r="AE1044" s="544" t="s">
        <v>2263</v>
      </c>
      <c r="AF1044" s="545" t="s">
        <v>2263</v>
      </c>
      <c r="AG1044" s="545" t="s">
        <v>2263</v>
      </c>
      <c r="AH1044" s="556"/>
      <c r="AN1044" s="502">
        <f t="shared" si="286"/>
        <v>0</v>
      </c>
      <c r="AO1044" s="502">
        <f t="shared" si="286"/>
        <v>-9418.4806095508357</v>
      </c>
      <c r="AP1044" s="502">
        <f t="shared" si="286"/>
        <v>-65929.364266855846</v>
      </c>
      <c r="AQ1044" s="502">
        <f t="shared" si="286"/>
        <v>-3333765.5154613219</v>
      </c>
    </row>
    <row r="1045" spans="1:43" s="504" customFormat="1" ht="12.75" x14ac:dyDescent="0.2">
      <c r="A1045" s="535" t="s">
        <v>1425</v>
      </c>
      <c r="B1045" s="536">
        <v>0</v>
      </c>
      <c r="C1045" s="537" t="s">
        <v>2263</v>
      </c>
      <c r="D1045" s="537">
        <v>927.44808868922098</v>
      </c>
      <c r="E1045" s="537">
        <v>927.44808868922098</v>
      </c>
      <c r="F1045" s="537">
        <v>7245.6806668431254</v>
      </c>
      <c r="G1045" s="538">
        <v>0</v>
      </c>
      <c r="H1045" s="538">
        <v>61</v>
      </c>
      <c r="I1045" s="538">
        <v>17</v>
      </c>
      <c r="J1045" s="538">
        <v>269</v>
      </c>
      <c r="K1045" s="539">
        <f t="shared" si="290"/>
        <v>0</v>
      </c>
      <c r="L1045" s="539">
        <f t="shared" si="291"/>
        <v>56574.333410042476</v>
      </c>
      <c r="M1045" s="539">
        <f t="shared" si="291"/>
        <v>15766.617507716757</v>
      </c>
      <c r="N1045" s="539">
        <f t="shared" si="291"/>
        <v>1949088.0993808007</v>
      </c>
      <c r="O1045" s="539">
        <f t="shared" si="292"/>
        <v>2021429.0502985599</v>
      </c>
      <c r="P1045" s="540"/>
      <c r="Q1045" s="541"/>
      <c r="R1045" s="541"/>
      <c r="S1045" s="541"/>
      <c r="T1045" s="541"/>
      <c r="U1045" s="538">
        <f t="shared" si="293"/>
        <v>0</v>
      </c>
      <c r="V1045" s="538">
        <f t="shared" si="294"/>
        <v>0</v>
      </c>
      <c r="W1045" s="538">
        <f t="shared" si="294"/>
        <v>0</v>
      </c>
      <c r="X1045" s="538">
        <f t="shared" si="294"/>
        <v>0</v>
      </c>
      <c r="Y1045" s="538">
        <f t="shared" si="295"/>
        <v>0</v>
      </c>
      <c r="Z1045" s="542">
        <f t="shared" si="296"/>
        <v>0</v>
      </c>
      <c r="AA1045" s="543"/>
      <c r="AB1045" s="544" t="s">
        <v>2263</v>
      </c>
      <c r="AC1045" s="544" t="s">
        <v>2505</v>
      </c>
      <c r="AD1045" s="544" t="s">
        <v>2505</v>
      </c>
      <c r="AE1045" s="544" t="s">
        <v>2263</v>
      </c>
      <c r="AF1045" s="545" t="s">
        <v>2263</v>
      </c>
      <c r="AG1045" s="545" t="s">
        <v>2263</v>
      </c>
      <c r="AH1045" s="556"/>
      <c r="AN1045" s="502">
        <f t="shared" si="286"/>
        <v>0</v>
      </c>
      <c r="AO1045" s="502">
        <f t="shared" si="286"/>
        <v>-56574.333410042476</v>
      </c>
      <c r="AP1045" s="502">
        <f t="shared" si="286"/>
        <v>-15766.617507716757</v>
      </c>
      <c r="AQ1045" s="502">
        <f t="shared" si="286"/>
        <v>-1949088.0993808007</v>
      </c>
    </row>
    <row r="1046" spans="1:43" s="504" customFormat="1" ht="12.75" x14ac:dyDescent="0.2">
      <c r="A1046" s="535" t="s">
        <v>1426</v>
      </c>
      <c r="B1046" s="536">
        <v>0</v>
      </c>
      <c r="C1046" s="537" t="s">
        <v>2263</v>
      </c>
      <c r="D1046" s="537">
        <v>536.6702918918304</v>
      </c>
      <c r="E1046" s="537">
        <v>536.6702918918304</v>
      </c>
      <c r="F1046" s="537">
        <v>5214.004260406974</v>
      </c>
      <c r="G1046" s="538">
        <v>0</v>
      </c>
      <c r="H1046" s="538">
        <v>197</v>
      </c>
      <c r="I1046" s="538">
        <v>25</v>
      </c>
      <c r="J1046" s="538">
        <v>392</v>
      </c>
      <c r="K1046" s="539">
        <f t="shared" si="290"/>
        <v>0</v>
      </c>
      <c r="L1046" s="539">
        <f t="shared" si="291"/>
        <v>105724.04750269059</v>
      </c>
      <c r="M1046" s="539">
        <f t="shared" si="291"/>
        <v>13416.757297295761</v>
      </c>
      <c r="N1046" s="539">
        <f t="shared" si="291"/>
        <v>2043889.6700795337</v>
      </c>
      <c r="O1046" s="539">
        <f t="shared" si="292"/>
        <v>2163030.47487952</v>
      </c>
      <c r="P1046" s="540"/>
      <c r="Q1046" s="541"/>
      <c r="R1046" s="541"/>
      <c r="S1046" s="541"/>
      <c r="T1046" s="541"/>
      <c r="U1046" s="538">
        <f t="shared" si="293"/>
        <v>0</v>
      </c>
      <c r="V1046" s="538">
        <f t="shared" si="294"/>
        <v>0</v>
      </c>
      <c r="W1046" s="538">
        <f t="shared" si="294"/>
        <v>0</v>
      </c>
      <c r="X1046" s="538">
        <f t="shared" si="294"/>
        <v>0</v>
      </c>
      <c r="Y1046" s="538">
        <f t="shared" si="295"/>
        <v>0</v>
      </c>
      <c r="Z1046" s="542">
        <f t="shared" si="296"/>
        <v>0</v>
      </c>
      <c r="AA1046" s="543"/>
      <c r="AB1046" s="544" t="s">
        <v>2263</v>
      </c>
      <c r="AC1046" s="544" t="s">
        <v>2505</v>
      </c>
      <c r="AD1046" s="544" t="s">
        <v>2505</v>
      </c>
      <c r="AE1046" s="544" t="s">
        <v>2263</v>
      </c>
      <c r="AF1046" s="545" t="s">
        <v>2263</v>
      </c>
      <c r="AG1046" s="545" t="s">
        <v>2263</v>
      </c>
      <c r="AH1046" s="556"/>
      <c r="AN1046" s="502">
        <f t="shared" si="286"/>
        <v>0</v>
      </c>
      <c r="AO1046" s="502">
        <f t="shared" si="286"/>
        <v>-105724.04750269059</v>
      </c>
      <c r="AP1046" s="502">
        <f t="shared" si="286"/>
        <v>-13416.757297295761</v>
      </c>
      <c r="AQ1046" s="502">
        <f t="shared" si="286"/>
        <v>-2043889.6700795337</v>
      </c>
    </row>
    <row r="1047" spans="1:43" s="504" customFormat="1" ht="12.75" x14ac:dyDescent="0.2">
      <c r="A1047" s="535" t="s">
        <v>1427</v>
      </c>
      <c r="B1047" s="536">
        <v>0</v>
      </c>
      <c r="C1047" s="537" t="s">
        <v>2263</v>
      </c>
      <c r="D1047" s="537">
        <v>198.59350078596125</v>
      </c>
      <c r="E1047" s="537">
        <v>198.59350078596125</v>
      </c>
      <c r="F1047" s="537">
        <v>3692.42782284349</v>
      </c>
      <c r="G1047" s="538">
        <v>0</v>
      </c>
      <c r="H1047" s="538">
        <v>137</v>
      </c>
      <c r="I1047" s="538">
        <v>20</v>
      </c>
      <c r="J1047" s="538">
        <v>165</v>
      </c>
      <c r="K1047" s="539">
        <f t="shared" si="290"/>
        <v>0</v>
      </c>
      <c r="L1047" s="539">
        <f t="shared" si="291"/>
        <v>27207.309607676692</v>
      </c>
      <c r="M1047" s="539">
        <f t="shared" si="291"/>
        <v>3971.8700157192252</v>
      </c>
      <c r="N1047" s="539">
        <f t="shared" si="291"/>
        <v>609250.59076917591</v>
      </c>
      <c r="O1047" s="539">
        <f t="shared" si="292"/>
        <v>640429.77039257181</v>
      </c>
      <c r="P1047" s="540"/>
      <c r="Q1047" s="541"/>
      <c r="R1047" s="541"/>
      <c r="S1047" s="541"/>
      <c r="T1047" s="541"/>
      <c r="U1047" s="538">
        <f t="shared" si="293"/>
        <v>0</v>
      </c>
      <c r="V1047" s="538">
        <f t="shared" si="294"/>
        <v>0</v>
      </c>
      <c r="W1047" s="538">
        <f t="shared" si="294"/>
        <v>0</v>
      </c>
      <c r="X1047" s="538">
        <f t="shared" si="294"/>
        <v>0</v>
      </c>
      <c r="Y1047" s="538">
        <f t="shared" si="295"/>
        <v>0</v>
      </c>
      <c r="Z1047" s="542">
        <f t="shared" si="296"/>
        <v>0</v>
      </c>
      <c r="AA1047" s="543"/>
      <c r="AB1047" s="544" t="s">
        <v>2263</v>
      </c>
      <c r="AC1047" s="544" t="s">
        <v>2505</v>
      </c>
      <c r="AD1047" s="544" t="s">
        <v>2505</v>
      </c>
      <c r="AE1047" s="544" t="s">
        <v>2263</v>
      </c>
      <c r="AF1047" s="545" t="s">
        <v>2263</v>
      </c>
      <c r="AG1047" s="545" t="s">
        <v>2263</v>
      </c>
      <c r="AH1047" s="556"/>
      <c r="AN1047" s="502">
        <f t="shared" si="286"/>
        <v>0</v>
      </c>
      <c r="AO1047" s="502">
        <f t="shared" si="286"/>
        <v>-27207.309607676692</v>
      </c>
      <c r="AP1047" s="502">
        <f t="shared" si="286"/>
        <v>-3971.8700157192252</v>
      </c>
      <c r="AQ1047" s="502">
        <f t="shared" si="286"/>
        <v>-609250.59076917591</v>
      </c>
    </row>
    <row r="1048" spans="1:43" s="504" customFormat="1" ht="12.75" x14ac:dyDescent="0.2">
      <c r="A1048" s="535" t="s">
        <v>1428</v>
      </c>
      <c r="B1048" s="536">
        <v>0</v>
      </c>
      <c r="C1048" s="537" t="s">
        <v>2263</v>
      </c>
      <c r="D1048" s="537">
        <v>2917.748691521726</v>
      </c>
      <c r="E1048" s="537">
        <v>2917.748691521726</v>
      </c>
      <c r="F1048" s="537">
        <v>3351.9306042232579</v>
      </c>
      <c r="G1048" s="538">
        <v>0</v>
      </c>
      <c r="H1048" s="538">
        <v>5</v>
      </c>
      <c r="I1048" s="538">
        <v>7</v>
      </c>
      <c r="J1048" s="538">
        <v>741</v>
      </c>
      <c r="K1048" s="539">
        <f t="shared" si="290"/>
        <v>0</v>
      </c>
      <c r="L1048" s="539">
        <f t="shared" si="291"/>
        <v>14588.743457608631</v>
      </c>
      <c r="M1048" s="539">
        <f t="shared" si="291"/>
        <v>20424.240840652081</v>
      </c>
      <c r="N1048" s="539">
        <f t="shared" si="291"/>
        <v>2483780.5777294342</v>
      </c>
      <c r="O1048" s="539">
        <f t="shared" si="292"/>
        <v>2518793.5620276951</v>
      </c>
      <c r="P1048" s="540"/>
      <c r="Q1048" s="541"/>
      <c r="R1048" s="541"/>
      <c r="S1048" s="541"/>
      <c r="T1048" s="541"/>
      <c r="U1048" s="538">
        <f t="shared" si="293"/>
        <v>0</v>
      </c>
      <c r="V1048" s="538">
        <f t="shared" si="294"/>
        <v>0</v>
      </c>
      <c r="W1048" s="538">
        <f t="shared" si="294"/>
        <v>0</v>
      </c>
      <c r="X1048" s="538">
        <f t="shared" si="294"/>
        <v>0</v>
      </c>
      <c r="Y1048" s="538">
        <f t="shared" si="295"/>
        <v>0</v>
      </c>
      <c r="Z1048" s="542">
        <f t="shared" si="296"/>
        <v>0</v>
      </c>
      <c r="AA1048" s="543"/>
      <c r="AB1048" s="544" t="s">
        <v>2263</v>
      </c>
      <c r="AC1048" s="544" t="s">
        <v>2505</v>
      </c>
      <c r="AD1048" s="544" t="s">
        <v>2505</v>
      </c>
      <c r="AE1048" s="544" t="s">
        <v>2263</v>
      </c>
      <c r="AF1048" s="545" t="s">
        <v>2263</v>
      </c>
      <c r="AG1048" s="545" t="s">
        <v>2263</v>
      </c>
      <c r="AH1048" s="556"/>
      <c r="AN1048" s="502">
        <f t="shared" si="286"/>
        <v>0</v>
      </c>
      <c r="AO1048" s="502">
        <f t="shared" si="286"/>
        <v>-14588.743457608631</v>
      </c>
      <c r="AP1048" s="502">
        <f t="shared" si="286"/>
        <v>-20424.240840652081</v>
      </c>
      <c r="AQ1048" s="502">
        <f t="shared" si="286"/>
        <v>-2483780.5777294342</v>
      </c>
    </row>
    <row r="1049" spans="1:43" s="504" customFormat="1" ht="12.75" x14ac:dyDescent="0.2">
      <c r="A1049" s="535" t="s">
        <v>1429</v>
      </c>
      <c r="B1049" s="536">
        <v>0</v>
      </c>
      <c r="C1049" s="537" t="s">
        <v>2263</v>
      </c>
      <c r="D1049" s="537">
        <v>583.74692062557381</v>
      </c>
      <c r="E1049" s="537">
        <v>583.74692062557381</v>
      </c>
      <c r="F1049" s="537">
        <v>1606.4297724962323</v>
      </c>
      <c r="G1049" s="538">
        <v>0</v>
      </c>
      <c r="H1049" s="538">
        <v>94</v>
      </c>
      <c r="I1049" s="538">
        <v>41</v>
      </c>
      <c r="J1049" s="538">
        <v>2829</v>
      </c>
      <c r="K1049" s="539">
        <f t="shared" si="290"/>
        <v>0</v>
      </c>
      <c r="L1049" s="539">
        <f t="shared" si="291"/>
        <v>54872.210538803934</v>
      </c>
      <c r="M1049" s="539">
        <f t="shared" si="291"/>
        <v>23933.623745648525</v>
      </c>
      <c r="N1049" s="539">
        <f t="shared" si="291"/>
        <v>4544589.8263918413</v>
      </c>
      <c r="O1049" s="539">
        <f t="shared" si="292"/>
        <v>4623395.660676294</v>
      </c>
      <c r="P1049" s="540"/>
      <c r="Q1049" s="541"/>
      <c r="R1049" s="541"/>
      <c r="S1049" s="541"/>
      <c r="T1049" s="541"/>
      <c r="U1049" s="538">
        <f t="shared" si="293"/>
        <v>0</v>
      </c>
      <c r="V1049" s="538">
        <f t="shared" si="294"/>
        <v>0</v>
      </c>
      <c r="W1049" s="538">
        <f t="shared" si="294"/>
        <v>0</v>
      </c>
      <c r="X1049" s="538">
        <f t="shared" si="294"/>
        <v>0</v>
      </c>
      <c r="Y1049" s="538">
        <f t="shared" si="295"/>
        <v>0</v>
      </c>
      <c r="Z1049" s="542">
        <f t="shared" si="296"/>
        <v>0</v>
      </c>
      <c r="AA1049" s="543"/>
      <c r="AB1049" s="544" t="s">
        <v>2263</v>
      </c>
      <c r="AC1049" s="544" t="s">
        <v>2505</v>
      </c>
      <c r="AD1049" s="544" t="s">
        <v>2505</v>
      </c>
      <c r="AE1049" s="544" t="s">
        <v>2263</v>
      </c>
      <c r="AF1049" s="545" t="s">
        <v>2263</v>
      </c>
      <c r="AG1049" s="545" t="s">
        <v>2263</v>
      </c>
      <c r="AH1049" s="556"/>
      <c r="AN1049" s="502">
        <f t="shared" si="286"/>
        <v>0</v>
      </c>
      <c r="AO1049" s="502">
        <f t="shared" si="286"/>
        <v>-54872.210538803934</v>
      </c>
      <c r="AP1049" s="502">
        <f t="shared" si="286"/>
        <v>-23933.623745648525</v>
      </c>
      <c r="AQ1049" s="502">
        <f t="shared" si="286"/>
        <v>-4544589.8263918413</v>
      </c>
    </row>
    <row r="1050" spans="1:43" s="504" customFormat="1" ht="12.75" x14ac:dyDescent="0.2">
      <c r="A1050" s="535" t="s">
        <v>1430</v>
      </c>
      <c r="B1050" s="536">
        <v>0</v>
      </c>
      <c r="C1050" s="537" t="s">
        <v>2263</v>
      </c>
      <c r="D1050" s="537">
        <v>356.68726140287305</v>
      </c>
      <c r="E1050" s="537">
        <v>356.68726140287305</v>
      </c>
      <c r="F1050" s="537">
        <v>801.09744507611322</v>
      </c>
      <c r="G1050" s="538">
        <v>0</v>
      </c>
      <c r="H1050" s="538">
        <v>1732</v>
      </c>
      <c r="I1050" s="538">
        <v>252</v>
      </c>
      <c r="J1050" s="538">
        <v>16138</v>
      </c>
      <c r="K1050" s="539">
        <f t="shared" si="290"/>
        <v>0</v>
      </c>
      <c r="L1050" s="539">
        <f t="shared" si="291"/>
        <v>617782.33674977615</v>
      </c>
      <c r="M1050" s="539">
        <f t="shared" si="291"/>
        <v>89885.18987352401</v>
      </c>
      <c r="N1050" s="539">
        <f t="shared" si="291"/>
        <v>12928110.568638315</v>
      </c>
      <c r="O1050" s="539">
        <f t="shared" si="292"/>
        <v>13635778.095261615</v>
      </c>
      <c r="P1050" s="540"/>
      <c r="Q1050" s="541"/>
      <c r="R1050" s="541"/>
      <c r="S1050" s="541"/>
      <c r="T1050" s="541"/>
      <c r="U1050" s="538">
        <f t="shared" si="293"/>
        <v>0</v>
      </c>
      <c r="V1050" s="538">
        <f t="shared" si="294"/>
        <v>0</v>
      </c>
      <c r="W1050" s="538">
        <f t="shared" si="294"/>
        <v>0</v>
      </c>
      <c r="X1050" s="538">
        <f t="shared" si="294"/>
        <v>0</v>
      </c>
      <c r="Y1050" s="538">
        <f t="shared" si="295"/>
        <v>0</v>
      </c>
      <c r="Z1050" s="542">
        <f t="shared" si="296"/>
        <v>0</v>
      </c>
      <c r="AA1050" s="543"/>
      <c r="AB1050" s="544" t="s">
        <v>2263</v>
      </c>
      <c r="AC1050" s="544" t="s">
        <v>2505</v>
      </c>
      <c r="AD1050" s="544" t="s">
        <v>2505</v>
      </c>
      <c r="AE1050" s="544" t="s">
        <v>2263</v>
      </c>
      <c r="AF1050" s="545" t="s">
        <v>2263</v>
      </c>
      <c r="AG1050" s="545" t="s">
        <v>2263</v>
      </c>
      <c r="AH1050" s="556"/>
      <c r="AN1050" s="502">
        <f t="shared" si="286"/>
        <v>0</v>
      </c>
      <c r="AO1050" s="502">
        <f t="shared" si="286"/>
        <v>-617782.33674977615</v>
      </c>
      <c r="AP1050" s="502">
        <f t="shared" si="286"/>
        <v>-89885.18987352401</v>
      </c>
      <c r="AQ1050" s="502">
        <f t="shared" si="286"/>
        <v>-12928110.568638315</v>
      </c>
    </row>
    <row r="1051" spans="1:43" s="504" customFormat="1" ht="12.75" x14ac:dyDescent="0.2">
      <c r="A1051" s="535" t="s">
        <v>1431</v>
      </c>
      <c r="B1051" s="536" t="s">
        <v>2423</v>
      </c>
      <c r="C1051" s="537" t="s">
        <v>2263</v>
      </c>
      <c r="D1051" s="537">
        <v>18665.384364209473</v>
      </c>
      <c r="E1051" s="537">
        <v>18665.384364209473</v>
      </c>
      <c r="F1051" s="537">
        <v>16463.543905172141</v>
      </c>
      <c r="G1051" s="538">
        <v>0</v>
      </c>
      <c r="H1051" s="538">
        <v>0</v>
      </c>
      <c r="I1051" s="538">
        <v>463</v>
      </c>
      <c r="J1051" s="538">
        <v>99</v>
      </c>
      <c r="K1051" s="539">
        <f t="shared" si="290"/>
        <v>0</v>
      </c>
      <c r="L1051" s="539">
        <f t="shared" si="291"/>
        <v>0</v>
      </c>
      <c r="M1051" s="539">
        <f t="shared" si="291"/>
        <v>8642072.9606289864</v>
      </c>
      <c r="N1051" s="539">
        <f t="shared" si="291"/>
        <v>1629890.8466120418</v>
      </c>
      <c r="O1051" s="539">
        <f t="shared" si="292"/>
        <v>10271963.807241028</v>
      </c>
      <c r="P1051" s="540"/>
      <c r="Q1051" s="541"/>
      <c r="R1051" s="541">
        <f>SUMPRODUCT(D1051:F1051,H1051:J1051)/SUM(H1051:J1051)</f>
        <v>18277.51567124738</v>
      </c>
      <c r="S1051" s="541">
        <f>R1051</f>
        <v>18277.51567124738</v>
      </c>
      <c r="T1051" s="541">
        <f>R1051</f>
        <v>18277.51567124738</v>
      </c>
      <c r="U1051" s="538">
        <f t="shared" si="293"/>
        <v>0</v>
      </c>
      <c r="V1051" s="538">
        <f t="shared" si="294"/>
        <v>0</v>
      </c>
      <c r="W1051" s="538">
        <f t="shared" si="294"/>
        <v>8462489.7557875365</v>
      </c>
      <c r="X1051" s="538">
        <f t="shared" si="294"/>
        <v>1809474.0514534905</v>
      </c>
      <c r="Y1051" s="538">
        <f t="shared" si="295"/>
        <v>10271963.807241026</v>
      </c>
      <c r="Z1051" s="542">
        <f t="shared" si="296"/>
        <v>-1.862645149230957E-9</v>
      </c>
      <c r="AA1051" s="543"/>
      <c r="AB1051" s="544" t="s">
        <v>2263</v>
      </c>
      <c r="AC1051" s="544" t="s">
        <v>2505</v>
      </c>
      <c r="AD1051" s="544" t="s">
        <v>2505</v>
      </c>
      <c r="AE1051" s="544" t="s">
        <v>2263</v>
      </c>
      <c r="AF1051" s="545" t="s">
        <v>2263</v>
      </c>
      <c r="AG1051" s="545" t="s">
        <v>2263</v>
      </c>
      <c r="AH1051" s="556"/>
      <c r="AN1051" s="502">
        <f t="shared" si="286"/>
        <v>0</v>
      </c>
      <c r="AO1051" s="502">
        <f t="shared" si="286"/>
        <v>0</v>
      </c>
      <c r="AP1051" s="502">
        <f t="shared" si="286"/>
        <v>-179583.20484144986</v>
      </c>
      <c r="AQ1051" s="502">
        <f t="shared" si="286"/>
        <v>179583.20484144869</v>
      </c>
    </row>
    <row r="1052" spans="1:43" s="504" customFormat="1" ht="12.75" x14ac:dyDescent="0.2">
      <c r="A1052" s="535" t="s">
        <v>1432</v>
      </c>
      <c r="B1052" s="536" t="s">
        <v>2423</v>
      </c>
      <c r="C1052" s="537" t="s">
        <v>2263</v>
      </c>
      <c r="D1052" s="537">
        <v>13592.173546140722</v>
      </c>
      <c r="E1052" s="537">
        <v>13592.173546140722</v>
      </c>
      <c r="F1052" s="537">
        <v>12234.804793789555</v>
      </c>
      <c r="G1052" s="538">
        <v>0</v>
      </c>
      <c r="H1052" s="538">
        <v>3</v>
      </c>
      <c r="I1052" s="538">
        <v>1880</v>
      </c>
      <c r="J1052" s="538">
        <v>50</v>
      </c>
      <c r="K1052" s="539">
        <f t="shared" si="290"/>
        <v>0</v>
      </c>
      <c r="L1052" s="539">
        <f t="shared" si="291"/>
        <v>40776.520638422167</v>
      </c>
      <c r="M1052" s="539">
        <f t="shared" si="291"/>
        <v>25553286.266744558</v>
      </c>
      <c r="N1052" s="539">
        <f t="shared" si="291"/>
        <v>611740.23968947772</v>
      </c>
      <c r="O1052" s="539">
        <f t="shared" si="292"/>
        <v>26205803.027072456</v>
      </c>
      <c r="P1052" s="540"/>
      <c r="Q1052" s="541"/>
      <c r="R1052" s="541">
        <f>SUMPRODUCT(D1052:F1052,H1052:J1052)/SUM(H1052:J1052)</f>
        <v>13557.063128335465</v>
      </c>
      <c r="S1052" s="541">
        <f>R1052</f>
        <v>13557.063128335465</v>
      </c>
      <c r="T1052" s="541">
        <f>R1052</f>
        <v>13557.063128335465</v>
      </c>
      <c r="U1052" s="538">
        <f t="shared" si="293"/>
        <v>0</v>
      </c>
      <c r="V1052" s="538">
        <f t="shared" si="294"/>
        <v>40671.189385006393</v>
      </c>
      <c r="W1052" s="538">
        <f t="shared" si="294"/>
        <v>25487278.681270674</v>
      </c>
      <c r="X1052" s="538">
        <f t="shared" si="294"/>
        <v>677853.15641677321</v>
      </c>
      <c r="Y1052" s="538">
        <f t="shared" si="295"/>
        <v>26205803.027072456</v>
      </c>
      <c r="Z1052" s="542">
        <f t="shared" si="296"/>
        <v>0</v>
      </c>
      <c r="AA1052" s="543"/>
      <c r="AB1052" s="544" t="s">
        <v>2263</v>
      </c>
      <c r="AC1052" s="544" t="s">
        <v>2505</v>
      </c>
      <c r="AD1052" s="544" t="s">
        <v>2505</v>
      </c>
      <c r="AE1052" s="544" t="s">
        <v>2263</v>
      </c>
      <c r="AF1052" s="545" t="s">
        <v>2263</v>
      </c>
      <c r="AG1052" s="545" t="s">
        <v>2263</v>
      </c>
      <c r="AH1052" s="556"/>
      <c r="AN1052" s="502">
        <f t="shared" si="286"/>
        <v>0</v>
      </c>
      <c r="AO1052" s="502">
        <f t="shared" si="286"/>
        <v>-105.33125341577397</v>
      </c>
      <c r="AP1052" s="502">
        <f t="shared" si="286"/>
        <v>-66007.585473883897</v>
      </c>
      <c r="AQ1052" s="502">
        <f t="shared" si="286"/>
        <v>66112.916727295495</v>
      </c>
    </row>
    <row r="1053" spans="1:43" s="504" customFormat="1" ht="12.75" x14ac:dyDescent="0.2">
      <c r="A1053" s="535" t="s">
        <v>1433</v>
      </c>
      <c r="B1053" s="536" t="s">
        <v>2425</v>
      </c>
      <c r="C1053" s="537" t="s">
        <v>2263</v>
      </c>
      <c r="D1053" s="537">
        <v>8524.929163106528</v>
      </c>
      <c r="E1053" s="537">
        <v>8524.929163106528</v>
      </c>
      <c r="F1053" s="537">
        <v>11412.495826385866</v>
      </c>
      <c r="G1053" s="538">
        <v>0</v>
      </c>
      <c r="H1053" s="538">
        <v>6</v>
      </c>
      <c r="I1053" s="538">
        <v>151</v>
      </c>
      <c r="J1053" s="538">
        <v>308</v>
      </c>
      <c r="K1053" s="539">
        <f t="shared" si="290"/>
        <v>0</v>
      </c>
      <c r="L1053" s="539">
        <f t="shared" si="291"/>
        <v>51149.574978639168</v>
      </c>
      <c r="M1053" s="539">
        <f t="shared" si="291"/>
        <v>1287264.3036290857</v>
      </c>
      <c r="N1053" s="539">
        <f t="shared" si="291"/>
        <v>3515048.714526847</v>
      </c>
      <c r="O1053" s="539">
        <f t="shared" si="292"/>
        <v>4853462.5931345718</v>
      </c>
      <c r="P1053" s="540"/>
      <c r="Q1053" s="541"/>
      <c r="R1053" s="541">
        <f>R1055</f>
        <v>7670.6668387909767</v>
      </c>
      <c r="S1053" s="541">
        <f t="shared" ref="S1053:T1053" si="297">S1055</f>
        <v>7670.6668387909767</v>
      </c>
      <c r="T1053" s="541">
        <f t="shared" si="297"/>
        <v>7670.6668387909767</v>
      </c>
      <c r="U1053" s="538">
        <f t="shared" si="293"/>
        <v>0</v>
      </c>
      <c r="V1053" s="538">
        <f t="shared" si="294"/>
        <v>46024.001032745859</v>
      </c>
      <c r="W1053" s="538">
        <f t="shared" si="294"/>
        <v>1158270.6926574374</v>
      </c>
      <c r="X1053" s="538">
        <f t="shared" si="294"/>
        <v>2362565.3863476207</v>
      </c>
      <c r="Y1053" s="538">
        <f t="shared" si="295"/>
        <v>3566860.0800378043</v>
      </c>
      <c r="Z1053" s="542">
        <f t="shared" si="296"/>
        <v>-1286602.5130967675</v>
      </c>
      <c r="AA1053" s="543"/>
      <c r="AB1053" s="544" t="s">
        <v>2263</v>
      </c>
      <c r="AC1053" s="544" t="s">
        <v>2505</v>
      </c>
      <c r="AD1053" s="544" t="s">
        <v>2505</v>
      </c>
      <c r="AE1053" s="544" t="s">
        <v>2263</v>
      </c>
      <c r="AF1053" s="545" t="s">
        <v>2263</v>
      </c>
      <c r="AG1053" s="545" t="s">
        <v>2263</v>
      </c>
      <c r="AH1053" s="556"/>
      <c r="AN1053" s="502">
        <f t="shared" si="286"/>
        <v>0</v>
      </c>
      <c r="AO1053" s="502">
        <f t="shared" si="286"/>
        <v>-5125.5739458933094</v>
      </c>
      <c r="AP1053" s="502">
        <f t="shared" si="286"/>
        <v>-128993.61097164825</v>
      </c>
      <c r="AQ1053" s="502">
        <f t="shared" si="286"/>
        <v>-1152483.3281792263</v>
      </c>
    </row>
    <row r="1054" spans="1:43" s="504" customFormat="1" ht="12.75" x14ac:dyDescent="0.2">
      <c r="A1054" s="535" t="s">
        <v>1434</v>
      </c>
      <c r="B1054" s="536">
        <v>0</v>
      </c>
      <c r="C1054" s="537" t="s">
        <v>2263</v>
      </c>
      <c r="D1054" s="537">
        <v>5473.1880376544486</v>
      </c>
      <c r="E1054" s="537">
        <v>5473.1880376544486</v>
      </c>
      <c r="F1054" s="537">
        <v>9218.7039509356491</v>
      </c>
      <c r="G1054" s="538">
        <v>1</v>
      </c>
      <c r="H1054" s="538">
        <v>82</v>
      </c>
      <c r="I1054" s="538">
        <v>339</v>
      </c>
      <c r="J1054" s="538">
        <v>53</v>
      </c>
      <c r="K1054" s="539">
        <f t="shared" si="290"/>
        <v>0</v>
      </c>
      <c r="L1054" s="539">
        <f t="shared" si="291"/>
        <v>448801.41908766481</v>
      </c>
      <c r="M1054" s="539">
        <f t="shared" si="291"/>
        <v>1855410.7447648582</v>
      </c>
      <c r="N1054" s="539">
        <f t="shared" si="291"/>
        <v>488591.30939958943</v>
      </c>
      <c r="O1054" s="539">
        <f t="shared" si="292"/>
        <v>2792803.4732521125</v>
      </c>
      <c r="P1054" s="540"/>
      <c r="Q1054" s="541"/>
      <c r="R1054" s="541"/>
      <c r="S1054" s="541"/>
      <c r="T1054" s="541"/>
      <c r="U1054" s="538">
        <f t="shared" si="293"/>
        <v>0</v>
      </c>
      <c r="V1054" s="538">
        <f t="shared" si="294"/>
        <v>0</v>
      </c>
      <c r="W1054" s="538">
        <f t="shared" si="294"/>
        <v>0</v>
      </c>
      <c r="X1054" s="538">
        <f t="shared" si="294"/>
        <v>0</v>
      </c>
      <c r="Y1054" s="538">
        <f t="shared" si="295"/>
        <v>0</v>
      </c>
      <c r="Z1054" s="542">
        <f t="shared" si="296"/>
        <v>0</v>
      </c>
      <c r="AA1054" s="543"/>
      <c r="AB1054" s="544" t="s">
        <v>2263</v>
      </c>
      <c r="AC1054" s="544" t="s">
        <v>2505</v>
      </c>
      <c r="AD1054" s="544" t="s">
        <v>2505</v>
      </c>
      <c r="AE1054" s="544" t="s">
        <v>2263</v>
      </c>
      <c r="AF1054" s="545">
        <v>108</v>
      </c>
      <c r="AG1054" s="545" t="s">
        <v>2263</v>
      </c>
      <c r="AH1054" s="556"/>
      <c r="AN1054" s="502">
        <f t="shared" si="286"/>
        <v>0</v>
      </c>
      <c r="AO1054" s="502">
        <f t="shared" si="286"/>
        <v>-448801.41908766481</v>
      </c>
      <c r="AP1054" s="502">
        <f t="shared" si="286"/>
        <v>-1855410.7447648582</v>
      </c>
      <c r="AQ1054" s="502">
        <f t="shared" si="286"/>
        <v>-488591.30939958943</v>
      </c>
    </row>
    <row r="1055" spans="1:43" s="504" customFormat="1" ht="12.75" x14ac:dyDescent="0.2">
      <c r="A1055" s="535" t="s">
        <v>1435</v>
      </c>
      <c r="B1055" s="536" t="s">
        <v>2417</v>
      </c>
      <c r="C1055" s="537" t="s">
        <v>2263</v>
      </c>
      <c r="D1055" s="537">
        <v>7121.2971741678266</v>
      </c>
      <c r="E1055" s="537">
        <v>7121.2971741678266</v>
      </c>
      <c r="F1055" s="537">
        <v>12075.797668084013</v>
      </c>
      <c r="G1055" s="538">
        <v>0</v>
      </c>
      <c r="H1055" s="538">
        <v>0</v>
      </c>
      <c r="I1055" s="538">
        <v>433</v>
      </c>
      <c r="J1055" s="538">
        <v>54</v>
      </c>
      <c r="K1055" s="539">
        <f t="shared" si="290"/>
        <v>0</v>
      </c>
      <c r="L1055" s="539">
        <f t="shared" si="291"/>
        <v>0</v>
      </c>
      <c r="M1055" s="539">
        <f t="shared" si="291"/>
        <v>3083521.676414669</v>
      </c>
      <c r="N1055" s="539">
        <f t="shared" si="291"/>
        <v>652093.07407653669</v>
      </c>
      <c r="O1055" s="539">
        <f t="shared" si="292"/>
        <v>3735614.7504912056</v>
      </c>
      <c r="P1055" s="540"/>
      <c r="Q1055" s="541"/>
      <c r="R1055" s="541">
        <f>SUMPRODUCT(D1055:F1055,H1055:J1055)/SUM(H1055:J1055)</f>
        <v>7670.6668387909767</v>
      </c>
      <c r="S1055" s="541">
        <f>R1055</f>
        <v>7670.6668387909767</v>
      </c>
      <c r="T1055" s="541">
        <f>R1055</f>
        <v>7670.6668387909767</v>
      </c>
      <c r="U1055" s="538">
        <f t="shared" si="293"/>
        <v>0</v>
      </c>
      <c r="V1055" s="538">
        <f t="shared" si="294"/>
        <v>0</v>
      </c>
      <c r="W1055" s="538">
        <f t="shared" si="294"/>
        <v>3321398.7411964932</v>
      </c>
      <c r="X1055" s="538">
        <f t="shared" si="294"/>
        <v>414216.00929471274</v>
      </c>
      <c r="Y1055" s="538">
        <f t="shared" si="295"/>
        <v>3735614.7504912061</v>
      </c>
      <c r="Z1055" s="542">
        <f t="shared" si="296"/>
        <v>4.6566128730773926E-10</v>
      </c>
      <c r="AA1055" s="543"/>
      <c r="AB1055" s="544" t="s">
        <v>2263</v>
      </c>
      <c r="AC1055" s="544" t="s">
        <v>2505</v>
      </c>
      <c r="AD1055" s="544" t="s">
        <v>2505</v>
      </c>
      <c r="AE1055" s="544" t="s">
        <v>2263</v>
      </c>
      <c r="AF1055" s="545" t="s">
        <v>2263</v>
      </c>
      <c r="AG1055" s="545" t="s">
        <v>2263</v>
      </c>
      <c r="AH1055" s="556"/>
      <c r="AN1055" s="502">
        <f t="shared" si="286"/>
        <v>0</v>
      </c>
      <c r="AO1055" s="502">
        <f t="shared" si="286"/>
        <v>0</v>
      </c>
      <c r="AP1055" s="502">
        <f t="shared" si="286"/>
        <v>237877.06478182413</v>
      </c>
      <c r="AQ1055" s="502">
        <f t="shared" si="286"/>
        <v>-237877.06478182395</v>
      </c>
    </row>
    <row r="1056" spans="1:43" s="504" customFormat="1" ht="12.75" x14ac:dyDescent="0.2">
      <c r="A1056" s="535" t="s">
        <v>1436</v>
      </c>
      <c r="B1056" s="536" t="s">
        <v>2417</v>
      </c>
      <c r="C1056" s="537" t="s">
        <v>2263</v>
      </c>
      <c r="D1056" s="537">
        <v>7648.4457215841994</v>
      </c>
      <c r="E1056" s="537">
        <v>7648.4457215841994</v>
      </c>
      <c r="F1056" s="537">
        <v>13250.575999870411</v>
      </c>
      <c r="G1056" s="538">
        <v>1</v>
      </c>
      <c r="H1056" s="538">
        <v>15</v>
      </c>
      <c r="I1056" s="538">
        <v>1208</v>
      </c>
      <c r="J1056" s="538">
        <v>374</v>
      </c>
      <c r="K1056" s="539">
        <f t="shared" si="290"/>
        <v>0</v>
      </c>
      <c r="L1056" s="539">
        <f t="shared" si="291"/>
        <v>114726.68582376299</v>
      </c>
      <c r="M1056" s="539">
        <f t="shared" si="291"/>
        <v>9239322.431673713</v>
      </c>
      <c r="N1056" s="539">
        <f t="shared" si="291"/>
        <v>4955715.4239515336</v>
      </c>
      <c r="O1056" s="539">
        <f t="shared" si="292"/>
        <v>14309764.54144901</v>
      </c>
      <c r="P1056" s="540"/>
      <c r="Q1056" s="541"/>
      <c r="R1056" s="541">
        <f>SUMPRODUCT(D1056:F1056,H1056:J1056)/SUM(H1056:J1056)</f>
        <v>8960.4035951465321</v>
      </c>
      <c r="S1056" s="541">
        <f>R1056</f>
        <v>8960.4035951465321</v>
      </c>
      <c r="T1056" s="541">
        <f>R1056</f>
        <v>8960.4035951465321</v>
      </c>
      <c r="U1056" s="538">
        <f t="shared" si="293"/>
        <v>0</v>
      </c>
      <c r="V1056" s="538">
        <f t="shared" si="294"/>
        <v>134406.05392719799</v>
      </c>
      <c r="W1056" s="538">
        <f t="shared" si="294"/>
        <v>10824167.542937011</v>
      </c>
      <c r="X1056" s="538">
        <f t="shared" si="294"/>
        <v>3351190.9445848032</v>
      </c>
      <c r="Y1056" s="538">
        <f t="shared" si="295"/>
        <v>14309764.541449012</v>
      </c>
      <c r="Z1056" s="542">
        <f t="shared" si="296"/>
        <v>1.862645149230957E-9</v>
      </c>
      <c r="AA1056" s="543"/>
      <c r="AB1056" s="544" t="s">
        <v>2263</v>
      </c>
      <c r="AC1056" s="544" t="s">
        <v>2505</v>
      </c>
      <c r="AD1056" s="544" t="s">
        <v>2505</v>
      </c>
      <c r="AE1056" s="544" t="s">
        <v>2263</v>
      </c>
      <c r="AF1056" s="545">
        <v>420</v>
      </c>
      <c r="AG1056" s="545" t="s">
        <v>2263</v>
      </c>
      <c r="AH1056" s="556"/>
      <c r="AN1056" s="502">
        <f t="shared" si="286"/>
        <v>0</v>
      </c>
      <c r="AO1056" s="502">
        <f t="shared" si="286"/>
        <v>19679.368103435001</v>
      </c>
      <c r="AP1056" s="502">
        <f t="shared" si="286"/>
        <v>1584845.1112632975</v>
      </c>
      <c r="AQ1056" s="502">
        <f t="shared" si="286"/>
        <v>-1604524.4793667304</v>
      </c>
    </row>
    <row r="1057" spans="1:43" s="504" customFormat="1" ht="12.75" x14ac:dyDescent="0.2">
      <c r="A1057" s="535" t="s">
        <v>1437</v>
      </c>
      <c r="B1057" s="536">
        <v>0</v>
      </c>
      <c r="C1057" s="537" t="s">
        <v>2263</v>
      </c>
      <c r="D1057" s="537">
        <v>3091.4493108548477</v>
      </c>
      <c r="E1057" s="537">
        <v>3091.4493108548477</v>
      </c>
      <c r="F1057" s="537">
        <v>4472.0349455774449</v>
      </c>
      <c r="G1057" s="538">
        <v>0</v>
      </c>
      <c r="H1057" s="538">
        <v>3</v>
      </c>
      <c r="I1057" s="538">
        <v>30</v>
      </c>
      <c r="J1057" s="538">
        <v>773</v>
      </c>
      <c r="K1057" s="539">
        <f t="shared" si="290"/>
        <v>0</v>
      </c>
      <c r="L1057" s="539">
        <f t="shared" si="291"/>
        <v>9274.3479325645421</v>
      </c>
      <c r="M1057" s="539">
        <f t="shared" si="291"/>
        <v>92743.479325645429</v>
      </c>
      <c r="N1057" s="539">
        <f t="shared" si="291"/>
        <v>3456883.0129313651</v>
      </c>
      <c r="O1057" s="539">
        <f t="shared" si="292"/>
        <v>3558900.8401895752</v>
      </c>
      <c r="P1057" s="540"/>
      <c r="Q1057" s="541"/>
      <c r="R1057" s="541"/>
      <c r="S1057" s="541"/>
      <c r="T1057" s="541"/>
      <c r="U1057" s="538">
        <f t="shared" si="293"/>
        <v>0</v>
      </c>
      <c r="V1057" s="538">
        <f t="shared" si="294"/>
        <v>0</v>
      </c>
      <c r="W1057" s="538">
        <f t="shared" si="294"/>
        <v>0</v>
      </c>
      <c r="X1057" s="538">
        <f t="shared" si="294"/>
        <v>0</v>
      </c>
      <c r="Y1057" s="538">
        <f t="shared" si="295"/>
        <v>0</v>
      </c>
      <c r="Z1057" s="542">
        <f t="shared" si="296"/>
        <v>0</v>
      </c>
      <c r="AA1057" s="543"/>
      <c r="AB1057" s="544" t="s">
        <v>2263</v>
      </c>
      <c r="AC1057" s="544" t="s">
        <v>2505</v>
      </c>
      <c r="AD1057" s="544" t="s">
        <v>2505</v>
      </c>
      <c r="AE1057" s="544" t="s">
        <v>2263</v>
      </c>
      <c r="AF1057" s="545" t="s">
        <v>2263</v>
      </c>
      <c r="AG1057" s="545" t="s">
        <v>2263</v>
      </c>
      <c r="AH1057" s="556"/>
      <c r="AN1057" s="502">
        <f t="shared" si="286"/>
        <v>0</v>
      </c>
      <c r="AO1057" s="502">
        <f t="shared" si="286"/>
        <v>-9274.3479325645421</v>
      </c>
      <c r="AP1057" s="502">
        <f t="shared" si="286"/>
        <v>-92743.479325645429</v>
      </c>
      <c r="AQ1057" s="502">
        <f t="shared" si="286"/>
        <v>-3456883.0129313651</v>
      </c>
    </row>
    <row r="1058" spans="1:43" s="504" customFormat="1" ht="12.75" x14ac:dyDescent="0.2">
      <c r="A1058" s="535" t="s">
        <v>1438</v>
      </c>
      <c r="B1058" s="536">
        <v>0</v>
      </c>
      <c r="C1058" s="537" t="s">
        <v>2263</v>
      </c>
      <c r="D1058" s="537">
        <v>1339.043925793037</v>
      </c>
      <c r="E1058" s="537">
        <v>1339.043925793037</v>
      </c>
      <c r="F1058" s="537">
        <v>2686.3768639211344</v>
      </c>
      <c r="G1058" s="538">
        <v>0</v>
      </c>
      <c r="H1058" s="538">
        <v>42</v>
      </c>
      <c r="I1058" s="538">
        <v>65</v>
      </c>
      <c r="J1058" s="538">
        <v>1617</v>
      </c>
      <c r="K1058" s="539">
        <f t="shared" si="290"/>
        <v>0</v>
      </c>
      <c r="L1058" s="539">
        <f t="shared" si="291"/>
        <v>56239.844883307553</v>
      </c>
      <c r="M1058" s="539">
        <f t="shared" si="291"/>
        <v>87037.855176547411</v>
      </c>
      <c r="N1058" s="539">
        <f t="shared" si="291"/>
        <v>4343871.3889604742</v>
      </c>
      <c r="O1058" s="539">
        <f t="shared" si="292"/>
        <v>4487149.0890203295</v>
      </c>
      <c r="P1058" s="540"/>
      <c r="Q1058" s="541"/>
      <c r="R1058" s="541"/>
      <c r="S1058" s="541"/>
      <c r="T1058" s="541"/>
      <c r="U1058" s="538">
        <f t="shared" si="293"/>
        <v>0</v>
      </c>
      <c r="V1058" s="538">
        <f t="shared" si="294"/>
        <v>0</v>
      </c>
      <c r="W1058" s="538">
        <f t="shared" si="294"/>
        <v>0</v>
      </c>
      <c r="X1058" s="538">
        <f t="shared" si="294"/>
        <v>0</v>
      </c>
      <c r="Y1058" s="538">
        <f t="shared" si="295"/>
        <v>0</v>
      </c>
      <c r="Z1058" s="542">
        <f t="shared" si="296"/>
        <v>0</v>
      </c>
      <c r="AA1058" s="543"/>
      <c r="AB1058" s="544" t="s">
        <v>2263</v>
      </c>
      <c r="AC1058" s="544" t="s">
        <v>2505</v>
      </c>
      <c r="AD1058" s="544" t="s">
        <v>2505</v>
      </c>
      <c r="AE1058" s="544" t="s">
        <v>2263</v>
      </c>
      <c r="AF1058" s="545" t="s">
        <v>2263</v>
      </c>
      <c r="AG1058" s="545" t="s">
        <v>2263</v>
      </c>
      <c r="AH1058" s="556"/>
      <c r="AN1058" s="502">
        <f t="shared" si="286"/>
        <v>0</v>
      </c>
      <c r="AO1058" s="502">
        <f t="shared" si="286"/>
        <v>-56239.844883307553</v>
      </c>
      <c r="AP1058" s="502">
        <f t="shared" si="286"/>
        <v>-87037.855176547411</v>
      </c>
      <c r="AQ1058" s="502">
        <f t="shared" si="286"/>
        <v>-4343871.3889604742</v>
      </c>
    </row>
    <row r="1059" spans="1:43" s="504" customFormat="1" ht="12.75" x14ac:dyDescent="0.2">
      <c r="A1059" s="535" t="s">
        <v>1439</v>
      </c>
      <c r="B1059" s="536">
        <v>0</v>
      </c>
      <c r="C1059" s="537" t="s">
        <v>2263</v>
      </c>
      <c r="D1059" s="537">
        <v>865.50938977293356</v>
      </c>
      <c r="E1059" s="537">
        <v>865.50938977293356</v>
      </c>
      <c r="F1059" s="537">
        <v>1353.5645814228799</v>
      </c>
      <c r="G1059" s="538">
        <v>0</v>
      </c>
      <c r="H1059" s="538">
        <v>265</v>
      </c>
      <c r="I1059" s="538">
        <v>174</v>
      </c>
      <c r="J1059" s="538">
        <v>5238</v>
      </c>
      <c r="K1059" s="539">
        <f t="shared" si="290"/>
        <v>0</v>
      </c>
      <c r="L1059" s="539">
        <f t="shared" si="291"/>
        <v>229359.98828982739</v>
      </c>
      <c r="M1059" s="539">
        <f t="shared" si="291"/>
        <v>150598.63382049045</v>
      </c>
      <c r="N1059" s="539">
        <f t="shared" si="291"/>
        <v>7089971.2774930447</v>
      </c>
      <c r="O1059" s="539">
        <f t="shared" si="292"/>
        <v>7469929.8996033622</v>
      </c>
      <c r="P1059" s="540"/>
      <c r="Q1059" s="541"/>
      <c r="R1059" s="541"/>
      <c r="S1059" s="541"/>
      <c r="T1059" s="541"/>
      <c r="U1059" s="538">
        <f t="shared" si="293"/>
        <v>0</v>
      </c>
      <c r="V1059" s="538">
        <f t="shared" si="294"/>
        <v>0</v>
      </c>
      <c r="W1059" s="538">
        <f t="shared" si="294"/>
        <v>0</v>
      </c>
      <c r="X1059" s="538">
        <f t="shared" si="294"/>
        <v>0</v>
      </c>
      <c r="Y1059" s="538">
        <f t="shared" si="295"/>
        <v>0</v>
      </c>
      <c r="Z1059" s="542">
        <f t="shared" si="296"/>
        <v>0</v>
      </c>
      <c r="AA1059" s="543"/>
      <c r="AB1059" s="544" t="s">
        <v>2263</v>
      </c>
      <c r="AC1059" s="544" t="s">
        <v>2505</v>
      </c>
      <c r="AD1059" s="544" t="s">
        <v>2505</v>
      </c>
      <c r="AE1059" s="544" t="s">
        <v>2263</v>
      </c>
      <c r="AF1059" s="545" t="s">
        <v>2263</v>
      </c>
      <c r="AG1059" s="545" t="s">
        <v>2263</v>
      </c>
      <c r="AH1059" s="556"/>
      <c r="AN1059" s="502">
        <f t="shared" si="286"/>
        <v>0</v>
      </c>
      <c r="AO1059" s="502">
        <f t="shared" si="286"/>
        <v>-229359.98828982739</v>
      </c>
      <c r="AP1059" s="502">
        <f t="shared" si="286"/>
        <v>-150598.63382049045</v>
      </c>
      <c r="AQ1059" s="502">
        <f t="shared" si="286"/>
        <v>-7089971.2774930447</v>
      </c>
    </row>
    <row r="1060" spans="1:43" s="504" customFormat="1" ht="12.75" x14ac:dyDescent="0.2">
      <c r="A1060" s="535" t="s">
        <v>1440</v>
      </c>
      <c r="B1060" s="536" t="s">
        <v>2426</v>
      </c>
      <c r="C1060" s="537" t="s">
        <v>2263</v>
      </c>
      <c r="D1060" s="537">
        <v>387.52887460874229</v>
      </c>
      <c r="E1060" s="537">
        <v>387.52887460874229</v>
      </c>
      <c r="F1060" s="537">
        <v>494.59136908827219</v>
      </c>
      <c r="G1060" s="538">
        <v>0</v>
      </c>
      <c r="H1060" s="538">
        <v>1302</v>
      </c>
      <c r="I1060" s="538">
        <v>372</v>
      </c>
      <c r="J1060" s="538">
        <v>15097</v>
      </c>
      <c r="K1060" s="539">
        <f t="shared" si="290"/>
        <v>0</v>
      </c>
      <c r="L1060" s="539">
        <f t="shared" si="291"/>
        <v>504562.59474058246</v>
      </c>
      <c r="M1060" s="539">
        <f t="shared" si="291"/>
        <v>144160.74135445213</v>
      </c>
      <c r="N1060" s="539">
        <f t="shared" si="291"/>
        <v>7466845.8991256449</v>
      </c>
      <c r="O1060" s="539">
        <f t="shared" si="292"/>
        <v>8115569.23522068</v>
      </c>
      <c r="P1060" s="540"/>
      <c r="Q1060" s="541"/>
      <c r="R1060" s="541">
        <f>SUMPRODUCT(D1060:E1061,H1060:I1061)/SUM(H1060:I1061)</f>
        <v>393.83978751798043</v>
      </c>
      <c r="S1060" s="541">
        <f>R1060</f>
        <v>393.83978751798043</v>
      </c>
      <c r="T1060" s="541"/>
      <c r="U1060" s="538">
        <f t="shared" si="293"/>
        <v>0</v>
      </c>
      <c r="V1060" s="538">
        <f t="shared" si="294"/>
        <v>512779.4033484105</v>
      </c>
      <c r="W1060" s="538">
        <f t="shared" si="294"/>
        <v>146508.40095668871</v>
      </c>
      <c r="X1060" s="538">
        <f t="shared" si="294"/>
        <v>0</v>
      </c>
      <c r="Y1060" s="538">
        <f t="shared" si="295"/>
        <v>659287.80430509918</v>
      </c>
      <c r="Z1060" s="542">
        <f t="shared" si="296"/>
        <v>-7456281.4309155811</v>
      </c>
      <c r="AA1060" s="543"/>
      <c r="AB1060" s="544" t="s">
        <v>2263</v>
      </c>
      <c r="AC1060" s="544" t="s">
        <v>2505</v>
      </c>
      <c r="AD1060" s="544" t="s">
        <v>2505</v>
      </c>
      <c r="AE1060" s="544" t="s">
        <v>2263</v>
      </c>
      <c r="AF1060" s="545" t="s">
        <v>2263</v>
      </c>
      <c r="AG1060" s="545" t="s">
        <v>2263</v>
      </c>
      <c r="AH1060" s="556"/>
      <c r="AN1060" s="502">
        <f t="shared" si="286"/>
        <v>0</v>
      </c>
      <c r="AO1060" s="502">
        <f t="shared" si="286"/>
        <v>8216.8086078280467</v>
      </c>
      <c r="AP1060" s="502">
        <f t="shared" si="286"/>
        <v>2347.6596022365848</v>
      </c>
      <c r="AQ1060" s="502">
        <f t="shared" si="286"/>
        <v>-7466845.8991256449</v>
      </c>
    </row>
    <row r="1061" spans="1:43" s="504" customFormat="1" ht="12.75" x14ac:dyDescent="0.2">
      <c r="A1061" s="535" t="s">
        <v>1441</v>
      </c>
      <c r="B1061" s="536" t="s">
        <v>2426</v>
      </c>
      <c r="C1061" s="537" t="s">
        <v>2263</v>
      </c>
      <c r="D1061" s="537">
        <v>395.55926476571233</v>
      </c>
      <c r="E1061" s="537">
        <v>395.55926476571233</v>
      </c>
      <c r="F1061" s="537">
        <v>313.85515282578064</v>
      </c>
      <c r="G1061" s="538">
        <v>0</v>
      </c>
      <c r="H1061" s="538">
        <v>5610</v>
      </c>
      <c r="I1061" s="538">
        <v>534</v>
      </c>
      <c r="J1061" s="538">
        <v>28537</v>
      </c>
      <c r="K1061" s="539">
        <f t="shared" si="290"/>
        <v>0</v>
      </c>
      <c r="L1061" s="539">
        <f t="shared" si="291"/>
        <v>2219087.475335646</v>
      </c>
      <c r="M1061" s="539">
        <f t="shared" si="291"/>
        <v>211228.64738489038</v>
      </c>
      <c r="N1061" s="539">
        <f t="shared" si="291"/>
        <v>8956484.4961893018</v>
      </c>
      <c r="O1061" s="539">
        <f t="shared" si="292"/>
        <v>11386800.618909838</v>
      </c>
      <c r="P1061" s="540"/>
      <c r="Q1061" s="541"/>
      <c r="R1061" s="541">
        <f>R1060</f>
        <v>393.83978751798043</v>
      </c>
      <c r="S1061" s="541">
        <f>S1060</f>
        <v>393.83978751798043</v>
      </c>
      <c r="T1061" s="541"/>
      <c r="U1061" s="538">
        <f t="shared" si="293"/>
        <v>0</v>
      </c>
      <c r="V1061" s="538">
        <f t="shared" si="294"/>
        <v>2209441.20797587</v>
      </c>
      <c r="W1061" s="538">
        <f t="shared" si="294"/>
        <v>210310.44653460153</v>
      </c>
      <c r="X1061" s="538">
        <f t="shared" si="294"/>
        <v>0</v>
      </c>
      <c r="Y1061" s="538">
        <f t="shared" si="295"/>
        <v>2419751.6545104715</v>
      </c>
      <c r="Z1061" s="542">
        <f t="shared" si="296"/>
        <v>-8967048.9643993657</v>
      </c>
      <c r="AA1061" s="543"/>
      <c r="AB1061" s="544" t="s">
        <v>2263</v>
      </c>
      <c r="AC1061" s="544" t="s">
        <v>2505</v>
      </c>
      <c r="AD1061" s="544" t="s">
        <v>2505</v>
      </c>
      <c r="AE1061" s="544" t="s">
        <v>2263</v>
      </c>
      <c r="AF1061" s="545" t="s">
        <v>2263</v>
      </c>
      <c r="AG1061" s="545" t="s">
        <v>2263</v>
      </c>
      <c r="AH1061" s="556"/>
      <c r="AN1061" s="502">
        <f t="shared" si="286"/>
        <v>0</v>
      </c>
      <c r="AO1061" s="502">
        <f t="shared" si="286"/>
        <v>-9646.2673597759567</v>
      </c>
      <c r="AP1061" s="502">
        <f t="shared" si="286"/>
        <v>-918.20085028884932</v>
      </c>
      <c r="AQ1061" s="502">
        <f t="shared" si="286"/>
        <v>-8956484.4961893018</v>
      </c>
    </row>
    <row r="1062" spans="1:43" s="504" customFormat="1" ht="12.75" x14ac:dyDescent="0.2">
      <c r="A1062" s="535" t="s">
        <v>1442</v>
      </c>
      <c r="B1062" s="536">
        <v>0</v>
      </c>
      <c r="C1062" s="537" t="s">
        <v>2263</v>
      </c>
      <c r="D1062" s="537">
        <v>3408.7677167827082</v>
      </c>
      <c r="E1062" s="537">
        <v>3408.7677167827082</v>
      </c>
      <c r="F1062" s="537">
        <v>4662.5586884620479</v>
      </c>
      <c r="G1062" s="538">
        <v>0</v>
      </c>
      <c r="H1062" s="538">
        <v>11</v>
      </c>
      <c r="I1062" s="538">
        <v>42</v>
      </c>
      <c r="J1062" s="538">
        <v>641</v>
      </c>
      <c r="K1062" s="539">
        <f t="shared" si="290"/>
        <v>0</v>
      </c>
      <c r="L1062" s="539">
        <f t="shared" si="291"/>
        <v>37496.444884609788</v>
      </c>
      <c r="M1062" s="539">
        <f t="shared" si="291"/>
        <v>143168.24410487374</v>
      </c>
      <c r="N1062" s="539">
        <f t="shared" si="291"/>
        <v>2988700.1193041727</v>
      </c>
      <c r="O1062" s="539">
        <f t="shared" si="292"/>
        <v>3169364.8082936564</v>
      </c>
      <c r="P1062" s="540"/>
      <c r="Q1062" s="541"/>
      <c r="R1062" s="541"/>
      <c r="S1062" s="541"/>
      <c r="T1062" s="541"/>
      <c r="U1062" s="538">
        <f t="shared" si="293"/>
        <v>0</v>
      </c>
      <c r="V1062" s="538">
        <f t="shared" si="294"/>
        <v>0</v>
      </c>
      <c r="W1062" s="538">
        <f t="shared" si="294"/>
        <v>0</v>
      </c>
      <c r="X1062" s="538">
        <f t="shared" si="294"/>
        <v>0</v>
      </c>
      <c r="Y1062" s="538">
        <f t="shared" si="295"/>
        <v>0</v>
      </c>
      <c r="Z1062" s="542">
        <f t="shared" si="296"/>
        <v>0</v>
      </c>
      <c r="AA1062" s="543"/>
      <c r="AB1062" s="544" t="s">
        <v>2263</v>
      </c>
      <c r="AC1062" s="544" t="s">
        <v>2505</v>
      </c>
      <c r="AD1062" s="544" t="s">
        <v>2505</v>
      </c>
      <c r="AE1062" s="544" t="s">
        <v>2263</v>
      </c>
      <c r="AF1062" s="545" t="s">
        <v>2263</v>
      </c>
      <c r="AG1062" s="545" t="s">
        <v>2263</v>
      </c>
      <c r="AH1062" s="556"/>
      <c r="AN1062" s="502">
        <f t="shared" si="286"/>
        <v>0</v>
      </c>
      <c r="AO1062" s="502">
        <f t="shared" si="286"/>
        <v>-37496.444884609788</v>
      </c>
      <c r="AP1062" s="502">
        <f t="shared" si="286"/>
        <v>-143168.24410487374</v>
      </c>
      <c r="AQ1062" s="502">
        <f t="shared" si="286"/>
        <v>-2988700.1193041727</v>
      </c>
    </row>
    <row r="1063" spans="1:43" s="504" customFormat="1" ht="12.75" x14ac:dyDescent="0.2">
      <c r="A1063" s="535" t="s">
        <v>1443</v>
      </c>
      <c r="B1063" s="536">
        <v>0</v>
      </c>
      <c r="C1063" s="537" t="s">
        <v>2263</v>
      </c>
      <c r="D1063" s="537">
        <v>1314.3466157371831</v>
      </c>
      <c r="E1063" s="537">
        <v>1314.3466157371831</v>
      </c>
      <c r="F1063" s="537">
        <v>3314.4756445885982</v>
      </c>
      <c r="G1063" s="538">
        <v>0</v>
      </c>
      <c r="H1063" s="538">
        <v>180</v>
      </c>
      <c r="I1063" s="538">
        <v>115</v>
      </c>
      <c r="J1063" s="538">
        <v>1125</v>
      </c>
      <c r="K1063" s="539">
        <f t="shared" si="290"/>
        <v>0</v>
      </c>
      <c r="L1063" s="539">
        <f t="shared" si="291"/>
        <v>236582.39083269297</v>
      </c>
      <c r="M1063" s="539">
        <f t="shared" si="291"/>
        <v>151149.86080977606</v>
      </c>
      <c r="N1063" s="539">
        <f t="shared" si="291"/>
        <v>3728785.1001621732</v>
      </c>
      <c r="O1063" s="539">
        <f t="shared" si="292"/>
        <v>4116517.351804642</v>
      </c>
      <c r="P1063" s="540"/>
      <c r="Q1063" s="541"/>
      <c r="R1063" s="541"/>
      <c r="S1063" s="541"/>
      <c r="T1063" s="541"/>
      <c r="U1063" s="538">
        <f t="shared" si="293"/>
        <v>0</v>
      </c>
      <c r="V1063" s="538">
        <f t="shared" si="294"/>
        <v>0</v>
      </c>
      <c r="W1063" s="538">
        <f t="shared" si="294"/>
        <v>0</v>
      </c>
      <c r="X1063" s="538">
        <f t="shared" si="294"/>
        <v>0</v>
      </c>
      <c r="Y1063" s="538">
        <f t="shared" si="295"/>
        <v>0</v>
      </c>
      <c r="Z1063" s="542">
        <f t="shared" si="296"/>
        <v>0</v>
      </c>
      <c r="AA1063" s="543"/>
      <c r="AB1063" s="544" t="s">
        <v>2263</v>
      </c>
      <c r="AC1063" s="544" t="s">
        <v>2505</v>
      </c>
      <c r="AD1063" s="544" t="s">
        <v>2505</v>
      </c>
      <c r="AE1063" s="544" t="s">
        <v>2263</v>
      </c>
      <c r="AF1063" s="545" t="s">
        <v>2263</v>
      </c>
      <c r="AG1063" s="545" t="s">
        <v>2263</v>
      </c>
      <c r="AH1063" s="556"/>
      <c r="AN1063" s="502">
        <f t="shared" si="286"/>
        <v>0</v>
      </c>
      <c r="AO1063" s="502">
        <f t="shared" si="286"/>
        <v>-236582.39083269297</v>
      </c>
      <c r="AP1063" s="502">
        <f t="shared" si="286"/>
        <v>-151149.86080977606</v>
      </c>
      <c r="AQ1063" s="502">
        <f t="shared" si="286"/>
        <v>-3728785.1001621732</v>
      </c>
    </row>
    <row r="1064" spans="1:43" s="504" customFormat="1" ht="12.75" x14ac:dyDescent="0.2">
      <c r="A1064" s="535" t="s">
        <v>1444</v>
      </c>
      <c r="B1064" s="536">
        <v>0</v>
      </c>
      <c r="C1064" s="537" t="s">
        <v>2263</v>
      </c>
      <c r="D1064" s="537">
        <v>466.30053324502609</v>
      </c>
      <c r="E1064" s="537">
        <v>466.30053324502609</v>
      </c>
      <c r="F1064" s="537">
        <v>2637.8477108799489</v>
      </c>
      <c r="G1064" s="538">
        <v>0</v>
      </c>
      <c r="H1064" s="538">
        <v>669</v>
      </c>
      <c r="I1064" s="538">
        <v>181</v>
      </c>
      <c r="J1064" s="538">
        <v>1489</v>
      </c>
      <c r="K1064" s="539">
        <f t="shared" si="290"/>
        <v>0</v>
      </c>
      <c r="L1064" s="539">
        <f t="shared" si="291"/>
        <v>311955.05674092245</v>
      </c>
      <c r="M1064" s="539">
        <f t="shared" si="291"/>
        <v>84400.396517349727</v>
      </c>
      <c r="N1064" s="539">
        <f t="shared" si="291"/>
        <v>3927755.241500244</v>
      </c>
      <c r="O1064" s="539">
        <f t="shared" si="292"/>
        <v>4324110.6947585158</v>
      </c>
      <c r="P1064" s="540"/>
      <c r="Q1064" s="541"/>
      <c r="R1064" s="541"/>
      <c r="S1064" s="541"/>
      <c r="T1064" s="541"/>
      <c r="U1064" s="538">
        <f t="shared" si="293"/>
        <v>0</v>
      </c>
      <c r="V1064" s="538">
        <f t="shared" si="294"/>
        <v>0</v>
      </c>
      <c r="W1064" s="538">
        <f t="shared" si="294"/>
        <v>0</v>
      </c>
      <c r="X1064" s="538">
        <f t="shared" si="294"/>
        <v>0</v>
      </c>
      <c r="Y1064" s="538">
        <f t="shared" si="295"/>
        <v>0</v>
      </c>
      <c r="Z1064" s="542">
        <f t="shared" si="296"/>
        <v>0</v>
      </c>
      <c r="AA1064" s="543"/>
      <c r="AB1064" s="544" t="s">
        <v>2263</v>
      </c>
      <c r="AC1064" s="544" t="s">
        <v>2505</v>
      </c>
      <c r="AD1064" s="544" t="s">
        <v>2505</v>
      </c>
      <c r="AE1064" s="544" t="s">
        <v>2263</v>
      </c>
      <c r="AF1064" s="545" t="s">
        <v>2263</v>
      </c>
      <c r="AG1064" s="545" t="s">
        <v>2263</v>
      </c>
      <c r="AH1064" s="556"/>
      <c r="AN1064" s="502">
        <f t="shared" si="286"/>
        <v>0</v>
      </c>
      <c r="AO1064" s="502">
        <f t="shared" si="286"/>
        <v>-311955.05674092245</v>
      </c>
      <c r="AP1064" s="502">
        <f t="shared" si="286"/>
        <v>-84400.396517349727</v>
      </c>
      <c r="AQ1064" s="502">
        <f t="shared" si="286"/>
        <v>-3927755.241500244</v>
      </c>
    </row>
    <row r="1065" spans="1:43" s="504" customFormat="1" ht="12.75" x14ac:dyDescent="0.2">
      <c r="A1065" s="535" t="s">
        <v>1445</v>
      </c>
      <c r="B1065" s="536">
        <v>0</v>
      </c>
      <c r="C1065" s="537" t="s">
        <v>2263</v>
      </c>
      <c r="D1065" s="537">
        <v>423.62506437614871</v>
      </c>
      <c r="E1065" s="537">
        <v>423.62506437614871</v>
      </c>
      <c r="F1065" s="537">
        <v>2151.3981428070874</v>
      </c>
      <c r="G1065" s="538">
        <v>0</v>
      </c>
      <c r="H1065" s="538">
        <v>2721</v>
      </c>
      <c r="I1065" s="538">
        <v>366</v>
      </c>
      <c r="J1065" s="538">
        <v>2651</v>
      </c>
      <c r="K1065" s="539">
        <f t="shared" si="290"/>
        <v>0</v>
      </c>
      <c r="L1065" s="539">
        <f t="shared" si="291"/>
        <v>1152683.8001675007</v>
      </c>
      <c r="M1065" s="539">
        <f t="shared" si="291"/>
        <v>155046.77356167042</v>
      </c>
      <c r="N1065" s="539">
        <f t="shared" si="291"/>
        <v>5703356.4765815884</v>
      </c>
      <c r="O1065" s="539">
        <f t="shared" si="292"/>
        <v>7011087.0503107598</v>
      </c>
      <c r="P1065" s="540"/>
      <c r="Q1065" s="541"/>
      <c r="R1065" s="541"/>
      <c r="S1065" s="541"/>
      <c r="T1065" s="541"/>
      <c r="U1065" s="538">
        <f t="shared" si="293"/>
        <v>0</v>
      </c>
      <c r="V1065" s="538">
        <f t="shared" si="294"/>
        <v>0</v>
      </c>
      <c r="W1065" s="538">
        <f t="shared" si="294"/>
        <v>0</v>
      </c>
      <c r="X1065" s="538">
        <f t="shared" si="294"/>
        <v>0</v>
      </c>
      <c r="Y1065" s="538">
        <f t="shared" si="295"/>
        <v>0</v>
      </c>
      <c r="Z1065" s="542">
        <f t="shared" si="296"/>
        <v>0</v>
      </c>
      <c r="AA1065" s="543"/>
      <c r="AB1065" s="544" t="s">
        <v>2263</v>
      </c>
      <c r="AC1065" s="544" t="s">
        <v>2505</v>
      </c>
      <c r="AD1065" s="544" t="s">
        <v>2505</v>
      </c>
      <c r="AE1065" s="544" t="s">
        <v>2263</v>
      </c>
      <c r="AF1065" s="545" t="s">
        <v>2263</v>
      </c>
      <c r="AG1065" s="545" t="s">
        <v>2263</v>
      </c>
      <c r="AH1065" s="556"/>
      <c r="AN1065" s="502">
        <f t="shared" si="286"/>
        <v>0</v>
      </c>
      <c r="AO1065" s="502">
        <f t="shared" si="286"/>
        <v>-1152683.8001675007</v>
      </c>
      <c r="AP1065" s="502">
        <f t="shared" si="286"/>
        <v>-155046.77356167042</v>
      </c>
      <c r="AQ1065" s="502">
        <f t="shared" ref="AQ1065:AQ1128" si="298">X1065-N1065</f>
        <v>-5703356.4765815884</v>
      </c>
    </row>
    <row r="1066" spans="1:43" s="504" customFormat="1" ht="12.75" x14ac:dyDescent="0.2">
      <c r="A1066" s="535" t="s">
        <v>1446</v>
      </c>
      <c r="B1066" s="536">
        <v>0</v>
      </c>
      <c r="C1066" s="537" t="s">
        <v>2263</v>
      </c>
      <c r="D1066" s="537">
        <v>360.62559220743213</v>
      </c>
      <c r="E1066" s="537">
        <v>360.62559220743213</v>
      </c>
      <c r="F1066" s="537">
        <v>1515.2241876190089</v>
      </c>
      <c r="G1066" s="538">
        <v>0</v>
      </c>
      <c r="H1066" s="538">
        <v>10593</v>
      </c>
      <c r="I1066" s="538">
        <v>790</v>
      </c>
      <c r="J1066" s="538">
        <v>4121</v>
      </c>
      <c r="K1066" s="539">
        <f t="shared" si="290"/>
        <v>0</v>
      </c>
      <c r="L1066" s="539">
        <f t="shared" si="291"/>
        <v>3820106.8982533286</v>
      </c>
      <c r="M1066" s="539">
        <f t="shared" si="291"/>
        <v>284894.21784387139</v>
      </c>
      <c r="N1066" s="539">
        <f t="shared" si="291"/>
        <v>6244238.877177936</v>
      </c>
      <c r="O1066" s="539">
        <f t="shared" si="292"/>
        <v>10349239.993275136</v>
      </c>
      <c r="P1066" s="540"/>
      <c r="Q1066" s="541"/>
      <c r="R1066" s="541"/>
      <c r="S1066" s="541"/>
      <c r="T1066" s="541"/>
      <c r="U1066" s="538">
        <f t="shared" si="293"/>
        <v>0</v>
      </c>
      <c r="V1066" s="538">
        <f t="shared" si="294"/>
        <v>0</v>
      </c>
      <c r="W1066" s="538">
        <f t="shared" si="294"/>
        <v>0</v>
      </c>
      <c r="X1066" s="538">
        <f t="shared" si="294"/>
        <v>0</v>
      </c>
      <c r="Y1066" s="538">
        <f t="shared" si="295"/>
        <v>0</v>
      </c>
      <c r="Z1066" s="542">
        <f t="shared" si="296"/>
        <v>0</v>
      </c>
      <c r="AA1066" s="543"/>
      <c r="AB1066" s="544" t="s">
        <v>2263</v>
      </c>
      <c r="AC1066" s="544" t="s">
        <v>2505</v>
      </c>
      <c r="AD1066" s="544" t="s">
        <v>2505</v>
      </c>
      <c r="AE1066" s="544" t="s">
        <v>2263</v>
      </c>
      <c r="AF1066" s="545" t="s">
        <v>2263</v>
      </c>
      <c r="AG1066" s="545" t="s">
        <v>2263</v>
      </c>
      <c r="AH1066" s="556"/>
      <c r="AN1066" s="502">
        <f t="shared" ref="AN1066:AQ1129" si="299">U1066-K1066</f>
        <v>0</v>
      </c>
      <c r="AO1066" s="502">
        <f t="shared" si="299"/>
        <v>-3820106.8982533286</v>
      </c>
      <c r="AP1066" s="502">
        <f t="shared" si="299"/>
        <v>-284894.21784387139</v>
      </c>
      <c r="AQ1066" s="502">
        <f t="shared" si="298"/>
        <v>-6244238.877177936</v>
      </c>
    </row>
    <row r="1067" spans="1:43" s="504" customFormat="1" ht="12.75" x14ac:dyDescent="0.2">
      <c r="A1067" s="535" t="s">
        <v>1447</v>
      </c>
      <c r="B1067" s="536">
        <v>0</v>
      </c>
      <c r="C1067" s="537" t="s">
        <v>2263</v>
      </c>
      <c r="D1067" s="537">
        <v>313.59319129956077</v>
      </c>
      <c r="E1067" s="537">
        <v>313.59319129956077</v>
      </c>
      <c r="F1067" s="537">
        <v>566.32412183485792</v>
      </c>
      <c r="G1067" s="538">
        <v>0</v>
      </c>
      <c r="H1067" s="538">
        <v>74831</v>
      </c>
      <c r="I1067" s="538">
        <v>2026</v>
      </c>
      <c r="J1067" s="538">
        <v>8575</v>
      </c>
      <c r="K1067" s="539">
        <f t="shared" si="290"/>
        <v>0</v>
      </c>
      <c r="L1067" s="539">
        <f t="shared" si="291"/>
        <v>23466492.098137431</v>
      </c>
      <c r="M1067" s="539">
        <f t="shared" si="291"/>
        <v>635339.80557291012</v>
      </c>
      <c r="N1067" s="539">
        <f t="shared" si="291"/>
        <v>4856229.3447339069</v>
      </c>
      <c r="O1067" s="539">
        <f t="shared" si="292"/>
        <v>28958061.248444244</v>
      </c>
      <c r="P1067" s="540"/>
      <c r="Q1067" s="541"/>
      <c r="R1067" s="541"/>
      <c r="S1067" s="541"/>
      <c r="T1067" s="541"/>
      <c r="U1067" s="538">
        <f t="shared" si="293"/>
        <v>0</v>
      </c>
      <c r="V1067" s="538">
        <f t="shared" si="294"/>
        <v>0</v>
      </c>
      <c r="W1067" s="538">
        <f t="shared" si="294"/>
        <v>0</v>
      </c>
      <c r="X1067" s="538">
        <f t="shared" si="294"/>
        <v>0</v>
      </c>
      <c r="Y1067" s="538">
        <f t="shared" si="295"/>
        <v>0</v>
      </c>
      <c r="Z1067" s="542">
        <f t="shared" si="296"/>
        <v>0</v>
      </c>
      <c r="AA1067" s="543"/>
      <c r="AB1067" s="544" t="s">
        <v>2263</v>
      </c>
      <c r="AC1067" s="544" t="s">
        <v>2505</v>
      </c>
      <c r="AD1067" s="544" t="s">
        <v>2505</v>
      </c>
      <c r="AE1067" s="544" t="s">
        <v>2263</v>
      </c>
      <c r="AF1067" s="545" t="s">
        <v>2263</v>
      </c>
      <c r="AG1067" s="545" t="s">
        <v>2263</v>
      </c>
      <c r="AH1067" s="556"/>
      <c r="AN1067" s="502">
        <f t="shared" si="299"/>
        <v>0</v>
      </c>
      <c r="AO1067" s="502">
        <f t="shared" si="299"/>
        <v>-23466492.098137431</v>
      </c>
      <c r="AP1067" s="502">
        <f t="shared" si="299"/>
        <v>-635339.80557291012</v>
      </c>
      <c r="AQ1067" s="502">
        <f t="shared" si="298"/>
        <v>-4856229.3447339069</v>
      </c>
    </row>
    <row r="1068" spans="1:43" s="504" customFormat="1" ht="12.75" x14ac:dyDescent="0.2">
      <c r="A1068" s="535" t="s">
        <v>1448</v>
      </c>
      <c r="B1068" s="536">
        <v>0</v>
      </c>
      <c r="C1068" s="537" t="s">
        <v>2263</v>
      </c>
      <c r="D1068" s="537">
        <v>4139.9617266339865</v>
      </c>
      <c r="E1068" s="537">
        <v>4139.9617266339865</v>
      </c>
      <c r="F1068" s="537">
        <v>5198.9771008483676</v>
      </c>
      <c r="G1068" s="538">
        <v>0</v>
      </c>
      <c r="H1068" s="538">
        <v>8</v>
      </c>
      <c r="I1068" s="538">
        <v>63</v>
      </c>
      <c r="J1068" s="538">
        <v>798</v>
      </c>
      <c r="K1068" s="539">
        <f t="shared" si="290"/>
        <v>0</v>
      </c>
      <c r="L1068" s="539">
        <f t="shared" si="291"/>
        <v>33119.693813071892</v>
      </c>
      <c r="M1068" s="539">
        <f t="shared" si="291"/>
        <v>260817.58877794116</v>
      </c>
      <c r="N1068" s="539">
        <f t="shared" si="291"/>
        <v>4148783.7264769971</v>
      </c>
      <c r="O1068" s="539">
        <f t="shared" si="292"/>
        <v>4442721.0090680104</v>
      </c>
      <c r="P1068" s="540"/>
      <c r="Q1068" s="541"/>
      <c r="R1068" s="541"/>
      <c r="S1068" s="541"/>
      <c r="T1068" s="541"/>
      <c r="U1068" s="538">
        <f t="shared" si="293"/>
        <v>0</v>
      </c>
      <c r="V1068" s="538">
        <f t="shared" si="294"/>
        <v>0</v>
      </c>
      <c r="W1068" s="538">
        <f t="shared" si="294"/>
        <v>0</v>
      </c>
      <c r="X1068" s="538">
        <f t="shared" si="294"/>
        <v>0</v>
      </c>
      <c r="Y1068" s="538">
        <f t="shared" si="295"/>
        <v>0</v>
      </c>
      <c r="Z1068" s="542">
        <f t="shared" si="296"/>
        <v>0</v>
      </c>
      <c r="AA1068" s="543"/>
      <c r="AB1068" s="544" t="s">
        <v>2263</v>
      </c>
      <c r="AC1068" s="544" t="s">
        <v>2505</v>
      </c>
      <c r="AD1068" s="544" t="s">
        <v>2505</v>
      </c>
      <c r="AE1068" s="544" t="s">
        <v>2263</v>
      </c>
      <c r="AF1068" s="545" t="s">
        <v>2263</v>
      </c>
      <c r="AG1068" s="545" t="s">
        <v>2263</v>
      </c>
      <c r="AH1068" s="556"/>
      <c r="AN1068" s="502">
        <f t="shared" si="299"/>
        <v>0</v>
      </c>
      <c r="AO1068" s="502">
        <f t="shared" si="299"/>
        <v>-33119.693813071892</v>
      </c>
      <c r="AP1068" s="502">
        <f t="shared" si="299"/>
        <v>-260817.58877794116</v>
      </c>
      <c r="AQ1068" s="502">
        <f t="shared" si="298"/>
        <v>-4148783.7264769971</v>
      </c>
    </row>
    <row r="1069" spans="1:43" s="504" customFormat="1" ht="12.75" x14ac:dyDescent="0.2">
      <c r="A1069" s="535" t="s">
        <v>1449</v>
      </c>
      <c r="B1069" s="536">
        <v>0</v>
      </c>
      <c r="C1069" s="537" t="s">
        <v>2263</v>
      </c>
      <c r="D1069" s="537">
        <v>1038.0098563807035</v>
      </c>
      <c r="E1069" s="537">
        <v>1038.0098563807035</v>
      </c>
      <c r="F1069" s="537">
        <v>3431.5941700836452</v>
      </c>
      <c r="G1069" s="538">
        <v>0</v>
      </c>
      <c r="H1069" s="538">
        <v>215</v>
      </c>
      <c r="I1069" s="538">
        <v>127</v>
      </c>
      <c r="J1069" s="538">
        <v>1880</v>
      </c>
      <c r="K1069" s="539">
        <f t="shared" si="290"/>
        <v>0</v>
      </c>
      <c r="L1069" s="539">
        <f t="shared" si="291"/>
        <v>223172.11912185125</v>
      </c>
      <c r="M1069" s="539">
        <f t="shared" si="291"/>
        <v>131827.25176034935</v>
      </c>
      <c r="N1069" s="539">
        <f t="shared" si="291"/>
        <v>6451397.0397572527</v>
      </c>
      <c r="O1069" s="539">
        <f t="shared" si="292"/>
        <v>6806396.4106394537</v>
      </c>
      <c r="P1069" s="540"/>
      <c r="Q1069" s="541"/>
      <c r="R1069" s="541"/>
      <c r="S1069" s="541"/>
      <c r="T1069" s="541"/>
      <c r="U1069" s="538">
        <f t="shared" si="293"/>
        <v>0</v>
      </c>
      <c r="V1069" s="538">
        <f t="shared" si="294"/>
        <v>0</v>
      </c>
      <c r="W1069" s="538">
        <f t="shared" si="294"/>
        <v>0</v>
      </c>
      <c r="X1069" s="538">
        <f t="shared" si="294"/>
        <v>0</v>
      </c>
      <c r="Y1069" s="538">
        <f t="shared" si="295"/>
        <v>0</v>
      </c>
      <c r="Z1069" s="542">
        <f t="shared" si="296"/>
        <v>0</v>
      </c>
      <c r="AA1069" s="543"/>
      <c r="AB1069" s="544" t="s">
        <v>2263</v>
      </c>
      <c r="AC1069" s="544" t="s">
        <v>2505</v>
      </c>
      <c r="AD1069" s="544" t="s">
        <v>2505</v>
      </c>
      <c r="AE1069" s="544" t="s">
        <v>2263</v>
      </c>
      <c r="AF1069" s="545" t="s">
        <v>2263</v>
      </c>
      <c r="AG1069" s="545" t="s">
        <v>2263</v>
      </c>
      <c r="AH1069" s="556"/>
      <c r="AN1069" s="502">
        <f t="shared" si="299"/>
        <v>0</v>
      </c>
      <c r="AO1069" s="502">
        <f t="shared" si="299"/>
        <v>-223172.11912185125</v>
      </c>
      <c r="AP1069" s="502">
        <f t="shared" si="299"/>
        <v>-131827.25176034935</v>
      </c>
      <c r="AQ1069" s="502">
        <f t="shared" si="298"/>
        <v>-6451397.0397572527</v>
      </c>
    </row>
    <row r="1070" spans="1:43" s="504" customFormat="1" ht="12.75" x14ac:dyDescent="0.2">
      <c r="A1070" s="535" t="s">
        <v>1450</v>
      </c>
      <c r="B1070" s="536">
        <v>0</v>
      </c>
      <c r="C1070" s="537" t="s">
        <v>2263</v>
      </c>
      <c r="D1070" s="537">
        <v>365.44995133953091</v>
      </c>
      <c r="E1070" s="537">
        <v>365.44995133953091</v>
      </c>
      <c r="F1070" s="537">
        <v>2553.0006812385986</v>
      </c>
      <c r="G1070" s="538">
        <v>0</v>
      </c>
      <c r="H1070" s="538">
        <v>1440</v>
      </c>
      <c r="I1070" s="538">
        <v>253</v>
      </c>
      <c r="J1070" s="538">
        <v>2542</v>
      </c>
      <c r="K1070" s="539">
        <f t="shared" si="290"/>
        <v>0</v>
      </c>
      <c r="L1070" s="539">
        <f t="shared" si="291"/>
        <v>526247.92992892454</v>
      </c>
      <c r="M1070" s="539">
        <f t="shared" si="291"/>
        <v>92458.837688901316</v>
      </c>
      <c r="N1070" s="539">
        <f t="shared" si="291"/>
        <v>6489727.7317085173</v>
      </c>
      <c r="O1070" s="539">
        <f t="shared" si="292"/>
        <v>7108434.4993263427</v>
      </c>
      <c r="P1070" s="540"/>
      <c r="Q1070" s="541"/>
      <c r="R1070" s="541"/>
      <c r="S1070" s="541"/>
      <c r="T1070" s="541"/>
      <c r="U1070" s="538">
        <f t="shared" si="293"/>
        <v>0</v>
      </c>
      <c r="V1070" s="538">
        <f t="shared" si="294"/>
        <v>0</v>
      </c>
      <c r="W1070" s="538">
        <f t="shared" si="294"/>
        <v>0</v>
      </c>
      <c r="X1070" s="538">
        <f t="shared" si="294"/>
        <v>0</v>
      </c>
      <c r="Y1070" s="538">
        <f t="shared" si="295"/>
        <v>0</v>
      </c>
      <c r="Z1070" s="542">
        <f t="shared" si="296"/>
        <v>0</v>
      </c>
      <c r="AA1070" s="543"/>
      <c r="AB1070" s="544" t="s">
        <v>2263</v>
      </c>
      <c r="AC1070" s="544" t="s">
        <v>2505</v>
      </c>
      <c r="AD1070" s="544" t="s">
        <v>2505</v>
      </c>
      <c r="AE1070" s="544" t="s">
        <v>2263</v>
      </c>
      <c r="AF1070" s="545" t="s">
        <v>2263</v>
      </c>
      <c r="AG1070" s="545" t="s">
        <v>2263</v>
      </c>
      <c r="AH1070" s="556"/>
      <c r="AN1070" s="502">
        <f t="shared" si="299"/>
        <v>0</v>
      </c>
      <c r="AO1070" s="502">
        <f t="shared" si="299"/>
        <v>-526247.92992892454</v>
      </c>
      <c r="AP1070" s="502">
        <f t="shared" si="299"/>
        <v>-92458.837688901316</v>
      </c>
      <c r="AQ1070" s="502">
        <f t="shared" si="298"/>
        <v>-6489727.7317085173</v>
      </c>
    </row>
    <row r="1071" spans="1:43" s="504" customFormat="1" ht="12.75" x14ac:dyDescent="0.2">
      <c r="A1071" s="535" t="s">
        <v>1451</v>
      </c>
      <c r="B1071" s="536">
        <v>0</v>
      </c>
      <c r="C1071" s="537" t="s">
        <v>2263</v>
      </c>
      <c r="D1071" s="537">
        <v>328.64424319968975</v>
      </c>
      <c r="E1071" s="537">
        <v>328.64424319968975</v>
      </c>
      <c r="F1071" s="537">
        <v>1679.6413738334538</v>
      </c>
      <c r="G1071" s="538">
        <v>0</v>
      </c>
      <c r="H1071" s="538">
        <v>6794</v>
      </c>
      <c r="I1071" s="538">
        <v>479</v>
      </c>
      <c r="J1071" s="538">
        <v>3536</v>
      </c>
      <c r="K1071" s="539">
        <f t="shared" si="290"/>
        <v>0</v>
      </c>
      <c r="L1071" s="539">
        <f t="shared" si="291"/>
        <v>2232808.9882986923</v>
      </c>
      <c r="M1071" s="539">
        <f t="shared" si="291"/>
        <v>157420.5924926514</v>
      </c>
      <c r="N1071" s="539">
        <f t="shared" si="291"/>
        <v>5939211.8978750929</v>
      </c>
      <c r="O1071" s="539">
        <f t="shared" si="292"/>
        <v>8329441.4786664359</v>
      </c>
      <c r="P1071" s="540"/>
      <c r="Q1071" s="541"/>
      <c r="R1071" s="541"/>
      <c r="S1071" s="541"/>
      <c r="T1071" s="541"/>
      <c r="U1071" s="538">
        <f t="shared" si="293"/>
        <v>0</v>
      </c>
      <c r="V1071" s="538">
        <f t="shared" si="294"/>
        <v>0</v>
      </c>
      <c r="W1071" s="538">
        <f t="shared" si="294"/>
        <v>0</v>
      </c>
      <c r="X1071" s="538">
        <f t="shared" si="294"/>
        <v>0</v>
      </c>
      <c r="Y1071" s="538">
        <f t="shared" si="295"/>
        <v>0</v>
      </c>
      <c r="Z1071" s="542">
        <f t="shared" si="296"/>
        <v>0</v>
      </c>
      <c r="AA1071" s="543"/>
      <c r="AB1071" s="544" t="s">
        <v>2263</v>
      </c>
      <c r="AC1071" s="544" t="s">
        <v>2505</v>
      </c>
      <c r="AD1071" s="544" t="s">
        <v>2505</v>
      </c>
      <c r="AE1071" s="544" t="s">
        <v>2263</v>
      </c>
      <c r="AF1071" s="545" t="s">
        <v>2263</v>
      </c>
      <c r="AG1071" s="545" t="s">
        <v>2263</v>
      </c>
      <c r="AH1071" s="556"/>
      <c r="AN1071" s="502">
        <f t="shared" si="299"/>
        <v>0</v>
      </c>
      <c r="AO1071" s="502">
        <f t="shared" si="299"/>
        <v>-2232808.9882986923</v>
      </c>
      <c r="AP1071" s="502">
        <f t="shared" si="299"/>
        <v>-157420.5924926514</v>
      </c>
      <c r="AQ1071" s="502">
        <f t="shared" si="298"/>
        <v>-5939211.8978750929</v>
      </c>
    </row>
    <row r="1072" spans="1:43" s="504" customFormat="1" ht="12.75" x14ac:dyDescent="0.2">
      <c r="A1072" s="535" t="s">
        <v>1452</v>
      </c>
      <c r="B1072" s="536">
        <v>0</v>
      </c>
      <c r="C1072" s="537" t="s">
        <v>2263</v>
      </c>
      <c r="D1072" s="537">
        <v>300.58822741015439</v>
      </c>
      <c r="E1072" s="537">
        <v>300.58822741015439</v>
      </c>
      <c r="F1072" s="537">
        <v>789.37675743931698</v>
      </c>
      <c r="G1072" s="538">
        <v>0</v>
      </c>
      <c r="H1072" s="538">
        <v>14496</v>
      </c>
      <c r="I1072" s="538">
        <v>458</v>
      </c>
      <c r="J1072" s="538">
        <v>2190</v>
      </c>
      <c r="K1072" s="539">
        <f t="shared" si="290"/>
        <v>0</v>
      </c>
      <c r="L1072" s="539">
        <f t="shared" si="291"/>
        <v>4357326.9445375977</v>
      </c>
      <c r="M1072" s="539">
        <f t="shared" si="291"/>
        <v>137669.4081538507</v>
      </c>
      <c r="N1072" s="539">
        <f t="shared" si="291"/>
        <v>1728735.0987921043</v>
      </c>
      <c r="O1072" s="539">
        <f t="shared" si="292"/>
        <v>6223731.4514835523</v>
      </c>
      <c r="P1072" s="540"/>
      <c r="Q1072" s="541"/>
      <c r="R1072" s="541"/>
      <c r="S1072" s="541"/>
      <c r="T1072" s="541"/>
      <c r="U1072" s="538">
        <f t="shared" si="293"/>
        <v>0</v>
      </c>
      <c r="V1072" s="538">
        <f t="shared" si="294"/>
        <v>0</v>
      </c>
      <c r="W1072" s="538">
        <f t="shared" si="294"/>
        <v>0</v>
      </c>
      <c r="X1072" s="538">
        <f t="shared" si="294"/>
        <v>0</v>
      </c>
      <c r="Y1072" s="538">
        <f t="shared" si="295"/>
        <v>0</v>
      </c>
      <c r="Z1072" s="542">
        <f t="shared" si="296"/>
        <v>0</v>
      </c>
      <c r="AA1072" s="543"/>
      <c r="AB1072" s="544" t="s">
        <v>2263</v>
      </c>
      <c r="AC1072" s="544" t="s">
        <v>2505</v>
      </c>
      <c r="AD1072" s="544" t="s">
        <v>2505</v>
      </c>
      <c r="AE1072" s="544" t="s">
        <v>2263</v>
      </c>
      <c r="AF1072" s="545" t="s">
        <v>2263</v>
      </c>
      <c r="AG1072" s="545" t="s">
        <v>2263</v>
      </c>
      <c r="AH1072" s="556"/>
      <c r="AN1072" s="502">
        <f t="shared" si="299"/>
        <v>0</v>
      </c>
      <c r="AO1072" s="502">
        <f t="shared" si="299"/>
        <v>-4357326.9445375977</v>
      </c>
      <c r="AP1072" s="502">
        <f t="shared" si="299"/>
        <v>-137669.4081538507</v>
      </c>
      <c r="AQ1072" s="502">
        <f t="shared" si="298"/>
        <v>-1728735.0987921043</v>
      </c>
    </row>
    <row r="1073" spans="1:43" s="504" customFormat="1" ht="12.75" x14ac:dyDescent="0.2">
      <c r="A1073" s="535" t="s">
        <v>1453</v>
      </c>
      <c r="B1073" s="536">
        <v>0</v>
      </c>
      <c r="C1073" s="537" t="s">
        <v>2263</v>
      </c>
      <c r="D1073" s="537">
        <v>4649.2965054726064</v>
      </c>
      <c r="E1073" s="537">
        <v>4649.2965054726064</v>
      </c>
      <c r="F1073" s="537">
        <v>7135.9426953106249</v>
      </c>
      <c r="G1073" s="538">
        <v>0</v>
      </c>
      <c r="H1073" s="538">
        <v>6</v>
      </c>
      <c r="I1073" s="538">
        <v>12</v>
      </c>
      <c r="J1073" s="538">
        <v>708</v>
      </c>
      <c r="K1073" s="539">
        <f t="shared" si="290"/>
        <v>0</v>
      </c>
      <c r="L1073" s="539">
        <f t="shared" si="291"/>
        <v>27895.779032835639</v>
      </c>
      <c r="M1073" s="539">
        <f t="shared" si="291"/>
        <v>55791.558065671277</v>
      </c>
      <c r="N1073" s="539">
        <f t="shared" si="291"/>
        <v>5052247.4282799223</v>
      </c>
      <c r="O1073" s="539">
        <f t="shared" si="292"/>
        <v>5135934.7653784296</v>
      </c>
      <c r="P1073" s="540"/>
      <c r="Q1073" s="541"/>
      <c r="R1073" s="541"/>
      <c r="S1073" s="541"/>
      <c r="T1073" s="541"/>
      <c r="U1073" s="538">
        <f t="shared" si="293"/>
        <v>0</v>
      </c>
      <c r="V1073" s="538">
        <f t="shared" si="294"/>
        <v>0</v>
      </c>
      <c r="W1073" s="538">
        <f t="shared" si="294"/>
        <v>0</v>
      </c>
      <c r="X1073" s="538">
        <f t="shared" si="294"/>
        <v>0</v>
      </c>
      <c r="Y1073" s="538">
        <f t="shared" si="295"/>
        <v>0</v>
      </c>
      <c r="Z1073" s="542">
        <f t="shared" si="296"/>
        <v>0</v>
      </c>
      <c r="AA1073" s="543"/>
      <c r="AB1073" s="544" t="s">
        <v>2263</v>
      </c>
      <c r="AC1073" s="544" t="s">
        <v>2505</v>
      </c>
      <c r="AD1073" s="544" t="s">
        <v>2505</v>
      </c>
      <c r="AE1073" s="544" t="s">
        <v>2263</v>
      </c>
      <c r="AF1073" s="545" t="s">
        <v>2263</v>
      </c>
      <c r="AG1073" s="545" t="s">
        <v>2263</v>
      </c>
      <c r="AH1073" s="556"/>
      <c r="AN1073" s="502">
        <f t="shared" si="299"/>
        <v>0</v>
      </c>
      <c r="AO1073" s="502">
        <f t="shared" si="299"/>
        <v>-27895.779032835639</v>
      </c>
      <c r="AP1073" s="502">
        <f t="shared" si="299"/>
        <v>-55791.558065671277</v>
      </c>
      <c r="AQ1073" s="502">
        <f t="shared" si="298"/>
        <v>-5052247.4282799223</v>
      </c>
    </row>
    <row r="1074" spans="1:43" s="504" customFormat="1" ht="12.75" x14ac:dyDescent="0.2">
      <c r="A1074" s="535" t="s">
        <v>1454</v>
      </c>
      <c r="B1074" s="536">
        <v>0</v>
      </c>
      <c r="C1074" s="537" t="s">
        <v>2263</v>
      </c>
      <c r="D1074" s="537">
        <v>633.69945687844472</v>
      </c>
      <c r="E1074" s="537">
        <v>633.69945687844472</v>
      </c>
      <c r="F1074" s="537">
        <v>5297.0171470700225</v>
      </c>
      <c r="G1074" s="538">
        <v>0</v>
      </c>
      <c r="H1074" s="538">
        <v>155</v>
      </c>
      <c r="I1074" s="538">
        <v>43</v>
      </c>
      <c r="J1074" s="538">
        <v>797</v>
      </c>
      <c r="K1074" s="539">
        <f t="shared" si="290"/>
        <v>0</v>
      </c>
      <c r="L1074" s="539">
        <f t="shared" si="291"/>
        <v>98223.415816158929</v>
      </c>
      <c r="M1074" s="539">
        <f t="shared" si="291"/>
        <v>27249.076645773122</v>
      </c>
      <c r="N1074" s="539">
        <f t="shared" si="291"/>
        <v>4221722.6662148079</v>
      </c>
      <c r="O1074" s="539">
        <f t="shared" si="292"/>
        <v>4347195.1586767398</v>
      </c>
      <c r="P1074" s="540"/>
      <c r="Q1074" s="541"/>
      <c r="R1074" s="541"/>
      <c r="S1074" s="541"/>
      <c r="T1074" s="541"/>
      <c r="U1074" s="538">
        <f t="shared" si="293"/>
        <v>0</v>
      </c>
      <c r="V1074" s="538">
        <f t="shared" si="294"/>
        <v>0</v>
      </c>
      <c r="W1074" s="538">
        <f t="shared" si="294"/>
        <v>0</v>
      </c>
      <c r="X1074" s="538">
        <f t="shared" si="294"/>
        <v>0</v>
      </c>
      <c r="Y1074" s="538">
        <f t="shared" si="295"/>
        <v>0</v>
      </c>
      <c r="Z1074" s="542">
        <f t="shared" si="296"/>
        <v>0</v>
      </c>
      <c r="AA1074" s="543"/>
      <c r="AB1074" s="544" t="s">
        <v>2263</v>
      </c>
      <c r="AC1074" s="544" t="s">
        <v>2505</v>
      </c>
      <c r="AD1074" s="544" t="s">
        <v>2505</v>
      </c>
      <c r="AE1074" s="544" t="s">
        <v>2263</v>
      </c>
      <c r="AF1074" s="545" t="s">
        <v>2263</v>
      </c>
      <c r="AG1074" s="545" t="s">
        <v>2263</v>
      </c>
      <c r="AH1074" s="556"/>
      <c r="AN1074" s="502">
        <f t="shared" si="299"/>
        <v>0</v>
      </c>
      <c r="AO1074" s="502">
        <f t="shared" si="299"/>
        <v>-98223.415816158929</v>
      </c>
      <c r="AP1074" s="502">
        <f t="shared" si="299"/>
        <v>-27249.076645773122</v>
      </c>
      <c r="AQ1074" s="502">
        <f t="shared" si="298"/>
        <v>-4221722.6662148079</v>
      </c>
    </row>
    <row r="1075" spans="1:43" s="504" customFormat="1" ht="12.75" x14ac:dyDescent="0.2">
      <c r="A1075" s="535" t="s">
        <v>1455</v>
      </c>
      <c r="B1075" s="536" t="s">
        <v>2427</v>
      </c>
      <c r="C1075" s="537" t="s">
        <v>2263</v>
      </c>
      <c r="D1075" s="537">
        <v>1008.8703762641846</v>
      </c>
      <c r="E1075" s="537">
        <v>1008.8703762641846</v>
      </c>
      <c r="F1075" s="537">
        <v>4051.8927424544386</v>
      </c>
      <c r="G1075" s="538">
        <v>0</v>
      </c>
      <c r="H1075" s="538">
        <v>139</v>
      </c>
      <c r="I1075" s="538">
        <v>62</v>
      </c>
      <c r="J1075" s="538">
        <v>998</v>
      </c>
      <c r="K1075" s="539">
        <f t="shared" si="290"/>
        <v>0</v>
      </c>
      <c r="L1075" s="539">
        <f t="shared" si="291"/>
        <v>140232.98230072166</v>
      </c>
      <c r="M1075" s="539">
        <f t="shared" si="291"/>
        <v>62549.963328379446</v>
      </c>
      <c r="N1075" s="539">
        <f t="shared" si="291"/>
        <v>4043788.9569695299</v>
      </c>
      <c r="O1075" s="539">
        <f t="shared" si="292"/>
        <v>4246571.9025986306</v>
      </c>
      <c r="P1075" s="540"/>
      <c r="Q1075" s="541"/>
      <c r="R1075" s="541">
        <f>SUMPRODUCT(D1075:E1076,H1075:I1076)/SUM(H1075:I1076)</f>
        <v>715.93259952009885</v>
      </c>
      <c r="S1075" s="541">
        <f>R1075</f>
        <v>715.93259952009885</v>
      </c>
      <c r="T1075" s="541"/>
      <c r="U1075" s="538">
        <f t="shared" si="293"/>
        <v>0</v>
      </c>
      <c r="V1075" s="538">
        <f t="shared" si="294"/>
        <v>99514.631333293743</v>
      </c>
      <c r="W1075" s="538">
        <f t="shared" si="294"/>
        <v>44387.821170246127</v>
      </c>
      <c r="X1075" s="538">
        <f t="shared" si="294"/>
        <v>0</v>
      </c>
      <c r="Y1075" s="538">
        <f t="shared" si="295"/>
        <v>143902.45250353985</v>
      </c>
      <c r="Z1075" s="542">
        <f t="shared" si="296"/>
        <v>-4102669.450095091</v>
      </c>
      <c r="AA1075" s="543"/>
      <c r="AB1075" s="544" t="s">
        <v>2263</v>
      </c>
      <c r="AC1075" s="544" t="s">
        <v>2505</v>
      </c>
      <c r="AD1075" s="544" t="s">
        <v>2505</v>
      </c>
      <c r="AE1075" s="544" t="s">
        <v>2263</v>
      </c>
      <c r="AF1075" s="545" t="s">
        <v>2263</v>
      </c>
      <c r="AG1075" s="545" t="s">
        <v>2263</v>
      </c>
      <c r="AH1075" s="556"/>
      <c r="AN1075" s="502">
        <f t="shared" si="299"/>
        <v>0</v>
      </c>
      <c r="AO1075" s="502">
        <f t="shared" si="299"/>
        <v>-40718.350967427919</v>
      </c>
      <c r="AP1075" s="502">
        <f t="shared" si="299"/>
        <v>-18162.14215813332</v>
      </c>
      <c r="AQ1075" s="502">
        <f t="shared" si="298"/>
        <v>-4043788.9569695299</v>
      </c>
    </row>
    <row r="1076" spans="1:43" s="504" customFormat="1" ht="12.75" x14ac:dyDescent="0.2">
      <c r="A1076" s="535" t="s">
        <v>1456</v>
      </c>
      <c r="B1076" s="536" t="s">
        <v>2427</v>
      </c>
      <c r="C1076" s="537" t="s">
        <v>2263</v>
      </c>
      <c r="D1076" s="537">
        <v>544.26935425607178</v>
      </c>
      <c r="E1076" s="537">
        <v>544.26935425607178</v>
      </c>
      <c r="F1076" s="537">
        <v>2967.423433157916</v>
      </c>
      <c r="G1076" s="538">
        <v>0</v>
      </c>
      <c r="H1076" s="538">
        <v>289</v>
      </c>
      <c r="I1076" s="538">
        <v>54</v>
      </c>
      <c r="J1076" s="538">
        <v>840</v>
      </c>
      <c r="K1076" s="539">
        <f t="shared" si="290"/>
        <v>0</v>
      </c>
      <c r="L1076" s="539">
        <f t="shared" si="291"/>
        <v>157293.84338000475</v>
      </c>
      <c r="M1076" s="539">
        <f t="shared" si="291"/>
        <v>29390.545129827875</v>
      </c>
      <c r="N1076" s="539">
        <f t="shared" si="291"/>
        <v>2492635.6838526493</v>
      </c>
      <c r="O1076" s="539">
        <f t="shared" si="292"/>
        <v>2679320.0723624821</v>
      </c>
      <c r="P1076" s="540"/>
      <c r="Q1076" s="541"/>
      <c r="R1076" s="541">
        <f>R1075</f>
        <v>715.93259952009885</v>
      </c>
      <c r="S1076" s="541">
        <f>S1075</f>
        <v>715.93259952009885</v>
      </c>
      <c r="T1076" s="541"/>
      <c r="U1076" s="538">
        <f t="shared" si="293"/>
        <v>0</v>
      </c>
      <c r="V1076" s="538">
        <f t="shared" si="294"/>
        <v>206904.52126130858</v>
      </c>
      <c r="W1076" s="538">
        <f t="shared" si="294"/>
        <v>38660.360374085336</v>
      </c>
      <c r="X1076" s="538">
        <f t="shared" si="294"/>
        <v>0</v>
      </c>
      <c r="Y1076" s="538">
        <f t="shared" si="295"/>
        <v>245564.88163539392</v>
      </c>
      <c r="Z1076" s="542">
        <f t="shared" si="296"/>
        <v>-2433755.1907270881</v>
      </c>
      <c r="AA1076" s="543"/>
      <c r="AB1076" s="544" t="s">
        <v>2263</v>
      </c>
      <c r="AC1076" s="544" t="s">
        <v>2505</v>
      </c>
      <c r="AD1076" s="544" t="s">
        <v>2505</v>
      </c>
      <c r="AE1076" s="544" t="s">
        <v>2263</v>
      </c>
      <c r="AF1076" s="545" t="s">
        <v>2263</v>
      </c>
      <c r="AG1076" s="545" t="s">
        <v>2263</v>
      </c>
      <c r="AH1076" s="556"/>
      <c r="AN1076" s="502">
        <f t="shared" si="299"/>
        <v>0</v>
      </c>
      <c r="AO1076" s="502">
        <f t="shared" si="299"/>
        <v>49610.677881303825</v>
      </c>
      <c r="AP1076" s="502">
        <f t="shared" si="299"/>
        <v>9269.815244257461</v>
      </c>
      <c r="AQ1076" s="502">
        <f t="shared" si="298"/>
        <v>-2492635.6838526493</v>
      </c>
    </row>
    <row r="1077" spans="1:43" s="504" customFormat="1" ht="12.75" x14ac:dyDescent="0.2">
      <c r="A1077" s="535" t="s">
        <v>1457</v>
      </c>
      <c r="B1077" s="536">
        <v>0</v>
      </c>
      <c r="C1077" s="537" t="s">
        <v>2263</v>
      </c>
      <c r="D1077" s="537">
        <v>341.03581919241196</v>
      </c>
      <c r="E1077" s="537">
        <v>341.03581919241196</v>
      </c>
      <c r="F1077" s="537">
        <v>2345.0755702515853</v>
      </c>
      <c r="G1077" s="538">
        <v>0</v>
      </c>
      <c r="H1077" s="538">
        <v>358</v>
      </c>
      <c r="I1077" s="538">
        <v>36</v>
      </c>
      <c r="J1077" s="538">
        <v>430</v>
      </c>
      <c r="K1077" s="539">
        <f t="shared" si="290"/>
        <v>0</v>
      </c>
      <c r="L1077" s="539">
        <f t="shared" si="291"/>
        <v>122090.82327088348</v>
      </c>
      <c r="M1077" s="539">
        <f t="shared" si="291"/>
        <v>12277.289490926831</v>
      </c>
      <c r="N1077" s="539">
        <f t="shared" si="291"/>
        <v>1008382.4952081817</v>
      </c>
      <c r="O1077" s="539">
        <f t="shared" si="292"/>
        <v>1142750.6079699919</v>
      </c>
      <c r="P1077" s="540"/>
      <c r="Q1077" s="541"/>
      <c r="R1077" s="541"/>
      <c r="S1077" s="541"/>
      <c r="T1077" s="541"/>
      <c r="U1077" s="538">
        <f t="shared" si="293"/>
        <v>0</v>
      </c>
      <c r="V1077" s="538">
        <f t="shared" si="294"/>
        <v>0</v>
      </c>
      <c r="W1077" s="538">
        <f t="shared" si="294"/>
        <v>0</v>
      </c>
      <c r="X1077" s="538">
        <f t="shared" si="294"/>
        <v>0</v>
      </c>
      <c r="Y1077" s="538">
        <f t="shared" si="295"/>
        <v>0</v>
      </c>
      <c r="Z1077" s="542">
        <f t="shared" si="296"/>
        <v>0</v>
      </c>
      <c r="AA1077" s="543"/>
      <c r="AB1077" s="544" t="s">
        <v>2263</v>
      </c>
      <c r="AC1077" s="544" t="s">
        <v>2505</v>
      </c>
      <c r="AD1077" s="544" t="s">
        <v>2505</v>
      </c>
      <c r="AE1077" s="544" t="s">
        <v>2263</v>
      </c>
      <c r="AF1077" s="545" t="s">
        <v>2263</v>
      </c>
      <c r="AG1077" s="545" t="s">
        <v>2263</v>
      </c>
      <c r="AH1077" s="556"/>
      <c r="AN1077" s="502">
        <f t="shared" si="299"/>
        <v>0</v>
      </c>
      <c r="AO1077" s="502">
        <f t="shared" si="299"/>
        <v>-122090.82327088348</v>
      </c>
      <c r="AP1077" s="502">
        <f t="shared" si="299"/>
        <v>-12277.289490926831</v>
      </c>
      <c r="AQ1077" s="502">
        <f t="shared" si="298"/>
        <v>-1008382.4952081817</v>
      </c>
    </row>
    <row r="1078" spans="1:43" s="504" customFormat="1" ht="12.75" x14ac:dyDescent="0.2">
      <c r="A1078" s="535" t="s">
        <v>1458</v>
      </c>
      <c r="B1078" s="536">
        <v>0</v>
      </c>
      <c r="C1078" s="537" t="s">
        <v>2263</v>
      </c>
      <c r="D1078" s="537">
        <v>1854.0696333894434</v>
      </c>
      <c r="E1078" s="537">
        <v>1854.0696333894434</v>
      </c>
      <c r="F1078" s="537">
        <v>3891.7386820038041</v>
      </c>
      <c r="G1078" s="538">
        <v>0</v>
      </c>
      <c r="H1078" s="538">
        <v>3</v>
      </c>
      <c r="I1078" s="538">
        <v>15</v>
      </c>
      <c r="J1078" s="538">
        <v>906</v>
      </c>
      <c r="K1078" s="539">
        <f t="shared" si="290"/>
        <v>0</v>
      </c>
      <c r="L1078" s="539">
        <f t="shared" si="291"/>
        <v>5562.2089001683307</v>
      </c>
      <c r="M1078" s="539">
        <f t="shared" si="291"/>
        <v>27811.04450084165</v>
      </c>
      <c r="N1078" s="539">
        <f t="shared" si="291"/>
        <v>3525915.2458954467</v>
      </c>
      <c r="O1078" s="539">
        <f t="shared" si="292"/>
        <v>3559288.4992964566</v>
      </c>
      <c r="P1078" s="540"/>
      <c r="Q1078" s="541"/>
      <c r="R1078" s="541"/>
      <c r="S1078" s="541"/>
      <c r="T1078" s="541"/>
      <c r="U1078" s="538">
        <f t="shared" si="293"/>
        <v>0</v>
      </c>
      <c r="V1078" s="538">
        <f t="shared" si="294"/>
        <v>0</v>
      </c>
      <c r="W1078" s="538">
        <f t="shared" si="294"/>
        <v>0</v>
      </c>
      <c r="X1078" s="538">
        <f t="shared" si="294"/>
        <v>0</v>
      </c>
      <c r="Y1078" s="538">
        <f t="shared" si="295"/>
        <v>0</v>
      </c>
      <c r="Z1078" s="542">
        <f t="shared" si="296"/>
        <v>0</v>
      </c>
      <c r="AA1078" s="543"/>
      <c r="AB1078" s="544" t="s">
        <v>2263</v>
      </c>
      <c r="AC1078" s="544" t="s">
        <v>2505</v>
      </c>
      <c r="AD1078" s="544" t="s">
        <v>2505</v>
      </c>
      <c r="AE1078" s="544" t="s">
        <v>2263</v>
      </c>
      <c r="AF1078" s="545" t="s">
        <v>2263</v>
      </c>
      <c r="AG1078" s="545" t="s">
        <v>2263</v>
      </c>
      <c r="AH1078" s="556"/>
      <c r="AN1078" s="502">
        <f t="shared" si="299"/>
        <v>0</v>
      </c>
      <c r="AO1078" s="502">
        <f t="shared" si="299"/>
        <v>-5562.2089001683307</v>
      </c>
      <c r="AP1078" s="502">
        <f t="shared" si="299"/>
        <v>-27811.04450084165</v>
      </c>
      <c r="AQ1078" s="502">
        <f t="shared" si="298"/>
        <v>-3525915.2458954467</v>
      </c>
    </row>
    <row r="1079" spans="1:43" s="504" customFormat="1" ht="12.75" x14ac:dyDescent="0.2">
      <c r="A1079" s="535" t="s">
        <v>1459</v>
      </c>
      <c r="B1079" s="536">
        <v>0</v>
      </c>
      <c r="C1079" s="537" t="s">
        <v>2263</v>
      </c>
      <c r="D1079" s="537">
        <v>1645.3252919493045</v>
      </c>
      <c r="E1079" s="537">
        <v>1645.3252919493045</v>
      </c>
      <c r="F1079" s="537">
        <v>2603.828723560358</v>
      </c>
      <c r="G1079" s="538">
        <v>0</v>
      </c>
      <c r="H1079" s="538">
        <v>21</v>
      </c>
      <c r="I1079" s="538">
        <v>38</v>
      </c>
      <c r="J1079" s="538">
        <v>2681</v>
      </c>
      <c r="K1079" s="539">
        <f t="shared" si="290"/>
        <v>0</v>
      </c>
      <c r="L1079" s="539">
        <f t="shared" si="291"/>
        <v>34551.831130935396</v>
      </c>
      <c r="M1079" s="539">
        <f t="shared" si="291"/>
        <v>62522.361094073574</v>
      </c>
      <c r="N1079" s="539">
        <f t="shared" si="291"/>
        <v>6980864.8078653198</v>
      </c>
      <c r="O1079" s="539">
        <f t="shared" si="292"/>
        <v>7077939.000090329</v>
      </c>
      <c r="P1079" s="540"/>
      <c r="Q1079" s="541"/>
      <c r="R1079" s="541"/>
      <c r="S1079" s="541"/>
      <c r="T1079" s="541"/>
      <c r="U1079" s="538">
        <f t="shared" si="293"/>
        <v>0</v>
      </c>
      <c r="V1079" s="538">
        <f t="shared" si="294"/>
        <v>0</v>
      </c>
      <c r="W1079" s="538">
        <f t="shared" si="294"/>
        <v>0</v>
      </c>
      <c r="X1079" s="538">
        <f t="shared" si="294"/>
        <v>0</v>
      </c>
      <c r="Y1079" s="538">
        <f t="shared" si="295"/>
        <v>0</v>
      </c>
      <c r="Z1079" s="542">
        <f t="shared" si="296"/>
        <v>0</v>
      </c>
      <c r="AA1079" s="543"/>
      <c r="AB1079" s="544" t="s">
        <v>2263</v>
      </c>
      <c r="AC1079" s="544" t="s">
        <v>2505</v>
      </c>
      <c r="AD1079" s="544" t="s">
        <v>2505</v>
      </c>
      <c r="AE1079" s="544" t="s">
        <v>2263</v>
      </c>
      <c r="AF1079" s="545" t="s">
        <v>2263</v>
      </c>
      <c r="AG1079" s="545" t="s">
        <v>2263</v>
      </c>
      <c r="AH1079" s="556"/>
      <c r="AN1079" s="502">
        <f t="shared" si="299"/>
        <v>0</v>
      </c>
      <c r="AO1079" s="502">
        <f t="shared" si="299"/>
        <v>-34551.831130935396</v>
      </c>
      <c r="AP1079" s="502">
        <f t="shared" si="299"/>
        <v>-62522.361094073574</v>
      </c>
      <c r="AQ1079" s="502">
        <f t="shared" si="298"/>
        <v>-6980864.8078653198</v>
      </c>
    </row>
    <row r="1080" spans="1:43" s="504" customFormat="1" ht="12.75" x14ac:dyDescent="0.2">
      <c r="A1080" s="535" t="s">
        <v>1460</v>
      </c>
      <c r="B1080" s="536">
        <v>0</v>
      </c>
      <c r="C1080" s="537" t="s">
        <v>2263</v>
      </c>
      <c r="D1080" s="537">
        <v>745.77682565726172</v>
      </c>
      <c r="E1080" s="537">
        <v>745.77682565726172</v>
      </c>
      <c r="F1080" s="537">
        <v>1398.1146014351273</v>
      </c>
      <c r="G1080" s="538">
        <v>0</v>
      </c>
      <c r="H1080" s="538">
        <v>173</v>
      </c>
      <c r="I1080" s="538">
        <v>123</v>
      </c>
      <c r="J1080" s="538">
        <v>8043</v>
      </c>
      <c r="K1080" s="539">
        <f t="shared" si="290"/>
        <v>0</v>
      </c>
      <c r="L1080" s="539">
        <f t="shared" si="291"/>
        <v>129019.39083870628</v>
      </c>
      <c r="M1080" s="539">
        <f t="shared" si="291"/>
        <v>91730.549555843187</v>
      </c>
      <c r="N1080" s="539">
        <f t="shared" si="291"/>
        <v>11245035.739342729</v>
      </c>
      <c r="O1080" s="539">
        <f t="shared" si="292"/>
        <v>11465785.679737277</v>
      </c>
      <c r="P1080" s="540"/>
      <c r="Q1080" s="541"/>
      <c r="R1080" s="541"/>
      <c r="S1080" s="541"/>
      <c r="T1080" s="541"/>
      <c r="U1080" s="538">
        <f t="shared" si="293"/>
        <v>0</v>
      </c>
      <c r="V1080" s="538">
        <f t="shared" si="294"/>
        <v>0</v>
      </c>
      <c r="W1080" s="538">
        <f t="shared" si="294"/>
        <v>0</v>
      </c>
      <c r="X1080" s="538">
        <f t="shared" si="294"/>
        <v>0</v>
      </c>
      <c r="Y1080" s="538">
        <f t="shared" si="295"/>
        <v>0</v>
      </c>
      <c r="Z1080" s="542">
        <f t="shared" si="296"/>
        <v>0</v>
      </c>
      <c r="AA1080" s="543"/>
      <c r="AB1080" s="544" t="s">
        <v>2263</v>
      </c>
      <c r="AC1080" s="544" t="s">
        <v>2505</v>
      </c>
      <c r="AD1080" s="544" t="s">
        <v>2505</v>
      </c>
      <c r="AE1080" s="544" t="s">
        <v>2263</v>
      </c>
      <c r="AF1080" s="545" t="s">
        <v>2263</v>
      </c>
      <c r="AG1080" s="545" t="s">
        <v>2263</v>
      </c>
      <c r="AH1080" s="556"/>
      <c r="AN1080" s="502">
        <f t="shared" si="299"/>
        <v>0</v>
      </c>
      <c r="AO1080" s="502">
        <f t="shared" si="299"/>
        <v>-129019.39083870628</v>
      </c>
      <c r="AP1080" s="502">
        <f t="shared" si="299"/>
        <v>-91730.549555843187</v>
      </c>
      <c r="AQ1080" s="502">
        <f t="shared" si="298"/>
        <v>-11245035.739342729</v>
      </c>
    </row>
    <row r="1081" spans="1:43" s="504" customFormat="1" ht="12.75" x14ac:dyDescent="0.2">
      <c r="A1081" s="535" t="s">
        <v>1461</v>
      </c>
      <c r="B1081" s="536">
        <v>0</v>
      </c>
      <c r="C1081" s="537" t="s">
        <v>2263</v>
      </c>
      <c r="D1081" s="537">
        <v>433.54587453266095</v>
      </c>
      <c r="E1081" s="537">
        <v>433.54587453266095</v>
      </c>
      <c r="F1081" s="537">
        <v>473.07657613586588</v>
      </c>
      <c r="G1081" s="538">
        <v>0</v>
      </c>
      <c r="H1081" s="538">
        <v>1231</v>
      </c>
      <c r="I1081" s="538">
        <v>221</v>
      </c>
      <c r="J1081" s="538">
        <v>11656</v>
      </c>
      <c r="K1081" s="539">
        <f t="shared" si="290"/>
        <v>0</v>
      </c>
      <c r="L1081" s="539">
        <f t="shared" si="291"/>
        <v>533694.9715497056</v>
      </c>
      <c r="M1081" s="539">
        <f t="shared" si="291"/>
        <v>95813.638271718068</v>
      </c>
      <c r="N1081" s="539">
        <f t="shared" si="291"/>
        <v>5514180.5714396527</v>
      </c>
      <c r="O1081" s="539">
        <f t="shared" si="292"/>
        <v>6143689.1812610766</v>
      </c>
      <c r="P1081" s="540"/>
      <c r="Q1081" s="541"/>
      <c r="R1081" s="541"/>
      <c r="S1081" s="541"/>
      <c r="T1081" s="541"/>
      <c r="U1081" s="538">
        <f t="shared" si="293"/>
        <v>0</v>
      </c>
      <c r="V1081" s="538">
        <f t="shared" si="294"/>
        <v>0</v>
      </c>
      <c r="W1081" s="538">
        <f t="shared" si="294"/>
        <v>0</v>
      </c>
      <c r="X1081" s="538">
        <f t="shared" si="294"/>
        <v>0</v>
      </c>
      <c r="Y1081" s="538">
        <f t="shared" si="295"/>
        <v>0</v>
      </c>
      <c r="Z1081" s="542">
        <f t="shared" si="296"/>
        <v>0</v>
      </c>
      <c r="AA1081" s="543"/>
      <c r="AB1081" s="544" t="s">
        <v>2263</v>
      </c>
      <c r="AC1081" s="544" t="s">
        <v>2505</v>
      </c>
      <c r="AD1081" s="544" t="s">
        <v>2505</v>
      </c>
      <c r="AE1081" s="544" t="s">
        <v>2263</v>
      </c>
      <c r="AF1081" s="545" t="s">
        <v>2263</v>
      </c>
      <c r="AG1081" s="545" t="s">
        <v>2263</v>
      </c>
      <c r="AH1081" s="556"/>
      <c r="AN1081" s="502">
        <f t="shared" si="299"/>
        <v>0</v>
      </c>
      <c r="AO1081" s="502">
        <f t="shared" si="299"/>
        <v>-533694.9715497056</v>
      </c>
      <c r="AP1081" s="502">
        <f t="shared" si="299"/>
        <v>-95813.638271718068</v>
      </c>
      <c r="AQ1081" s="502">
        <f t="shared" si="298"/>
        <v>-5514180.5714396527</v>
      </c>
    </row>
    <row r="1082" spans="1:43" s="504" customFormat="1" ht="12.75" x14ac:dyDescent="0.2">
      <c r="A1082" s="535" t="s">
        <v>1462</v>
      </c>
      <c r="B1082" s="536">
        <v>0</v>
      </c>
      <c r="C1082" s="537" t="s">
        <v>2263</v>
      </c>
      <c r="D1082" s="537">
        <v>4988.9443570541771</v>
      </c>
      <c r="E1082" s="537">
        <v>4988.9443570541771</v>
      </c>
      <c r="F1082" s="537">
        <v>6361.4359350392942</v>
      </c>
      <c r="G1082" s="538">
        <v>0</v>
      </c>
      <c r="H1082" s="538">
        <v>2</v>
      </c>
      <c r="I1082" s="538">
        <v>11</v>
      </c>
      <c r="J1082" s="538">
        <v>687</v>
      </c>
      <c r="K1082" s="539">
        <f t="shared" si="290"/>
        <v>0</v>
      </c>
      <c r="L1082" s="539">
        <f t="shared" si="291"/>
        <v>9977.8887141083542</v>
      </c>
      <c r="M1082" s="539">
        <f t="shared" si="291"/>
        <v>54878.387927595948</v>
      </c>
      <c r="N1082" s="539">
        <f t="shared" si="291"/>
        <v>4370306.4873719951</v>
      </c>
      <c r="O1082" s="539">
        <f t="shared" si="292"/>
        <v>4435162.7640136993</v>
      </c>
      <c r="P1082" s="540"/>
      <c r="Q1082" s="541"/>
      <c r="R1082" s="541"/>
      <c r="S1082" s="541"/>
      <c r="T1082" s="541"/>
      <c r="U1082" s="538">
        <f t="shared" si="293"/>
        <v>0</v>
      </c>
      <c r="V1082" s="538">
        <f t="shared" si="294"/>
        <v>0</v>
      </c>
      <c r="W1082" s="538">
        <f t="shared" si="294"/>
        <v>0</v>
      </c>
      <c r="X1082" s="538">
        <f t="shared" si="294"/>
        <v>0</v>
      </c>
      <c r="Y1082" s="538">
        <f t="shared" si="295"/>
        <v>0</v>
      </c>
      <c r="Z1082" s="542">
        <f t="shared" si="296"/>
        <v>0</v>
      </c>
      <c r="AA1082" s="543"/>
      <c r="AB1082" s="544" t="s">
        <v>2263</v>
      </c>
      <c r="AC1082" s="544" t="s">
        <v>2505</v>
      </c>
      <c r="AD1082" s="544" t="s">
        <v>2505</v>
      </c>
      <c r="AE1082" s="544" t="s">
        <v>2263</v>
      </c>
      <c r="AF1082" s="545" t="s">
        <v>2263</v>
      </c>
      <c r="AG1082" s="545" t="s">
        <v>2263</v>
      </c>
      <c r="AH1082" s="556"/>
      <c r="AN1082" s="502">
        <f t="shared" si="299"/>
        <v>0</v>
      </c>
      <c r="AO1082" s="502">
        <f t="shared" si="299"/>
        <v>-9977.8887141083542</v>
      </c>
      <c r="AP1082" s="502">
        <f t="shared" si="299"/>
        <v>-54878.387927595948</v>
      </c>
      <c r="AQ1082" s="502">
        <f t="shared" si="298"/>
        <v>-4370306.4873719951</v>
      </c>
    </row>
    <row r="1083" spans="1:43" s="504" customFormat="1" ht="12.75" x14ac:dyDescent="0.2">
      <c r="A1083" s="535" t="s">
        <v>1463</v>
      </c>
      <c r="B1083" s="536">
        <v>0</v>
      </c>
      <c r="C1083" s="537" t="s">
        <v>2263</v>
      </c>
      <c r="D1083" s="537">
        <v>2773.2566549027806</v>
      </c>
      <c r="E1083" s="537">
        <v>2773.2566549027806</v>
      </c>
      <c r="F1083" s="537">
        <v>4613.557331249368</v>
      </c>
      <c r="G1083" s="538">
        <v>0</v>
      </c>
      <c r="H1083" s="538">
        <v>28</v>
      </c>
      <c r="I1083" s="538">
        <v>21</v>
      </c>
      <c r="J1083" s="538">
        <v>683</v>
      </c>
      <c r="K1083" s="539">
        <f t="shared" si="290"/>
        <v>0</v>
      </c>
      <c r="L1083" s="539">
        <f t="shared" si="291"/>
        <v>77651.186337277861</v>
      </c>
      <c r="M1083" s="539">
        <f t="shared" si="291"/>
        <v>58238.389752958392</v>
      </c>
      <c r="N1083" s="539">
        <f t="shared" si="291"/>
        <v>3151059.6572433184</v>
      </c>
      <c r="O1083" s="539">
        <f t="shared" si="292"/>
        <v>3286949.2333335546</v>
      </c>
      <c r="P1083" s="540"/>
      <c r="Q1083" s="541"/>
      <c r="R1083" s="541"/>
      <c r="S1083" s="541"/>
      <c r="T1083" s="541"/>
      <c r="U1083" s="538">
        <f t="shared" si="293"/>
        <v>0</v>
      </c>
      <c r="V1083" s="538">
        <f t="shared" si="294"/>
        <v>0</v>
      </c>
      <c r="W1083" s="538">
        <f t="shared" si="294"/>
        <v>0</v>
      </c>
      <c r="X1083" s="538">
        <f t="shared" si="294"/>
        <v>0</v>
      </c>
      <c r="Y1083" s="538">
        <f t="shared" si="295"/>
        <v>0</v>
      </c>
      <c r="Z1083" s="542">
        <f t="shared" si="296"/>
        <v>0</v>
      </c>
      <c r="AA1083" s="543"/>
      <c r="AB1083" s="544" t="s">
        <v>2263</v>
      </c>
      <c r="AC1083" s="544" t="s">
        <v>2505</v>
      </c>
      <c r="AD1083" s="544" t="s">
        <v>2505</v>
      </c>
      <c r="AE1083" s="544" t="s">
        <v>2263</v>
      </c>
      <c r="AF1083" s="545" t="s">
        <v>2263</v>
      </c>
      <c r="AG1083" s="545" t="s">
        <v>2263</v>
      </c>
      <c r="AH1083" s="556"/>
      <c r="AN1083" s="502">
        <f t="shared" si="299"/>
        <v>0</v>
      </c>
      <c r="AO1083" s="502">
        <f t="shared" si="299"/>
        <v>-77651.186337277861</v>
      </c>
      <c r="AP1083" s="502">
        <f t="shared" si="299"/>
        <v>-58238.389752958392</v>
      </c>
      <c r="AQ1083" s="502">
        <f t="shared" si="298"/>
        <v>-3151059.6572433184</v>
      </c>
    </row>
    <row r="1084" spans="1:43" s="504" customFormat="1" ht="12.75" x14ac:dyDescent="0.2">
      <c r="A1084" s="535" t="s">
        <v>1464</v>
      </c>
      <c r="B1084" s="536">
        <v>0</v>
      </c>
      <c r="C1084" s="537" t="s">
        <v>2263</v>
      </c>
      <c r="D1084" s="537">
        <v>1361.3127285292708</v>
      </c>
      <c r="E1084" s="537">
        <v>1361.3127285292708</v>
      </c>
      <c r="F1084" s="537">
        <v>3639.2066595402048</v>
      </c>
      <c r="G1084" s="538">
        <v>0</v>
      </c>
      <c r="H1084" s="538">
        <v>79</v>
      </c>
      <c r="I1084" s="538">
        <v>20</v>
      </c>
      <c r="J1084" s="538">
        <v>638</v>
      </c>
      <c r="K1084" s="539">
        <f t="shared" si="290"/>
        <v>0</v>
      </c>
      <c r="L1084" s="539">
        <f t="shared" si="291"/>
        <v>107543.7055538124</v>
      </c>
      <c r="M1084" s="539">
        <f t="shared" si="291"/>
        <v>27226.254570585414</v>
      </c>
      <c r="N1084" s="539">
        <f t="shared" si="291"/>
        <v>2321813.8487866507</v>
      </c>
      <c r="O1084" s="539">
        <f t="shared" si="292"/>
        <v>2456583.8089110483</v>
      </c>
      <c r="P1084" s="540"/>
      <c r="Q1084" s="541"/>
      <c r="R1084" s="541"/>
      <c r="S1084" s="541"/>
      <c r="T1084" s="541"/>
      <c r="U1084" s="538">
        <f t="shared" si="293"/>
        <v>0</v>
      </c>
      <c r="V1084" s="538">
        <f t="shared" si="294"/>
        <v>0</v>
      </c>
      <c r="W1084" s="538">
        <f t="shared" si="294"/>
        <v>0</v>
      </c>
      <c r="X1084" s="538">
        <f t="shared" si="294"/>
        <v>0</v>
      </c>
      <c r="Y1084" s="538">
        <f t="shared" si="295"/>
        <v>0</v>
      </c>
      <c r="Z1084" s="542">
        <f t="shared" si="296"/>
        <v>0</v>
      </c>
      <c r="AA1084" s="543"/>
      <c r="AB1084" s="544" t="s">
        <v>2263</v>
      </c>
      <c r="AC1084" s="544" t="s">
        <v>2505</v>
      </c>
      <c r="AD1084" s="544" t="s">
        <v>2505</v>
      </c>
      <c r="AE1084" s="544" t="s">
        <v>2263</v>
      </c>
      <c r="AF1084" s="545" t="s">
        <v>2263</v>
      </c>
      <c r="AG1084" s="545" t="s">
        <v>2263</v>
      </c>
      <c r="AH1084" s="556"/>
      <c r="AN1084" s="502">
        <f t="shared" si="299"/>
        <v>0</v>
      </c>
      <c r="AO1084" s="502">
        <f t="shared" si="299"/>
        <v>-107543.7055538124</v>
      </c>
      <c r="AP1084" s="502">
        <f t="shared" si="299"/>
        <v>-27226.254570585414</v>
      </c>
      <c r="AQ1084" s="502">
        <f t="shared" si="298"/>
        <v>-2321813.8487866507</v>
      </c>
    </row>
    <row r="1085" spans="1:43" s="504" customFormat="1" ht="12.75" x14ac:dyDescent="0.2">
      <c r="A1085" s="535" t="s">
        <v>1465</v>
      </c>
      <c r="B1085" s="536">
        <v>0</v>
      </c>
      <c r="C1085" s="537" t="s">
        <v>2263</v>
      </c>
      <c r="D1085" s="537">
        <v>379.2191270219181</v>
      </c>
      <c r="E1085" s="537">
        <v>379.2191270219181</v>
      </c>
      <c r="F1085" s="537">
        <v>3166.1492593030607</v>
      </c>
      <c r="G1085" s="538">
        <v>0</v>
      </c>
      <c r="H1085" s="538">
        <v>559</v>
      </c>
      <c r="I1085" s="538">
        <v>43</v>
      </c>
      <c r="J1085" s="538">
        <v>1118</v>
      </c>
      <c r="K1085" s="539">
        <f t="shared" si="290"/>
        <v>0</v>
      </c>
      <c r="L1085" s="539">
        <f t="shared" si="291"/>
        <v>211983.49200525222</v>
      </c>
      <c r="M1085" s="539">
        <f t="shared" si="291"/>
        <v>16306.422461942479</v>
      </c>
      <c r="N1085" s="539">
        <f t="shared" si="291"/>
        <v>3539754.871900822</v>
      </c>
      <c r="O1085" s="539">
        <f t="shared" si="292"/>
        <v>3768044.7863680166</v>
      </c>
      <c r="P1085" s="540"/>
      <c r="Q1085" s="541"/>
      <c r="R1085" s="541"/>
      <c r="S1085" s="541"/>
      <c r="T1085" s="541"/>
      <c r="U1085" s="538">
        <f t="shared" si="293"/>
        <v>0</v>
      </c>
      <c r="V1085" s="538">
        <f t="shared" si="294"/>
        <v>0</v>
      </c>
      <c r="W1085" s="538">
        <f t="shared" si="294"/>
        <v>0</v>
      </c>
      <c r="X1085" s="538">
        <f t="shared" si="294"/>
        <v>0</v>
      </c>
      <c r="Y1085" s="538">
        <f t="shared" si="295"/>
        <v>0</v>
      </c>
      <c r="Z1085" s="542">
        <f t="shared" si="296"/>
        <v>0</v>
      </c>
      <c r="AA1085" s="543"/>
      <c r="AB1085" s="544" t="s">
        <v>2263</v>
      </c>
      <c r="AC1085" s="544" t="s">
        <v>2505</v>
      </c>
      <c r="AD1085" s="544" t="s">
        <v>2505</v>
      </c>
      <c r="AE1085" s="544" t="s">
        <v>2263</v>
      </c>
      <c r="AF1085" s="545" t="s">
        <v>2263</v>
      </c>
      <c r="AG1085" s="545" t="s">
        <v>2263</v>
      </c>
      <c r="AH1085" s="556"/>
      <c r="AN1085" s="502">
        <f t="shared" si="299"/>
        <v>0</v>
      </c>
      <c r="AO1085" s="502">
        <f t="shared" si="299"/>
        <v>-211983.49200525222</v>
      </c>
      <c r="AP1085" s="502">
        <f t="shared" si="299"/>
        <v>-16306.422461942479</v>
      </c>
      <c r="AQ1085" s="502">
        <f t="shared" si="298"/>
        <v>-3539754.871900822</v>
      </c>
    </row>
    <row r="1086" spans="1:43" s="504" customFormat="1" ht="12.75" x14ac:dyDescent="0.2">
      <c r="A1086" s="535" t="s">
        <v>1466</v>
      </c>
      <c r="B1086" s="536">
        <v>0</v>
      </c>
      <c r="C1086" s="537" t="s">
        <v>2263</v>
      </c>
      <c r="D1086" s="537">
        <v>306.67379133593602</v>
      </c>
      <c r="E1086" s="537">
        <v>306.67379133593602</v>
      </c>
      <c r="F1086" s="537">
        <v>2440.4798236685428</v>
      </c>
      <c r="G1086" s="538">
        <v>0</v>
      </c>
      <c r="H1086" s="538">
        <v>1417</v>
      </c>
      <c r="I1086" s="538">
        <v>39</v>
      </c>
      <c r="J1086" s="538">
        <v>622</v>
      </c>
      <c r="K1086" s="539">
        <f t="shared" si="290"/>
        <v>0</v>
      </c>
      <c r="L1086" s="539">
        <f t="shared" si="291"/>
        <v>434556.76232302131</v>
      </c>
      <c r="M1086" s="539">
        <f t="shared" si="291"/>
        <v>11960.277862101504</v>
      </c>
      <c r="N1086" s="539">
        <f t="shared" si="291"/>
        <v>1517978.4503218336</v>
      </c>
      <c r="O1086" s="539">
        <f t="shared" si="292"/>
        <v>1964495.4905069564</v>
      </c>
      <c r="P1086" s="540"/>
      <c r="Q1086" s="541"/>
      <c r="R1086" s="541"/>
      <c r="S1086" s="541"/>
      <c r="T1086" s="541"/>
      <c r="U1086" s="538">
        <f t="shared" si="293"/>
        <v>0</v>
      </c>
      <c r="V1086" s="538">
        <f t="shared" si="294"/>
        <v>0</v>
      </c>
      <c r="W1086" s="538">
        <f t="shared" si="294"/>
        <v>0</v>
      </c>
      <c r="X1086" s="538">
        <f t="shared" si="294"/>
        <v>0</v>
      </c>
      <c r="Y1086" s="538">
        <f t="shared" si="295"/>
        <v>0</v>
      </c>
      <c r="Z1086" s="542">
        <f t="shared" si="296"/>
        <v>0</v>
      </c>
      <c r="AA1086" s="543"/>
      <c r="AB1086" s="544" t="s">
        <v>2263</v>
      </c>
      <c r="AC1086" s="544" t="s">
        <v>2505</v>
      </c>
      <c r="AD1086" s="544" t="s">
        <v>2505</v>
      </c>
      <c r="AE1086" s="544" t="s">
        <v>2263</v>
      </c>
      <c r="AF1086" s="545" t="s">
        <v>2263</v>
      </c>
      <c r="AG1086" s="545" t="s">
        <v>2263</v>
      </c>
      <c r="AH1086" s="556"/>
      <c r="AN1086" s="502">
        <f t="shared" si="299"/>
        <v>0</v>
      </c>
      <c r="AO1086" s="502">
        <f t="shared" si="299"/>
        <v>-434556.76232302131</v>
      </c>
      <c r="AP1086" s="502">
        <f t="shared" si="299"/>
        <v>-11960.277862101504</v>
      </c>
      <c r="AQ1086" s="502">
        <f t="shared" si="298"/>
        <v>-1517978.4503218336</v>
      </c>
    </row>
    <row r="1087" spans="1:43" s="504" customFormat="1" ht="12.75" x14ac:dyDescent="0.2">
      <c r="A1087" s="535" t="s">
        <v>1467</v>
      </c>
      <c r="B1087" s="536">
        <v>0</v>
      </c>
      <c r="C1087" s="537" t="s">
        <v>2263</v>
      </c>
      <c r="D1087" s="537">
        <v>7129.7297528842955</v>
      </c>
      <c r="E1087" s="537">
        <v>7129.7297528842955</v>
      </c>
      <c r="F1087" s="537">
        <v>6277.1619870947534</v>
      </c>
      <c r="G1087" s="538">
        <v>0</v>
      </c>
      <c r="H1087" s="538">
        <v>4</v>
      </c>
      <c r="I1087" s="538">
        <v>26</v>
      </c>
      <c r="J1087" s="538">
        <v>718</v>
      </c>
      <c r="K1087" s="539">
        <f t="shared" si="290"/>
        <v>0</v>
      </c>
      <c r="L1087" s="539">
        <f t="shared" si="291"/>
        <v>28518.919011537182</v>
      </c>
      <c r="M1087" s="539">
        <f t="shared" si="291"/>
        <v>185372.97357499169</v>
      </c>
      <c r="N1087" s="539">
        <f t="shared" si="291"/>
        <v>4507002.3067340329</v>
      </c>
      <c r="O1087" s="539">
        <f t="shared" si="292"/>
        <v>4720894.1993205622</v>
      </c>
      <c r="P1087" s="540"/>
      <c r="Q1087" s="541"/>
      <c r="R1087" s="541"/>
      <c r="S1087" s="541"/>
      <c r="T1087" s="541"/>
      <c r="U1087" s="538">
        <f t="shared" si="293"/>
        <v>0</v>
      </c>
      <c r="V1087" s="538">
        <f t="shared" si="294"/>
        <v>0</v>
      </c>
      <c r="W1087" s="538">
        <f t="shared" si="294"/>
        <v>0</v>
      </c>
      <c r="X1087" s="538">
        <f t="shared" si="294"/>
        <v>0</v>
      </c>
      <c r="Y1087" s="538">
        <f t="shared" si="295"/>
        <v>0</v>
      </c>
      <c r="Z1087" s="542">
        <f t="shared" si="296"/>
        <v>0</v>
      </c>
      <c r="AA1087" s="543"/>
      <c r="AB1087" s="544" t="s">
        <v>2263</v>
      </c>
      <c r="AC1087" s="544" t="s">
        <v>2505</v>
      </c>
      <c r="AD1087" s="544" t="s">
        <v>2505</v>
      </c>
      <c r="AE1087" s="544" t="s">
        <v>2263</v>
      </c>
      <c r="AF1087" s="545" t="s">
        <v>2263</v>
      </c>
      <c r="AG1087" s="545" t="s">
        <v>2263</v>
      </c>
      <c r="AH1087" s="556"/>
      <c r="AN1087" s="502">
        <f t="shared" si="299"/>
        <v>0</v>
      </c>
      <c r="AO1087" s="502">
        <f t="shared" si="299"/>
        <v>-28518.919011537182</v>
      </c>
      <c r="AP1087" s="502">
        <f t="shared" si="299"/>
        <v>-185372.97357499169</v>
      </c>
      <c r="AQ1087" s="502">
        <f t="shared" si="298"/>
        <v>-4507002.3067340329</v>
      </c>
    </row>
    <row r="1088" spans="1:43" s="504" customFormat="1" ht="12.75" x14ac:dyDescent="0.2">
      <c r="A1088" s="535" t="s">
        <v>1468</v>
      </c>
      <c r="B1088" s="536">
        <v>0</v>
      </c>
      <c r="C1088" s="537" t="s">
        <v>2263</v>
      </c>
      <c r="D1088" s="537">
        <v>1837.0717037749725</v>
      </c>
      <c r="E1088" s="537">
        <v>1837.0717037749725</v>
      </c>
      <c r="F1088" s="537">
        <v>4512.9161233823388</v>
      </c>
      <c r="G1088" s="538">
        <v>0</v>
      </c>
      <c r="H1088" s="538">
        <v>141</v>
      </c>
      <c r="I1088" s="538">
        <v>104</v>
      </c>
      <c r="J1088" s="538">
        <v>1469</v>
      </c>
      <c r="K1088" s="539">
        <f t="shared" si="290"/>
        <v>0</v>
      </c>
      <c r="L1088" s="539">
        <f t="shared" si="291"/>
        <v>259027.11023227114</v>
      </c>
      <c r="M1088" s="539">
        <f t="shared" si="291"/>
        <v>191055.45719259715</v>
      </c>
      <c r="N1088" s="539">
        <f t="shared" si="291"/>
        <v>6629473.7852486558</v>
      </c>
      <c r="O1088" s="539">
        <f t="shared" si="292"/>
        <v>7079556.3526735241</v>
      </c>
      <c r="P1088" s="540"/>
      <c r="Q1088" s="541"/>
      <c r="R1088" s="541"/>
      <c r="S1088" s="541"/>
      <c r="T1088" s="541"/>
      <c r="U1088" s="538">
        <f t="shared" si="293"/>
        <v>0</v>
      </c>
      <c r="V1088" s="538">
        <f t="shared" si="294"/>
        <v>0</v>
      </c>
      <c r="W1088" s="538">
        <f t="shared" si="294"/>
        <v>0</v>
      </c>
      <c r="X1088" s="538">
        <f t="shared" si="294"/>
        <v>0</v>
      </c>
      <c r="Y1088" s="538">
        <f t="shared" si="295"/>
        <v>0</v>
      </c>
      <c r="Z1088" s="542">
        <f t="shared" si="296"/>
        <v>0</v>
      </c>
      <c r="AA1088" s="543"/>
      <c r="AB1088" s="544" t="s">
        <v>2263</v>
      </c>
      <c r="AC1088" s="544" t="s">
        <v>2505</v>
      </c>
      <c r="AD1088" s="544" t="s">
        <v>2505</v>
      </c>
      <c r="AE1088" s="544" t="s">
        <v>2263</v>
      </c>
      <c r="AF1088" s="545" t="s">
        <v>2263</v>
      </c>
      <c r="AG1088" s="545" t="s">
        <v>2263</v>
      </c>
      <c r="AH1088" s="556"/>
      <c r="AN1088" s="502">
        <f t="shared" si="299"/>
        <v>0</v>
      </c>
      <c r="AO1088" s="502">
        <f t="shared" si="299"/>
        <v>-259027.11023227114</v>
      </c>
      <c r="AP1088" s="502">
        <f t="shared" si="299"/>
        <v>-191055.45719259715</v>
      </c>
      <c r="AQ1088" s="502">
        <f t="shared" si="298"/>
        <v>-6629473.7852486558</v>
      </c>
    </row>
    <row r="1089" spans="1:43" s="504" customFormat="1" ht="12.75" x14ac:dyDescent="0.2">
      <c r="A1089" s="535" t="s">
        <v>1469</v>
      </c>
      <c r="B1089" s="536">
        <v>0</v>
      </c>
      <c r="C1089" s="537" t="s">
        <v>2263</v>
      </c>
      <c r="D1089" s="537">
        <v>586.68667237332647</v>
      </c>
      <c r="E1089" s="537">
        <v>586.68667237332647</v>
      </c>
      <c r="F1089" s="537">
        <v>3292.710270489561</v>
      </c>
      <c r="G1089" s="538">
        <v>0</v>
      </c>
      <c r="H1089" s="538">
        <v>988</v>
      </c>
      <c r="I1089" s="538">
        <v>332</v>
      </c>
      <c r="J1089" s="538">
        <v>2053</v>
      </c>
      <c r="K1089" s="539">
        <f t="shared" si="290"/>
        <v>0</v>
      </c>
      <c r="L1089" s="539">
        <f t="shared" si="291"/>
        <v>579646.43230484659</v>
      </c>
      <c r="M1089" s="539">
        <f t="shared" si="291"/>
        <v>194779.97522794438</v>
      </c>
      <c r="N1089" s="539">
        <f t="shared" si="291"/>
        <v>6759934.1853150688</v>
      </c>
      <c r="O1089" s="539">
        <f t="shared" si="292"/>
        <v>7534360.5928478595</v>
      </c>
      <c r="P1089" s="540"/>
      <c r="Q1089" s="541"/>
      <c r="R1089" s="541"/>
      <c r="S1089" s="541"/>
      <c r="T1089" s="541"/>
      <c r="U1089" s="538">
        <f t="shared" si="293"/>
        <v>0</v>
      </c>
      <c r="V1089" s="538">
        <f t="shared" si="294"/>
        <v>0</v>
      </c>
      <c r="W1089" s="538">
        <f t="shared" si="294"/>
        <v>0</v>
      </c>
      <c r="X1089" s="538">
        <f t="shared" si="294"/>
        <v>0</v>
      </c>
      <c r="Y1089" s="538">
        <f t="shared" si="295"/>
        <v>0</v>
      </c>
      <c r="Z1089" s="542">
        <f t="shared" si="296"/>
        <v>0</v>
      </c>
      <c r="AA1089" s="543"/>
      <c r="AB1089" s="544" t="s">
        <v>2263</v>
      </c>
      <c r="AC1089" s="544" t="s">
        <v>2505</v>
      </c>
      <c r="AD1089" s="544" t="s">
        <v>2505</v>
      </c>
      <c r="AE1089" s="544" t="s">
        <v>2263</v>
      </c>
      <c r="AF1089" s="545" t="s">
        <v>2263</v>
      </c>
      <c r="AG1089" s="545" t="s">
        <v>2263</v>
      </c>
      <c r="AH1089" s="556"/>
      <c r="AN1089" s="502">
        <f t="shared" si="299"/>
        <v>0</v>
      </c>
      <c r="AO1089" s="502">
        <f t="shared" si="299"/>
        <v>-579646.43230484659</v>
      </c>
      <c r="AP1089" s="502">
        <f t="shared" si="299"/>
        <v>-194779.97522794438</v>
      </c>
      <c r="AQ1089" s="502">
        <f t="shared" si="298"/>
        <v>-6759934.1853150688</v>
      </c>
    </row>
    <row r="1090" spans="1:43" s="504" customFormat="1" ht="12.75" x14ac:dyDescent="0.2">
      <c r="A1090" s="535" t="s">
        <v>1470</v>
      </c>
      <c r="B1090" s="536">
        <v>0</v>
      </c>
      <c r="C1090" s="537" t="s">
        <v>2263</v>
      </c>
      <c r="D1090" s="537">
        <v>357.41333100834828</v>
      </c>
      <c r="E1090" s="537">
        <v>357.41333100834828</v>
      </c>
      <c r="F1090" s="537">
        <v>2562.9867873947519</v>
      </c>
      <c r="G1090" s="538">
        <v>0</v>
      </c>
      <c r="H1090" s="538">
        <v>6853</v>
      </c>
      <c r="I1090" s="538">
        <v>835</v>
      </c>
      <c r="J1090" s="538">
        <v>1829</v>
      </c>
      <c r="K1090" s="539">
        <f t="shared" si="290"/>
        <v>0</v>
      </c>
      <c r="L1090" s="539">
        <f t="shared" si="291"/>
        <v>2449353.5574002108</v>
      </c>
      <c r="M1090" s="539">
        <f t="shared" si="291"/>
        <v>298440.13139197079</v>
      </c>
      <c r="N1090" s="539">
        <f t="shared" si="291"/>
        <v>4687702.8341450011</v>
      </c>
      <c r="O1090" s="539">
        <f t="shared" si="292"/>
        <v>7435496.5229371823</v>
      </c>
      <c r="P1090" s="540"/>
      <c r="Q1090" s="541"/>
      <c r="R1090" s="541"/>
      <c r="S1090" s="541"/>
      <c r="T1090" s="541"/>
      <c r="U1090" s="538">
        <f t="shared" si="293"/>
        <v>0</v>
      </c>
      <c r="V1090" s="538">
        <f t="shared" si="294"/>
        <v>0</v>
      </c>
      <c r="W1090" s="538">
        <f t="shared" si="294"/>
        <v>0</v>
      </c>
      <c r="X1090" s="538">
        <f t="shared" si="294"/>
        <v>0</v>
      </c>
      <c r="Y1090" s="538">
        <f t="shared" si="295"/>
        <v>0</v>
      </c>
      <c r="Z1090" s="542">
        <f t="shared" si="296"/>
        <v>0</v>
      </c>
      <c r="AA1090" s="543"/>
      <c r="AB1090" s="544" t="s">
        <v>2263</v>
      </c>
      <c r="AC1090" s="544" t="s">
        <v>2505</v>
      </c>
      <c r="AD1090" s="544" t="s">
        <v>2505</v>
      </c>
      <c r="AE1090" s="544" t="s">
        <v>2263</v>
      </c>
      <c r="AF1090" s="545" t="s">
        <v>2263</v>
      </c>
      <c r="AG1090" s="545" t="s">
        <v>2263</v>
      </c>
      <c r="AH1090" s="556"/>
      <c r="AN1090" s="502">
        <f t="shared" si="299"/>
        <v>0</v>
      </c>
      <c r="AO1090" s="502">
        <f t="shared" si="299"/>
        <v>-2449353.5574002108</v>
      </c>
      <c r="AP1090" s="502">
        <f t="shared" si="299"/>
        <v>-298440.13139197079</v>
      </c>
      <c r="AQ1090" s="502">
        <f t="shared" si="298"/>
        <v>-4687702.8341450011</v>
      </c>
    </row>
    <row r="1091" spans="1:43" s="504" customFormat="1" ht="12.75" x14ac:dyDescent="0.2">
      <c r="A1091" s="535" t="s">
        <v>1471</v>
      </c>
      <c r="B1091" s="536">
        <v>0</v>
      </c>
      <c r="C1091" s="537" t="s">
        <v>2263</v>
      </c>
      <c r="D1091" s="537">
        <v>334.5356516341497</v>
      </c>
      <c r="E1091" s="537">
        <v>334.5356516341497</v>
      </c>
      <c r="F1091" s="537">
        <v>1729.388030385637</v>
      </c>
      <c r="G1091" s="538">
        <v>0</v>
      </c>
      <c r="H1091" s="538">
        <v>9292</v>
      </c>
      <c r="I1091" s="538">
        <v>701</v>
      </c>
      <c r="J1091" s="538">
        <v>380</v>
      </c>
      <c r="K1091" s="539">
        <f t="shared" si="290"/>
        <v>0</v>
      </c>
      <c r="L1091" s="539">
        <f t="shared" si="291"/>
        <v>3108505.274984519</v>
      </c>
      <c r="M1091" s="539">
        <f t="shared" si="291"/>
        <v>234509.49179553895</v>
      </c>
      <c r="N1091" s="539">
        <f t="shared" si="291"/>
        <v>657167.451546542</v>
      </c>
      <c r="O1091" s="539">
        <f t="shared" si="292"/>
        <v>4000182.2183265998</v>
      </c>
      <c r="P1091" s="540"/>
      <c r="Q1091" s="541"/>
      <c r="R1091" s="541"/>
      <c r="S1091" s="541"/>
      <c r="T1091" s="541"/>
      <c r="U1091" s="538">
        <f t="shared" si="293"/>
        <v>0</v>
      </c>
      <c r="V1091" s="538">
        <f t="shared" si="294"/>
        <v>0</v>
      </c>
      <c r="W1091" s="538">
        <f t="shared" si="294"/>
        <v>0</v>
      </c>
      <c r="X1091" s="538">
        <f t="shared" si="294"/>
        <v>0</v>
      </c>
      <c r="Y1091" s="538">
        <f t="shared" si="295"/>
        <v>0</v>
      </c>
      <c r="Z1091" s="542">
        <f t="shared" si="296"/>
        <v>0</v>
      </c>
      <c r="AA1091" s="543"/>
      <c r="AB1091" s="544" t="s">
        <v>2263</v>
      </c>
      <c r="AC1091" s="544" t="s">
        <v>2505</v>
      </c>
      <c r="AD1091" s="544" t="s">
        <v>2505</v>
      </c>
      <c r="AE1091" s="544" t="s">
        <v>2263</v>
      </c>
      <c r="AF1091" s="545" t="s">
        <v>2263</v>
      </c>
      <c r="AG1091" s="545" t="s">
        <v>2263</v>
      </c>
      <c r="AH1091" s="556"/>
      <c r="AN1091" s="502">
        <f t="shared" si="299"/>
        <v>0</v>
      </c>
      <c r="AO1091" s="502">
        <f t="shared" si="299"/>
        <v>-3108505.274984519</v>
      </c>
      <c r="AP1091" s="502">
        <f t="shared" si="299"/>
        <v>-234509.49179553895</v>
      </c>
      <c r="AQ1091" s="502">
        <f t="shared" si="298"/>
        <v>-657167.451546542</v>
      </c>
    </row>
    <row r="1092" spans="1:43" s="504" customFormat="1" ht="12.75" x14ac:dyDescent="0.2">
      <c r="A1092" s="535" t="s">
        <v>1472</v>
      </c>
      <c r="B1092" s="536">
        <v>0</v>
      </c>
      <c r="C1092" s="537" t="s">
        <v>2263</v>
      </c>
      <c r="D1092" s="537">
        <v>4138.1245745876886</v>
      </c>
      <c r="E1092" s="537">
        <v>4138.1245745876886</v>
      </c>
      <c r="F1092" s="537">
        <v>3208.6983808468049</v>
      </c>
      <c r="G1092" s="538">
        <v>196</v>
      </c>
      <c r="H1092" s="538">
        <v>1016</v>
      </c>
      <c r="I1092" s="538">
        <v>2686</v>
      </c>
      <c r="J1092" s="538">
        <v>886</v>
      </c>
      <c r="K1092" s="539">
        <f t="shared" si="290"/>
        <v>0</v>
      </c>
      <c r="L1092" s="539">
        <f t="shared" si="291"/>
        <v>4204334.5677810917</v>
      </c>
      <c r="M1092" s="539">
        <f t="shared" si="291"/>
        <v>11115002.607342532</v>
      </c>
      <c r="N1092" s="539">
        <f t="shared" si="291"/>
        <v>2842906.7654302693</v>
      </c>
      <c r="O1092" s="539">
        <f t="shared" si="292"/>
        <v>18162243.940553892</v>
      </c>
      <c r="P1092" s="540"/>
      <c r="Q1092" s="541"/>
      <c r="R1092" s="541"/>
      <c r="S1092" s="541"/>
      <c r="T1092" s="541"/>
      <c r="U1092" s="538">
        <f t="shared" si="293"/>
        <v>0</v>
      </c>
      <c r="V1092" s="538">
        <f t="shared" si="294"/>
        <v>0</v>
      </c>
      <c r="W1092" s="538">
        <f t="shared" si="294"/>
        <v>0</v>
      </c>
      <c r="X1092" s="538">
        <f t="shared" si="294"/>
        <v>0</v>
      </c>
      <c r="Y1092" s="538">
        <f t="shared" si="295"/>
        <v>0</v>
      </c>
      <c r="Z1092" s="542">
        <f t="shared" si="296"/>
        <v>0</v>
      </c>
      <c r="AA1092" s="543"/>
      <c r="AB1092" s="544" t="s">
        <v>2263</v>
      </c>
      <c r="AC1092" s="544" t="s">
        <v>2505</v>
      </c>
      <c r="AD1092" s="544" t="s">
        <v>2505</v>
      </c>
      <c r="AE1092" s="544" t="s">
        <v>2263</v>
      </c>
      <c r="AF1092" s="545">
        <v>110</v>
      </c>
      <c r="AG1092" s="545" t="s">
        <v>2263</v>
      </c>
      <c r="AH1092" s="556"/>
      <c r="AN1092" s="502">
        <f t="shared" si="299"/>
        <v>0</v>
      </c>
      <c r="AO1092" s="502">
        <f t="shared" si="299"/>
        <v>-4204334.5677810917</v>
      </c>
      <c r="AP1092" s="502">
        <f t="shared" si="299"/>
        <v>-11115002.607342532</v>
      </c>
      <c r="AQ1092" s="502">
        <f t="shared" si="298"/>
        <v>-2842906.7654302693</v>
      </c>
    </row>
    <row r="1093" spans="1:43" s="504" customFormat="1" ht="12.75" x14ac:dyDescent="0.2">
      <c r="A1093" s="535" t="s">
        <v>1473</v>
      </c>
      <c r="B1093" s="536">
        <v>0</v>
      </c>
      <c r="C1093" s="537" t="s">
        <v>2263</v>
      </c>
      <c r="D1093" s="537">
        <v>6167.8012305978855</v>
      </c>
      <c r="E1093" s="537">
        <v>6167.8012305978855</v>
      </c>
      <c r="F1093" s="537">
        <v>5719.6606885538131</v>
      </c>
      <c r="G1093" s="538">
        <v>0</v>
      </c>
      <c r="H1093" s="538">
        <v>537</v>
      </c>
      <c r="I1093" s="538">
        <v>7126</v>
      </c>
      <c r="J1093" s="538">
        <v>1509</v>
      </c>
      <c r="K1093" s="539">
        <f t="shared" si="290"/>
        <v>0</v>
      </c>
      <c r="L1093" s="539">
        <f t="shared" si="291"/>
        <v>3312109.2608310645</v>
      </c>
      <c r="M1093" s="539">
        <f t="shared" si="291"/>
        <v>43951751.569240533</v>
      </c>
      <c r="N1093" s="539">
        <f t="shared" si="291"/>
        <v>8630967.9790277034</v>
      </c>
      <c r="O1093" s="539">
        <f t="shared" si="292"/>
        <v>55894828.809099302</v>
      </c>
      <c r="P1093" s="540"/>
      <c r="Q1093" s="541"/>
      <c r="R1093" s="541"/>
      <c r="S1093" s="541"/>
      <c r="T1093" s="541"/>
      <c r="U1093" s="538">
        <f t="shared" si="293"/>
        <v>0</v>
      </c>
      <c r="V1093" s="538">
        <f t="shared" si="294"/>
        <v>0</v>
      </c>
      <c r="W1093" s="538">
        <f t="shared" si="294"/>
        <v>0</v>
      </c>
      <c r="X1093" s="538">
        <f t="shared" si="294"/>
        <v>0</v>
      </c>
      <c r="Y1093" s="538">
        <f t="shared" si="295"/>
        <v>0</v>
      </c>
      <c r="Z1093" s="542">
        <f t="shared" si="296"/>
        <v>0</v>
      </c>
      <c r="AA1093" s="543"/>
      <c r="AB1093" s="544" t="s">
        <v>2263</v>
      </c>
      <c r="AC1093" s="544" t="s">
        <v>2505</v>
      </c>
      <c r="AD1093" s="544" t="s">
        <v>2505</v>
      </c>
      <c r="AE1093" s="544" t="s">
        <v>2263</v>
      </c>
      <c r="AF1093" s="545" t="s">
        <v>2263</v>
      </c>
      <c r="AG1093" s="545" t="s">
        <v>2263</v>
      </c>
      <c r="AH1093" s="556"/>
      <c r="AN1093" s="502">
        <f t="shared" si="299"/>
        <v>0</v>
      </c>
      <c r="AO1093" s="502">
        <f t="shared" si="299"/>
        <v>-3312109.2608310645</v>
      </c>
      <c r="AP1093" s="502">
        <f t="shared" si="299"/>
        <v>-43951751.569240533</v>
      </c>
      <c r="AQ1093" s="502">
        <f t="shared" si="298"/>
        <v>-8630967.9790277034</v>
      </c>
    </row>
    <row r="1094" spans="1:43" s="504" customFormat="1" ht="12.75" x14ac:dyDescent="0.2">
      <c r="A1094" s="535" t="s">
        <v>1474</v>
      </c>
      <c r="B1094" s="536">
        <v>0</v>
      </c>
      <c r="C1094" s="537" t="s">
        <v>2263</v>
      </c>
      <c r="D1094" s="537">
        <v>7846.9283740272213</v>
      </c>
      <c r="E1094" s="537">
        <v>7846.9283740272213</v>
      </c>
      <c r="F1094" s="537">
        <v>9842.9062889438883</v>
      </c>
      <c r="G1094" s="538">
        <v>0</v>
      </c>
      <c r="H1094" s="538">
        <v>29</v>
      </c>
      <c r="I1094" s="538">
        <v>1987</v>
      </c>
      <c r="J1094" s="538">
        <v>687</v>
      </c>
      <c r="K1094" s="539">
        <f t="shared" si="290"/>
        <v>0</v>
      </c>
      <c r="L1094" s="539">
        <f t="shared" si="291"/>
        <v>227560.92284678941</v>
      </c>
      <c r="M1094" s="539">
        <f t="shared" si="291"/>
        <v>15591846.679192089</v>
      </c>
      <c r="N1094" s="539">
        <f t="shared" si="291"/>
        <v>6762076.620504451</v>
      </c>
      <c r="O1094" s="539">
        <f t="shared" si="292"/>
        <v>22581484.222543329</v>
      </c>
      <c r="P1094" s="540"/>
      <c r="Q1094" s="541"/>
      <c r="R1094" s="541"/>
      <c r="S1094" s="541"/>
      <c r="T1094" s="541"/>
      <c r="U1094" s="538">
        <f t="shared" si="293"/>
        <v>0</v>
      </c>
      <c r="V1094" s="538">
        <f t="shared" si="294"/>
        <v>0</v>
      </c>
      <c r="W1094" s="538">
        <f t="shared" si="294"/>
        <v>0</v>
      </c>
      <c r="X1094" s="538">
        <f t="shared" si="294"/>
        <v>0</v>
      </c>
      <c r="Y1094" s="538">
        <f t="shared" si="295"/>
        <v>0</v>
      </c>
      <c r="Z1094" s="542">
        <f t="shared" si="296"/>
        <v>0</v>
      </c>
      <c r="AA1094" s="543"/>
      <c r="AB1094" s="544" t="s">
        <v>2263</v>
      </c>
      <c r="AC1094" s="544" t="s">
        <v>2505</v>
      </c>
      <c r="AD1094" s="544" t="s">
        <v>2505</v>
      </c>
      <c r="AE1094" s="544" t="s">
        <v>2263</v>
      </c>
      <c r="AF1094" s="545" t="s">
        <v>2263</v>
      </c>
      <c r="AG1094" s="545" t="s">
        <v>2263</v>
      </c>
      <c r="AH1094" s="556"/>
      <c r="AN1094" s="502">
        <f t="shared" si="299"/>
        <v>0</v>
      </c>
      <c r="AO1094" s="502">
        <f t="shared" si="299"/>
        <v>-227560.92284678941</v>
      </c>
      <c r="AP1094" s="502">
        <f t="shared" si="299"/>
        <v>-15591846.679192089</v>
      </c>
      <c r="AQ1094" s="502">
        <f t="shared" si="298"/>
        <v>-6762076.620504451</v>
      </c>
    </row>
    <row r="1095" spans="1:43" s="504" customFormat="1" ht="12.75" x14ac:dyDescent="0.2">
      <c r="A1095" s="535" t="s">
        <v>1475</v>
      </c>
      <c r="B1095" s="536">
        <v>0</v>
      </c>
      <c r="C1095" s="537" t="s">
        <v>2263</v>
      </c>
      <c r="D1095" s="537">
        <v>3854.0272803885177</v>
      </c>
      <c r="E1095" s="537">
        <v>3854.0272803885177</v>
      </c>
      <c r="F1095" s="537">
        <v>3729.7372215368355</v>
      </c>
      <c r="G1095" s="538">
        <v>37</v>
      </c>
      <c r="H1095" s="538">
        <v>784</v>
      </c>
      <c r="I1095" s="538">
        <v>2114</v>
      </c>
      <c r="J1095" s="538">
        <v>914</v>
      </c>
      <c r="K1095" s="539">
        <f t="shared" si="290"/>
        <v>0</v>
      </c>
      <c r="L1095" s="539">
        <f t="shared" si="291"/>
        <v>3021557.3878245978</v>
      </c>
      <c r="M1095" s="539">
        <f t="shared" si="291"/>
        <v>8147413.6707413262</v>
      </c>
      <c r="N1095" s="539">
        <f t="shared" si="291"/>
        <v>3408979.8204846676</v>
      </c>
      <c r="O1095" s="539">
        <f t="shared" si="292"/>
        <v>14577950.879050592</v>
      </c>
      <c r="P1095" s="540"/>
      <c r="Q1095" s="541"/>
      <c r="R1095" s="541"/>
      <c r="S1095" s="541"/>
      <c r="T1095" s="541"/>
      <c r="U1095" s="538">
        <f t="shared" si="293"/>
        <v>0</v>
      </c>
      <c r="V1095" s="538">
        <f t="shared" si="294"/>
        <v>0</v>
      </c>
      <c r="W1095" s="538">
        <f t="shared" si="294"/>
        <v>0</v>
      </c>
      <c r="X1095" s="538">
        <f t="shared" si="294"/>
        <v>0</v>
      </c>
      <c r="Y1095" s="538">
        <f t="shared" si="295"/>
        <v>0</v>
      </c>
      <c r="Z1095" s="542">
        <f t="shared" si="296"/>
        <v>0</v>
      </c>
      <c r="AA1095" s="543"/>
      <c r="AB1095" s="544" t="s">
        <v>2263</v>
      </c>
      <c r="AC1095" s="544" t="s">
        <v>2505</v>
      </c>
      <c r="AD1095" s="544" t="s">
        <v>2505</v>
      </c>
      <c r="AE1095" s="544" t="s">
        <v>2263</v>
      </c>
      <c r="AF1095" s="545">
        <v>110</v>
      </c>
      <c r="AG1095" s="545" t="s">
        <v>2263</v>
      </c>
      <c r="AH1095" s="556"/>
      <c r="AN1095" s="502">
        <f t="shared" si="299"/>
        <v>0</v>
      </c>
      <c r="AO1095" s="502">
        <f t="shared" si="299"/>
        <v>-3021557.3878245978</v>
      </c>
      <c r="AP1095" s="502">
        <f t="shared" si="299"/>
        <v>-8147413.6707413262</v>
      </c>
      <c r="AQ1095" s="502">
        <f t="shared" si="298"/>
        <v>-3408979.8204846676</v>
      </c>
    </row>
    <row r="1096" spans="1:43" s="504" customFormat="1" ht="12.75" x14ac:dyDescent="0.2">
      <c r="A1096" s="535" t="s">
        <v>1476</v>
      </c>
      <c r="B1096" s="536">
        <v>0</v>
      </c>
      <c r="C1096" s="537" t="s">
        <v>2263</v>
      </c>
      <c r="D1096" s="537">
        <v>5120.5873754342583</v>
      </c>
      <c r="E1096" s="537">
        <v>5120.5873754342583</v>
      </c>
      <c r="F1096" s="537">
        <v>5544.6213898216647</v>
      </c>
      <c r="G1096" s="538">
        <v>0</v>
      </c>
      <c r="H1096" s="538">
        <v>866</v>
      </c>
      <c r="I1096" s="538">
        <v>4915</v>
      </c>
      <c r="J1096" s="538">
        <v>1649</v>
      </c>
      <c r="K1096" s="539">
        <f t="shared" ref="K1096:K1159" si="300">IF(ISERROR(C1096*G1096),0,G1096*C1096)</f>
        <v>0</v>
      </c>
      <c r="L1096" s="539">
        <f t="shared" ref="L1096:N1159" si="301">IFERROR(D1096*H1096,"")</f>
        <v>4434428.6671260679</v>
      </c>
      <c r="M1096" s="539">
        <f t="shared" si="301"/>
        <v>25167686.95025938</v>
      </c>
      <c r="N1096" s="539">
        <f t="shared" si="301"/>
        <v>9143080.6718159243</v>
      </c>
      <c r="O1096" s="539">
        <f t="shared" ref="O1096:O1159" si="302">IFERROR(SUM(K1096:N1096),"")</f>
        <v>38745196.289201371</v>
      </c>
      <c r="P1096" s="540"/>
      <c r="Q1096" s="541"/>
      <c r="R1096" s="541"/>
      <c r="S1096" s="541"/>
      <c r="T1096" s="541"/>
      <c r="U1096" s="538">
        <f t="shared" ref="U1096:U1159" si="303">IF(ISERROR(G1096*Q1096),0,G1096*Q1096)</f>
        <v>0</v>
      </c>
      <c r="V1096" s="538">
        <f t="shared" ref="V1096:X1159" si="304">IFERROR(H1096*R1096,"")</f>
        <v>0</v>
      </c>
      <c r="W1096" s="538">
        <f t="shared" si="304"/>
        <v>0</v>
      </c>
      <c r="X1096" s="538">
        <f t="shared" si="304"/>
        <v>0</v>
      </c>
      <c r="Y1096" s="538">
        <f t="shared" ref="Y1096:Y1159" si="305">IFERROR(SUM(U1096:X1096),"")</f>
        <v>0</v>
      </c>
      <c r="Z1096" s="542">
        <f t="shared" ref="Z1096:Z1159" si="306">IF(Y1096=0,0,(Y1096-O1096))</f>
        <v>0</v>
      </c>
      <c r="AA1096" s="543"/>
      <c r="AB1096" s="544" t="s">
        <v>2263</v>
      </c>
      <c r="AC1096" s="544" t="s">
        <v>2505</v>
      </c>
      <c r="AD1096" s="544" t="s">
        <v>2505</v>
      </c>
      <c r="AE1096" s="544" t="s">
        <v>2263</v>
      </c>
      <c r="AF1096" s="545" t="s">
        <v>2263</v>
      </c>
      <c r="AG1096" s="545" t="s">
        <v>2263</v>
      </c>
      <c r="AH1096" s="556"/>
      <c r="AN1096" s="502">
        <f t="shared" si="299"/>
        <v>0</v>
      </c>
      <c r="AO1096" s="502">
        <f t="shared" si="299"/>
        <v>-4434428.6671260679</v>
      </c>
      <c r="AP1096" s="502">
        <f t="shared" si="299"/>
        <v>-25167686.95025938</v>
      </c>
      <c r="AQ1096" s="502">
        <f t="shared" si="298"/>
        <v>-9143080.6718159243</v>
      </c>
    </row>
    <row r="1097" spans="1:43" s="504" customFormat="1" ht="12.75" x14ac:dyDescent="0.2">
      <c r="A1097" s="535" t="s">
        <v>1477</v>
      </c>
      <c r="B1097" s="536">
        <v>0</v>
      </c>
      <c r="C1097" s="537" t="s">
        <v>2263</v>
      </c>
      <c r="D1097" s="537">
        <v>7605.6733200800518</v>
      </c>
      <c r="E1097" s="537">
        <v>7605.6733200800518</v>
      </c>
      <c r="F1097" s="537">
        <v>10804.04903505662</v>
      </c>
      <c r="G1097" s="538">
        <v>0</v>
      </c>
      <c r="H1097" s="538">
        <v>75</v>
      </c>
      <c r="I1097" s="538">
        <v>1481</v>
      </c>
      <c r="J1097" s="538">
        <v>832</v>
      </c>
      <c r="K1097" s="539">
        <f t="shared" si="300"/>
        <v>0</v>
      </c>
      <c r="L1097" s="539">
        <f t="shared" si="301"/>
        <v>570425.49900600384</v>
      </c>
      <c r="M1097" s="539">
        <f t="shared" si="301"/>
        <v>11264002.187038558</v>
      </c>
      <c r="N1097" s="539">
        <f t="shared" si="301"/>
        <v>8988968.7971671075</v>
      </c>
      <c r="O1097" s="539">
        <f t="shared" si="302"/>
        <v>20823396.483211666</v>
      </c>
      <c r="P1097" s="540"/>
      <c r="Q1097" s="541"/>
      <c r="R1097" s="541"/>
      <c r="S1097" s="541"/>
      <c r="T1097" s="541"/>
      <c r="U1097" s="538">
        <f t="shared" si="303"/>
        <v>0</v>
      </c>
      <c r="V1097" s="538">
        <f t="shared" si="304"/>
        <v>0</v>
      </c>
      <c r="W1097" s="538">
        <f t="shared" si="304"/>
        <v>0</v>
      </c>
      <c r="X1097" s="538">
        <f t="shared" si="304"/>
        <v>0</v>
      </c>
      <c r="Y1097" s="538">
        <f t="shared" si="305"/>
        <v>0</v>
      </c>
      <c r="Z1097" s="542">
        <f t="shared" si="306"/>
        <v>0</v>
      </c>
      <c r="AA1097" s="543"/>
      <c r="AB1097" s="544" t="s">
        <v>2263</v>
      </c>
      <c r="AC1097" s="544" t="s">
        <v>2505</v>
      </c>
      <c r="AD1097" s="544" t="s">
        <v>2505</v>
      </c>
      <c r="AE1097" s="544" t="s">
        <v>2263</v>
      </c>
      <c r="AF1097" s="545" t="s">
        <v>2263</v>
      </c>
      <c r="AG1097" s="545" t="s">
        <v>2263</v>
      </c>
      <c r="AH1097" s="556"/>
      <c r="AN1097" s="502">
        <f t="shared" si="299"/>
        <v>0</v>
      </c>
      <c r="AO1097" s="502">
        <f t="shared" si="299"/>
        <v>-570425.49900600384</v>
      </c>
      <c r="AP1097" s="502">
        <f t="shared" si="299"/>
        <v>-11264002.187038558</v>
      </c>
      <c r="AQ1097" s="502">
        <f t="shared" si="298"/>
        <v>-8988968.7971671075</v>
      </c>
    </row>
    <row r="1098" spans="1:43" s="504" customFormat="1" ht="12.75" x14ac:dyDescent="0.2">
      <c r="A1098" s="535" t="s">
        <v>1478</v>
      </c>
      <c r="B1098" s="536">
        <v>0</v>
      </c>
      <c r="C1098" s="537" t="s">
        <v>2263</v>
      </c>
      <c r="D1098" s="537">
        <v>3517.0857186786643</v>
      </c>
      <c r="E1098" s="537">
        <v>3517.0857186786643</v>
      </c>
      <c r="F1098" s="537">
        <v>5293.3164389112517</v>
      </c>
      <c r="G1098" s="538">
        <v>5</v>
      </c>
      <c r="H1098" s="538">
        <v>180</v>
      </c>
      <c r="I1098" s="538">
        <v>324</v>
      </c>
      <c r="J1098" s="538">
        <v>186</v>
      </c>
      <c r="K1098" s="539">
        <f t="shared" si="300"/>
        <v>0</v>
      </c>
      <c r="L1098" s="539">
        <f t="shared" si="301"/>
        <v>633075.42936215957</v>
      </c>
      <c r="M1098" s="539">
        <f t="shared" si="301"/>
        <v>1139535.7728518872</v>
      </c>
      <c r="N1098" s="539">
        <f t="shared" si="301"/>
        <v>984556.85763749282</v>
      </c>
      <c r="O1098" s="539">
        <f t="shared" si="302"/>
        <v>2757168.0598515398</v>
      </c>
      <c r="P1098" s="540"/>
      <c r="Q1098" s="541"/>
      <c r="R1098" s="541"/>
      <c r="S1098" s="541"/>
      <c r="T1098" s="541"/>
      <c r="U1098" s="538">
        <f t="shared" si="303"/>
        <v>0</v>
      </c>
      <c r="V1098" s="538">
        <f t="shared" si="304"/>
        <v>0</v>
      </c>
      <c r="W1098" s="538">
        <f t="shared" si="304"/>
        <v>0</v>
      </c>
      <c r="X1098" s="538">
        <f t="shared" si="304"/>
        <v>0</v>
      </c>
      <c r="Y1098" s="538">
        <f t="shared" si="305"/>
        <v>0</v>
      </c>
      <c r="Z1098" s="542">
        <f t="shared" si="306"/>
        <v>0</v>
      </c>
      <c r="AA1098" s="543"/>
      <c r="AB1098" s="544" t="s">
        <v>2263</v>
      </c>
      <c r="AC1098" s="544" t="s">
        <v>2505</v>
      </c>
      <c r="AD1098" s="544" t="s">
        <v>2505</v>
      </c>
      <c r="AE1098" s="544" t="s">
        <v>2263</v>
      </c>
      <c r="AF1098" s="545">
        <v>110</v>
      </c>
      <c r="AG1098" s="545" t="s">
        <v>2263</v>
      </c>
      <c r="AH1098" s="556"/>
      <c r="AN1098" s="502">
        <f t="shared" si="299"/>
        <v>0</v>
      </c>
      <c r="AO1098" s="502">
        <f t="shared" si="299"/>
        <v>-633075.42936215957</v>
      </c>
      <c r="AP1098" s="502">
        <f t="shared" si="299"/>
        <v>-1139535.7728518872</v>
      </c>
      <c r="AQ1098" s="502">
        <f t="shared" si="298"/>
        <v>-984556.85763749282</v>
      </c>
    </row>
    <row r="1099" spans="1:43" s="504" customFormat="1" ht="12.75" x14ac:dyDescent="0.2">
      <c r="A1099" s="535" t="s">
        <v>1479</v>
      </c>
      <c r="B1099" s="536">
        <v>0</v>
      </c>
      <c r="C1099" s="537" t="s">
        <v>2263</v>
      </c>
      <c r="D1099" s="537">
        <v>4995.6129868602884</v>
      </c>
      <c r="E1099" s="537">
        <v>4995.6129868602884</v>
      </c>
      <c r="F1099" s="537">
        <v>8027.9057463763365</v>
      </c>
      <c r="G1099" s="538">
        <v>0</v>
      </c>
      <c r="H1099" s="538">
        <v>382</v>
      </c>
      <c r="I1099" s="538">
        <v>1044</v>
      </c>
      <c r="J1099" s="538">
        <v>638</v>
      </c>
      <c r="K1099" s="539">
        <f t="shared" si="300"/>
        <v>0</v>
      </c>
      <c r="L1099" s="539">
        <f t="shared" si="301"/>
        <v>1908324.1609806302</v>
      </c>
      <c r="M1099" s="539">
        <f t="shared" si="301"/>
        <v>5215419.958282141</v>
      </c>
      <c r="N1099" s="539">
        <f t="shared" si="301"/>
        <v>5121803.8661881024</v>
      </c>
      <c r="O1099" s="539">
        <f t="shared" si="302"/>
        <v>12245547.985450875</v>
      </c>
      <c r="P1099" s="540"/>
      <c r="Q1099" s="541"/>
      <c r="R1099" s="541"/>
      <c r="S1099" s="541"/>
      <c r="T1099" s="541"/>
      <c r="U1099" s="538">
        <f t="shared" si="303"/>
        <v>0</v>
      </c>
      <c r="V1099" s="538">
        <f t="shared" si="304"/>
        <v>0</v>
      </c>
      <c r="W1099" s="538">
        <f t="shared" si="304"/>
        <v>0</v>
      </c>
      <c r="X1099" s="538">
        <f t="shared" si="304"/>
        <v>0</v>
      </c>
      <c r="Y1099" s="538">
        <f t="shared" si="305"/>
        <v>0</v>
      </c>
      <c r="Z1099" s="542">
        <f t="shared" si="306"/>
        <v>0</v>
      </c>
      <c r="AA1099" s="543"/>
      <c r="AB1099" s="544" t="s">
        <v>2263</v>
      </c>
      <c r="AC1099" s="544" t="s">
        <v>2505</v>
      </c>
      <c r="AD1099" s="544" t="s">
        <v>2505</v>
      </c>
      <c r="AE1099" s="544" t="s">
        <v>2263</v>
      </c>
      <c r="AF1099" s="545" t="s">
        <v>2263</v>
      </c>
      <c r="AG1099" s="545" t="s">
        <v>2263</v>
      </c>
      <c r="AH1099" s="556"/>
      <c r="AN1099" s="502">
        <f t="shared" si="299"/>
        <v>0</v>
      </c>
      <c r="AO1099" s="502">
        <f t="shared" si="299"/>
        <v>-1908324.1609806302</v>
      </c>
      <c r="AP1099" s="502">
        <f t="shared" si="299"/>
        <v>-5215419.958282141</v>
      </c>
      <c r="AQ1099" s="502">
        <f t="shared" si="298"/>
        <v>-5121803.8661881024</v>
      </c>
    </row>
    <row r="1100" spans="1:43" s="504" customFormat="1" ht="12.75" x14ac:dyDescent="0.2">
      <c r="A1100" s="535" t="s">
        <v>1480</v>
      </c>
      <c r="B1100" s="536">
        <v>0</v>
      </c>
      <c r="C1100" s="537" t="s">
        <v>2263</v>
      </c>
      <c r="D1100" s="537">
        <v>10579.937690491786</v>
      </c>
      <c r="E1100" s="537">
        <v>10579.937690491786</v>
      </c>
      <c r="F1100" s="537">
        <v>15638.211650500578</v>
      </c>
      <c r="G1100" s="538">
        <v>0</v>
      </c>
      <c r="H1100" s="538">
        <v>69</v>
      </c>
      <c r="I1100" s="538">
        <v>551</v>
      </c>
      <c r="J1100" s="538">
        <v>594</v>
      </c>
      <c r="K1100" s="539">
        <f t="shared" si="300"/>
        <v>0</v>
      </c>
      <c r="L1100" s="539">
        <f t="shared" si="301"/>
        <v>730015.70064393326</v>
      </c>
      <c r="M1100" s="539">
        <f t="shared" si="301"/>
        <v>5829545.6674609743</v>
      </c>
      <c r="N1100" s="539">
        <f t="shared" si="301"/>
        <v>9289097.7203973439</v>
      </c>
      <c r="O1100" s="539">
        <f t="shared" si="302"/>
        <v>15848659.088502251</v>
      </c>
      <c r="P1100" s="540"/>
      <c r="Q1100" s="541"/>
      <c r="R1100" s="541"/>
      <c r="S1100" s="541"/>
      <c r="T1100" s="541"/>
      <c r="U1100" s="538">
        <f t="shared" si="303"/>
        <v>0</v>
      </c>
      <c r="V1100" s="538">
        <f t="shared" si="304"/>
        <v>0</v>
      </c>
      <c r="W1100" s="538">
        <f t="shared" si="304"/>
        <v>0</v>
      </c>
      <c r="X1100" s="538">
        <f t="shared" si="304"/>
        <v>0</v>
      </c>
      <c r="Y1100" s="538">
        <f t="shared" si="305"/>
        <v>0</v>
      </c>
      <c r="Z1100" s="542">
        <f t="shared" si="306"/>
        <v>0</v>
      </c>
      <c r="AA1100" s="543"/>
      <c r="AB1100" s="544" t="s">
        <v>2263</v>
      </c>
      <c r="AC1100" s="544" t="s">
        <v>2505</v>
      </c>
      <c r="AD1100" s="544" t="s">
        <v>2505</v>
      </c>
      <c r="AE1100" s="544" t="s">
        <v>2263</v>
      </c>
      <c r="AF1100" s="545" t="s">
        <v>2263</v>
      </c>
      <c r="AG1100" s="545" t="s">
        <v>2263</v>
      </c>
      <c r="AH1100" s="556"/>
      <c r="AN1100" s="502">
        <f t="shared" si="299"/>
        <v>0</v>
      </c>
      <c r="AO1100" s="502">
        <f t="shared" si="299"/>
        <v>-730015.70064393326</v>
      </c>
      <c r="AP1100" s="502">
        <f t="shared" si="299"/>
        <v>-5829545.6674609743</v>
      </c>
      <c r="AQ1100" s="502">
        <f t="shared" si="298"/>
        <v>-9289097.7203973439</v>
      </c>
    </row>
    <row r="1101" spans="1:43" s="504" customFormat="1" ht="12.75" x14ac:dyDescent="0.2">
      <c r="A1101" s="535" t="s">
        <v>1481</v>
      </c>
      <c r="B1101" s="536">
        <v>0</v>
      </c>
      <c r="C1101" s="537" t="s">
        <v>2263</v>
      </c>
      <c r="D1101" s="537">
        <v>4948.2187872387576</v>
      </c>
      <c r="E1101" s="537">
        <v>4948.2187872387576</v>
      </c>
      <c r="F1101" s="537">
        <v>6047.9506614843522</v>
      </c>
      <c r="G1101" s="538">
        <v>662</v>
      </c>
      <c r="H1101" s="538">
        <v>2</v>
      </c>
      <c r="I1101" s="538">
        <v>33</v>
      </c>
      <c r="J1101" s="538">
        <v>548</v>
      </c>
      <c r="K1101" s="539">
        <f t="shared" si="300"/>
        <v>0</v>
      </c>
      <c r="L1101" s="539">
        <f t="shared" si="301"/>
        <v>9896.4375744775152</v>
      </c>
      <c r="M1101" s="539">
        <f t="shared" si="301"/>
        <v>163291.219978879</v>
      </c>
      <c r="N1101" s="539">
        <f t="shared" si="301"/>
        <v>3314276.9624934248</v>
      </c>
      <c r="O1101" s="539">
        <f t="shared" si="302"/>
        <v>3487464.6200467814</v>
      </c>
      <c r="P1101" s="540"/>
      <c r="Q1101" s="541"/>
      <c r="R1101" s="541"/>
      <c r="S1101" s="541"/>
      <c r="T1101" s="541"/>
      <c r="U1101" s="538">
        <f t="shared" si="303"/>
        <v>0</v>
      </c>
      <c r="V1101" s="538">
        <f t="shared" si="304"/>
        <v>0</v>
      </c>
      <c r="W1101" s="538">
        <f t="shared" si="304"/>
        <v>0</v>
      </c>
      <c r="X1101" s="538">
        <f t="shared" si="304"/>
        <v>0</v>
      </c>
      <c r="Y1101" s="538">
        <f t="shared" si="305"/>
        <v>0</v>
      </c>
      <c r="Z1101" s="542">
        <f t="shared" si="306"/>
        <v>0</v>
      </c>
      <c r="AA1101" s="543"/>
      <c r="AB1101" s="544" t="s">
        <v>2263</v>
      </c>
      <c r="AC1101" s="544" t="s">
        <v>2505</v>
      </c>
      <c r="AD1101" s="544" t="s">
        <v>2505</v>
      </c>
      <c r="AE1101" s="544" t="s">
        <v>2263</v>
      </c>
      <c r="AF1101" s="545">
        <v>103</v>
      </c>
      <c r="AG1101" s="545" t="s">
        <v>2263</v>
      </c>
      <c r="AH1101" s="556"/>
      <c r="AN1101" s="502">
        <f t="shared" si="299"/>
        <v>0</v>
      </c>
      <c r="AO1101" s="502">
        <f t="shared" si="299"/>
        <v>-9896.4375744775152</v>
      </c>
      <c r="AP1101" s="502">
        <f t="shared" si="299"/>
        <v>-163291.219978879</v>
      </c>
      <c r="AQ1101" s="502">
        <f t="shared" si="298"/>
        <v>-3314276.9624934248</v>
      </c>
    </row>
    <row r="1102" spans="1:43" s="504" customFormat="1" ht="12.75" x14ac:dyDescent="0.2">
      <c r="A1102" s="535" t="s">
        <v>1482</v>
      </c>
      <c r="B1102" s="536">
        <v>0</v>
      </c>
      <c r="C1102" s="537" t="s">
        <v>2263</v>
      </c>
      <c r="D1102" s="537">
        <v>2099.8115366746879</v>
      </c>
      <c r="E1102" s="537">
        <v>2099.8115366746879</v>
      </c>
      <c r="F1102" s="537">
        <v>3535.2741337701377</v>
      </c>
      <c r="G1102" s="538">
        <v>0</v>
      </c>
      <c r="H1102" s="538">
        <v>15</v>
      </c>
      <c r="I1102" s="538">
        <v>64</v>
      </c>
      <c r="J1102" s="538">
        <v>232</v>
      </c>
      <c r="K1102" s="539">
        <f t="shared" si="300"/>
        <v>0</v>
      </c>
      <c r="L1102" s="539">
        <f t="shared" si="301"/>
        <v>31497.17305012032</v>
      </c>
      <c r="M1102" s="539">
        <f t="shared" si="301"/>
        <v>134387.93834718002</v>
      </c>
      <c r="N1102" s="539">
        <f t="shared" si="301"/>
        <v>820183.5990346719</v>
      </c>
      <c r="O1102" s="539">
        <f t="shared" si="302"/>
        <v>986068.71043197229</v>
      </c>
      <c r="P1102" s="540"/>
      <c r="Q1102" s="541"/>
      <c r="R1102" s="541"/>
      <c r="S1102" s="541"/>
      <c r="T1102" s="541"/>
      <c r="U1102" s="538">
        <f t="shared" si="303"/>
        <v>0</v>
      </c>
      <c r="V1102" s="538">
        <f t="shared" si="304"/>
        <v>0</v>
      </c>
      <c r="W1102" s="538">
        <f t="shared" si="304"/>
        <v>0</v>
      </c>
      <c r="X1102" s="538">
        <f t="shared" si="304"/>
        <v>0</v>
      </c>
      <c r="Y1102" s="538">
        <f t="shared" si="305"/>
        <v>0</v>
      </c>
      <c r="Z1102" s="542">
        <f t="shared" si="306"/>
        <v>0</v>
      </c>
      <c r="AA1102" s="543"/>
      <c r="AB1102" s="544" t="s">
        <v>2263</v>
      </c>
      <c r="AC1102" s="544" t="s">
        <v>2505</v>
      </c>
      <c r="AD1102" s="544" t="s">
        <v>2505</v>
      </c>
      <c r="AE1102" s="544" t="s">
        <v>2263</v>
      </c>
      <c r="AF1102" s="545" t="s">
        <v>2263</v>
      </c>
      <c r="AG1102" s="545" t="s">
        <v>2263</v>
      </c>
      <c r="AH1102" s="556"/>
      <c r="AN1102" s="502">
        <f t="shared" si="299"/>
        <v>0</v>
      </c>
      <c r="AO1102" s="502">
        <f t="shared" si="299"/>
        <v>-31497.17305012032</v>
      </c>
      <c r="AP1102" s="502">
        <f t="shared" si="299"/>
        <v>-134387.93834718002</v>
      </c>
      <c r="AQ1102" s="502">
        <f t="shared" si="298"/>
        <v>-820183.5990346719</v>
      </c>
    </row>
    <row r="1103" spans="1:43" s="504" customFormat="1" ht="12.75" x14ac:dyDescent="0.2">
      <c r="A1103" s="535" t="s">
        <v>1483</v>
      </c>
      <c r="B1103" s="536">
        <v>0</v>
      </c>
      <c r="C1103" s="537" t="s">
        <v>2263</v>
      </c>
      <c r="D1103" s="537">
        <v>1189.8769953198982</v>
      </c>
      <c r="E1103" s="537">
        <v>1189.8769953198982</v>
      </c>
      <c r="F1103" s="537">
        <v>2379.8883337762113</v>
      </c>
      <c r="G1103" s="538">
        <v>0</v>
      </c>
      <c r="H1103" s="538">
        <v>52</v>
      </c>
      <c r="I1103" s="538">
        <v>98</v>
      </c>
      <c r="J1103" s="538">
        <v>63</v>
      </c>
      <c r="K1103" s="539">
        <f t="shared" si="300"/>
        <v>0</v>
      </c>
      <c r="L1103" s="539">
        <f t="shared" si="301"/>
        <v>61873.603756634708</v>
      </c>
      <c r="M1103" s="539">
        <f t="shared" si="301"/>
        <v>116607.94554135003</v>
      </c>
      <c r="N1103" s="539">
        <f t="shared" si="301"/>
        <v>149932.96502790131</v>
      </c>
      <c r="O1103" s="539">
        <f t="shared" si="302"/>
        <v>328414.51432588603</v>
      </c>
      <c r="P1103" s="540"/>
      <c r="Q1103" s="541"/>
      <c r="R1103" s="541"/>
      <c r="S1103" s="541"/>
      <c r="T1103" s="541"/>
      <c r="U1103" s="538">
        <f t="shared" si="303"/>
        <v>0</v>
      </c>
      <c r="V1103" s="538">
        <f t="shared" si="304"/>
        <v>0</v>
      </c>
      <c r="W1103" s="538">
        <f t="shared" si="304"/>
        <v>0</v>
      </c>
      <c r="X1103" s="538">
        <f t="shared" si="304"/>
        <v>0</v>
      </c>
      <c r="Y1103" s="538">
        <f t="shared" si="305"/>
        <v>0</v>
      </c>
      <c r="Z1103" s="542">
        <f t="shared" si="306"/>
        <v>0</v>
      </c>
      <c r="AA1103" s="543"/>
      <c r="AB1103" s="544" t="s">
        <v>2263</v>
      </c>
      <c r="AC1103" s="544" t="s">
        <v>2505</v>
      </c>
      <c r="AD1103" s="544" t="s">
        <v>2505</v>
      </c>
      <c r="AE1103" s="544" t="s">
        <v>2263</v>
      </c>
      <c r="AF1103" s="545" t="s">
        <v>2263</v>
      </c>
      <c r="AG1103" s="545" t="s">
        <v>2263</v>
      </c>
      <c r="AH1103" s="556"/>
      <c r="AN1103" s="502">
        <f t="shared" si="299"/>
        <v>0</v>
      </c>
      <c r="AO1103" s="502">
        <f t="shared" si="299"/>
        <v>-61873.603756634708</v>
      </c>
      <c r="AP1103" s="502">
        <f t="shared" si="299"/>
        <v>-116607.94554135003</v>
      </c>
      <c r="AQ1103" s="502">
        <f t="shared" si="298"/>
        <v>-149932.96502790131</v>
      </c>
    </row>
    <row r="1104" spans="1:43" s="504" customFormat="1" ht="12.75" x14ac:dyDescent="0.2">
      <c r="A1104" s="535" t="s">
        <v>1484</v>
      </c>
      <c r="B1104" s="536">
        <v>0</v>
      </c>
      <c r="C1104" s="537" t="s">
        <v>2263</v>
      </c>
      <c r="D1104" s="537">
        <v>2255.4182925233436</v>
      </c>
      <c r="E1104" s="537">
        <v>2255.4182925233436</v>
      </c>
      <c r="F1104" s="537">
        <v>3824.2360256700063</v>
      </c>
      <c r="G1104" s="538">
        <v>0</v>
      </c>
      <c r="H1104" s="538">
        <v>31</v>
      </c>
      <c r="I1104" s="538">
        <v>44</v>
      </c>
      <c r="J1104" s="538">
        <v>820</v>
      </c>
      <c r="K1104" s="539">
        <f t="shared" si="300"/>
        <v>0</v>
      </c>
      <c r="L1104" s="539">
        <f t="shared" si="301"/>
        <v>69917.967068223646</v>
      </c>
      <c r="M1104" s="539">
        <f t="shared" si="301"/>
        <v>99238.404871027116</v>
      </c>
      <c r="N1104" s="539">
        <f t="shared" si="301"/>
        <v>3135873.541049405</v>
      </c>
      <c r="O1104" s="539">
        <f t="shared" si="302"/>
        <v>3305029.9129886557</v>
      </c>
      <c r="P1104" s="540"/>
      <c r="Q1104" s="541"/>
      <c r="R1104" s="541"/>
      <c r="S1104" s="541"/>
      <c r="T1104" s="541"/>
      <c r="U1104" s="538">
        <f t="shared" si="303"/>
        <v>0</v>
      </c>
      <c r="V1104" s="538">
        <f t="shared" si="304"/>
        <v>0</v>
      </c>
      <c r="W1104" s="538">
        <f t="shared" si="304"/>
        <v>0</v>
      </c>
      <c r="X1104" s="538">
        <f t="shared" si="304"/>
        <v>0</v>
      </c>
      <c r="Y1104" s="538">
        <f t="shared" si="305"/>
        <v>0</v>
      </c>
      <c r="Z1104" s="542">
        <f t="shared" si="306"/>
        <v>0</v>
      </c>
      <c r="AA1104" s="543"/>
      <c r="AB1104" s="544" t="s">
        <v>2263</v>
      </c>
      <c r="AC1104" s="544" t="s">
        <v>2505</v>
      </c>
      <c r="AD1104" s="544" t="s">
        <v>2505</v>
      </c>
      <c r="AE1104" s="544" t="s">
        <v>2263</v>
      </c>
      <c r="AF1104" s="545" t="s">
        <v>2263</v>
      </c>
      <c r="AG1104" s="545" t="s">
        <v>2263</v>
      </c>
      <c r="AH1104" s="556"/>
      <c r="AN1104" s="502">
        <f t="shared" si="299"/>
        <v>0</v>
      </c>
      <c r="AO1104" s="502">
        <f t="shared" si="299"/>
        <v>-69917.967068223646</v>
      </c>
      <c r="AP1104" s="502">
        <f t="shared" si="299"/>
        <v>-99238.404871027116</v>
      </c>
      <c r="AQ1104" s="502">
        <f t="shared" si="298"/>
        <v>-3135873.541049405</v>
      </c>
    </row>
    <row r="1105" spans="1:43" s="504" customFormat="1" ht="12.75" x14ac:dyDescent="0.2">
      <c r="A1105" s="535" t="s">
        <v>1485</v>
      </c>
      <c r="B1105" s="536">
        <v>0</v>
      </c>
      <c r="C1105" s="537" t="s">
        <v>2263</v>
      </c>
      <c r="D1105" s="537">
        <v>454.40390759547989</v>
      </c>
      <c r="E1105" s="537">
        <v>454.40390759547989</v>
      </c>
      <c r="F1105" s="537">
        <v>2429.6507734182014</v>
      </c>
      <c r="G1105" s="538">
        <v>0</v>
      </c>
      <c r="H1105" s="538">
        <v>461</v>
      </c>
      <c r="I1105" s="538">
        <v>92</v>
      </c>
      <c r="J1105" s="538">
        <v>705</v>
      </c>
      <c r="K1105" s="539">
        <f t="shared" si="300"/>
        <v>0</v>
      </c>
      <c r="L1105" s="539">
        <f t="shared" si="301"/>
        <v>209480.20140151624</v>
      </c>
      <c r="M1105" s="539">
        <f t="shared" si="301"/>
        <v>41805.159498784153</v>
      </c>
      <c r="N1105" s="539">
        <f t="shared" si="301"/>
        <v>1712903.7952598319</v>
      </c>
      <c r="O1105" s="539">
        <f t="shared" si="302"/>
        <v>1964189.1561601323</v>
      </c>
      <c r="P1105" s="540"/>
      <c r="Q1105" s="541"/>
      <c r="R1105" s="541"/>
      <c r="S1105" s="541"/>
      <c r="T1105" s="541"/>
      <c r="U1105" s="538">
        <f t="shared" si="303"/>
        <v>0</v>
      </c>
      <c r="V1105" s="538">
        <f t="shared" si="304"/>
        <v>0</v>
      </c>
      <c r="W1105" s="538">
        <f t="shared" si="304"/>
        <v>0</v>
      </c>
      <c r="X1105" s="538">
        <f t="shared" si="304"/>
        <v>0</v>
      </c>
      <c r="Y1105" s="538">
        <f t="shared" si="305"/>
        <v>0</v>
      </c>
      <c r="Z1105" s="542">
        <f t="shared" si="306"/>
        <v>0</v>
      </c>
      <c r="AA1105" s="543"/>
      <c r="AB1105" s="544" t="s">
        <v>2263</v>
      </c>
      <c r="AC1105" s="544" t="s">
        <v>2505</v>
      </c>
      <c r="AD1105" s="544" t="s">
        <v>2505</v>
      </c>
      <c r="AE1105" s="544" t="s">
        <v>2263</v>
      </c>
      <c r="AF1105" s="545" t="s">
        <v>2263</v>
      </c>
      <c r="AG1105" s="545" t="s">
        <v>2263</v>
      </c>
      <c r="AH1105" s="556"/>
      <c r="AN1105" s="502">
        <f t="shared" si="299"/>
        <v>0</v>
      </c>
      <c r="AO1105" s="502">
        <f t="shared" si="299"/>
        <v>-209480.20140151624</v>
      </c>
      <c r="AP1105" s="502">
        <f t="shared" si="299"/>
        <v>-41805.159498784153</v>
      </c>
      <c r="AQ1105" s="502">
        <f t="shared" si="298"/>
        <v>-1712903.7952598319</v>
      </c>
    </row>
    <row r="1106" spans="1:43" s="504" customFormat="1" ht="12.75" x14ac:dyDescent="0.2">
      <c r="A1106" s="535" t="s">
        <v>1486</v>
      </c>
      <c r="B1106" s="536">
        <v>0</v>
      </c>
      <c r="C1106" s="537" t="s">
        <v>2263</v>
      </c>
      <c r="D1106" s="537">
        <v>413.21002184649819</v>
      </c>
      <c r="E1106" s="537">
        <v>413.21002184649819</v>
      </c>
      <c r="F1106" s="537">
        <v>2194.4934585568021</v>
      </c>
      <c r="G1106" s="538">
        <v>0</v>
      </c>
      <c r="H1106" s="538">
        <v>1556</v>
      </c>
      <c r="I1106" s="538">
        <v>170</v>
      </c>
      <c r="J1106" s="538">
        <v>667</v>
      </c>
      <c r="K1106" s="539">
        <f t="shared" si="300"/>
        <v>0</v>
      </c>
      <c r="L1106" s="539">
        <f t="shared" si="301"/>
        <v>642954.79399315116</v>
      </c>
      <c r="M1106" s="539">
        <f t="shared" si="301"/>
        <v>70245.703713904688</v>
      </c>
      <c r="N1106" s="539">
        <f t="shared" si="301"/>
        <v>1463727.1368573869</v>
      </c>
      <c r="O1106" s="539">
        <f t="shared" si="302"/>
        <v>2176927.6345644426</v>
      </c>
      <c r="P1106" s="540"/>
      <c r="Q1106" s="541"/>
      <c r="R1106" s="541"/>
      <c r="S1106" s="541"/>
      <c r="T1106" s="541"/>
      <c r="U1106" s="538">
        <f t="shared" si="303"/>
        <v>0</v>
      </c>
      <c r="V1106" s="538">
        <f t="shared" si="304"/>
        <v>0</v>
      </c>
      <c r="W1106" s="538">
        <f t="shared" si="304"/>
        <v>0</v>
      </c>
      <c r="X1106" s="538">
        <f t="shared" si="304"/>
        <v>0</v>
      </c>
      <c r="Y1106" s="538">
        <f t="shared" si="305"/>
        <v>0</v>
      </c>
      <c r="Z1106" s="542">
        <f t="shared" si="306"/>
        <v>0</v>
      </c>
      <c r="AA1106" s="543"/>
      <c r="AB1106" s="544" t="s">
        <v>2263</v>
      </c>
      <c r="AC1106" s="544" t="s">
        <v>2505</v>
      </c>
      <c r="AD1106" s="544" t="s">
        <v>2505</v>
      </c>
      <c r="AE1106" s="544" t="s">
        <v>2263</v>
      </c>
      <c r="AF1106" s="545" t="s">
        <v>2263</v>
      </c>
      <c r="AG1106" s="545" t="s">
        <v>2263</v>
      </c>
      <c r="AH1106" s="556"/>
      <c r="AN1106" s="502">
        <f t="shared" si="299"/>
        <v>0</v>
      </c>
      <c r="AO1106" s="502">
        <f t="shared" si="299"/>
        <v>-642954.79399315116</v>
      </c>
      <c r="AP1106" s="502">
        <f t="shared" si="299"/>
        <v>-70245.703713904688</v>
      </c>
      <c r="AQ1106" s="502">
        <f t="shared" si="298"/>
        <v>-1463727.1368573869</v>
      </c>
    </row>
    <row r="1107" spans="1:43" s="504" customFormat="1" ht="12.75" x14ac:dyDescent="0.2">
      <c r="A1107" s="535" t="s">
        <v>1487</v>
      </c>
      <c r="B1107" s="536">
        <v>0</v>
      </c>
      <c r="C1107" s="537" t="s">
        <v>2263</v>
      </c>
      <c r="D1107" s="537">
        <v>356.34701516637955</v>
      </c>
      <c r="E1107" s="537">
        <v>356.34701516637955</v>
      </c>
      <c r="F1107" s="537">
        <v>1476.8602640004278</v>
      </c>
      <c r="G1107" s="538">
        <v>0</v>
      </c>
      <c r="H1107" s="538">
        <v>4889</v>
      </c>
      <c r="I1107" s="538">
        <v>500</v>
      </c>
      <c r="J1107" s="538">
        <v>805</v>
      </c>
      <c r="K1107" s="539">
        <f t="shared" si="300"/>
        <v>0</v>
      </c>
      <c r="L1107" s="539">
        <f t="shared" si="301"/>
        <v>1742180.5571484296</v>
      </c>
      <c r="M1107" s="539">
        <f t="shared" si="301"/>
        <v>178173.50758318978</v>
      </c>
      <c r="N1107" s="539">
        <f t="shared" si="301"/>
        <v>1188872.5125203445</v>
      </c>
      <c r="O1107" s="539">
        <f t="shared" si="302"/>
        <v>3109226.5772519638</v>
      </c>
      <c r="P1107" s="540"/>
      <c r="Q1107" s="541"/>
      <c r="R1107" s="541"/>
      <c r="S1107" s="541"/>
      <c r="T1107" s="541"/>
      <c r="U1107" s="538">
        <f t="shared" si="303"/>
        <v>0</v>
      </c>
      <c r="V1107" s="538">
        <f t="shared" si="304"/>
        <v>0</v>
      </c>
      <c r="W1107" s="538">
        <f t="shared" si="304"/>
        <v>0</v>
      </c>
      <c r="X1107" s="538">
        <f t="shared" si="304"/>
        <v>0</v>
      </c>
      <c r="Y1107" s="538">
        <f t="shared" si="305"/>
        <v>0</v>
      </c>
      <c r="Z1107" s="542">
        <f t="shared" si="306"/>
        <v>0</v>
      </c>
      <c r="AA1107" s="543"/>
      <c r="AB1107" s="544" t="s">
        <v>2263</v>
      </c>
      <c r="AC1107" s="544" t="s">
        <v>2505</v>
      </c>
      <c r="AD1107" s="544" t="s">
        <v>2505</v>
      </c>
      <c r="AE1107" s="544" t="s">
        <v>2263</v>
      </c>
      <c r="AF1107" s="545" t="s">
        <v>2263</v>
      </c>
      <c r="AG1107" s="545" t="s">
        <v>2263</v>
      </c>
      <c r="AH1107" s="556"/>
      <c r="AN1107" s="502">
        <f t="shared" si="299"/>
        <v>0</v>
      </c>
      <c r="AO1107" s="502">
        <f t="shared" si="299"/>
        <v>-1742180.5571484296</v>
      </c>
      <c r="AP1107" s="502">
        <f t="shared" si="299"/>
        <v>-178173.50758318978</v>
      </c>
      <c r="AQ1107" s="502">
        <f t="shared" si="298"/>
        <v>-1188872.5125203445</v>
      </c>
    </row>
    <row r="1108" spans="1:43" s="504" customFormat="1" ht="38.25" x14ac:dyDescent="0.2">
      <c r="A1108" s="535" t="s">
        <v>1488</v>
      </c>
      <c r="B1108" s="536" t="s">
        <v>2428</v>
      </c>
      <c r="C1108" s="537" t="s">
        <v>2263</v>
      </c>
      <c r="D1108" s="537">
        <v>339.01659041304697</v>
      </c>
      <c r="E1108" s="537">
        <v>339.01659041304697</v>
      </c>
      <c r="F1108" s="537">
        <v>547.33949603521535</v>
      </c>
      <c r="G1108" s="538">
        <v>0</v>
      </c>
      <c r="H1108" s="538">
        <v>9558</v>
      </c>
      <c r="I1108" s="538">
        <v>1233</v>
      </c>
      <c r="J1108" s="538">
        <v>707</v>
      </c>
      <c r="K1108" s="539">
        <f t="shared" si="300"/>
        <v>0</v>
      </c>
      <c r="L1108" s="539">
        <f t="shared" si="301"/>
        <v>3240320.571167903</v>
      </c>
      <c r="M1108" s="539">
        <f t="shared" si="301"/>
        <v>418007.45597928693</v>
      </c>
      <c r="N1108" s="539">
        <f t="shared" si="301"/>
        <v>386969.02369689726</v>
      </c>
      <c r="O1108" s="539">
        <f t="shared" si="302"/>
        <v>4045297.0508440868</v>
      </c>
      <c r="P1108" s="540"/>
      <c r="Q1108" s="541"/>
      <c r="R1108" s="541">
        <f>SUMPRODUCT(D1108:F1108,H1108:J1108)/SUM(H1108:J1108)</f>
        <v>351.8261480991552</v>
      </c>
      <c r="S1108" s="541">
        <f>R1108</f>
        <v>351.8261480991552</v>
      </c>
      <c r="T1108" s="541">
        <f>S1108</f>
        <v>351.8261480991552</v>
      </c>
      <c r="U1108" s="538">
        <f t="shared" si="303"/>
        <v>0</v>
      </c>
      <c r="V1108" s="538">
        <f t="shared" si="304"/>
        <v>3362754.3235317254</v>
      </c>
      <c r="W1108" s="538">
        <f t="shared" si="304"/>
        <v>433801.64060625836</v>
      </c>
      <c r="X1108" s="538">
        <f t="shared" si="304"/>
        <v>248741.08670610274</v>
      </c>
      <c r="Y1108" s="538">
        <f t="shared" si="305"/>
        <v>4045297.0508440868</v>
      </c>
      <c r="Z1108" s="542">
        <f t="shared" si="306"/>
        <v>0</v>
      </c>
      <c r="AA1108" s="543"/>
      <c r="AB1108" s="544" t="s">
        <v>2263</v>
      </c>
      <c r="AC1108" s="544" t="s">
        <v>2505</v>
      </c>
      <c r="AD1108" s="544" t="s">
        <v>2505</v>
      </c>
      <c r="AE1108" s="544" t="s">
        <v>2263</v>
      </c>
      <c r="AF1108" s="545" t="s">
        <v>2263</v>
      </c>
      <c r="AG1108" s="545" t="s">
        <v>2263</v>
      </c>
      <c r="AH1108" s="556"/>
      <c r="AN1108" s="502">
        <f t="shared" si="299"/>
        <v>0</v>
      </c>
      <c r="AO1108" s="502">
        <f t="shared" si="299"/>
        <v>122433.75236382242</v>
      </c>
      <c r="AP1108" s="502">
        <f t="shared" si="299"/>
        <v>15794.18462697143</v>
      </c>
      <c r="AQ1108" s="502">
        <f t="shared" si="298"/>
        <v>-138227.93699079452</v>
      </c>
    </row>
    <row r="1109" spans="1:43" s="504" customFormat="1" ht="51" x14ac:dyDescent="0.2">
      <c r="A1109" s="535" t="s">
        <v>1489</v>
      </c>
      <c r="B1109" s="536" t="s">
        <v>2264</v>
      </c>
      <c r="C1109" s="537" t="s">
        <v>2263</v>
      </c>
      <c r="D1109" s="537">
        <v>2486.4372660352346</v>
      </c>
      <c r="E1109" s="537">
        <v>2486.4372660352346</v>
      </c>
      <c r="F1109" s="537">
        <v>2106.3589800067966</v>
      </c>
      <c r="G1109" s="538">
        <v>0</v>
      </c>
      <c r="H1109" s="538">
        <v>0</v>
      </c>
      <c r="I1109" s="538">
        <v>62</v>
      </c>
      <c r="J1109" s="538">
        <v>529</v>
      </c>
      <c r="K1109" s="539">
        <f t="shared" si="300"/>
        <v>0</v>
      </c>
      <c r="L1109" s="539">
        <f t="shared" si="301"/>
        <v>0</v>
      </c>
      <c r="M1109" s="539">
        <f t="shared" si="301"/>
        <v>154159.11049418454</v>
      </c>
      <c r="N1109" s="539">
        <f t="shared" si="301"/>
        <v>1114263.9004235954</v>
      </c>
      <c r="O1109" s="539">
        <f t="shared" si="302"/>
        <v>1268423.01091778</v>
      </c>
      <c r="P1109" s="540"/>
      <c r="Q1109" s="541"/>
      <c r="R1109" s="541">
        <f>SUMPRODUCT(D1109:F1109,H1109:J1109)/SUM(H1109:J1109)</f>
        <v>2146.2318289640948</v>
      </c>
      <c r="S1109" s="541">
        <f>R1109</f>
        <v>2146.2318289640948</v>
      </c>
      <c r="T1109" s="541">
        <f>S1109</f>
        <v>2146.2318289640948</v>
      </c>
      <c r="U1109" s="538">
        <f t="shared" si="303"/>
        <v>0</v>
      </c>
      <c r="V1109" s="538">
        <f t="shared" si="304"/>
        <v>0</v>
      </c>
      <c r="W1109" s="538">
        <f t="shared" si="304"/>
        <v>133066.37339577387</v>
      </c>
      <c r="X1109" s="538">
        <f t="shared" si="304"/>
        <v>1135356.6375220062</v>
      </c>
      <c r="Y1109" s="538">
        <f t="shared" si="305"/>
        <v>1268423.01091778</v>
      </c>
      <c r="Z1109" s="542">
        <f t="shared" si="306"/>
        <v>0</v>
      </c>
      <c r="AA1109" s="543"/>
      <c r="AB1109" s="544" t="s">
        <v>2263</v>
      </c>
      <c r="AC1109" s="544" t="s">
        <v>2505</v>
      </c>
      <c r="AD1109" s="544" t="s">
        <v>2505</v>
      </c>
      <c r="AE1109" s="544" t="s">
        <v>2263</v>
      </c>
      <c r="AF1109" s="545" t="s">
        <v>2263</v>
      </c>
      <c r="AG1109" s="545" t="s">
        <v>2263</v>
      </c>
      <c r="AH1109" s="556"/>
      <c r="AN1109" s="502">
        <f t="shared" si="299"/>
        <v>0</v>
      </c>
      <c r="AO1109" s="502">
        <f t="shared" si="299"/>
        <v>0</v>
      </c>
      <c r="AP1109" s="502">
        <f t="shared" si="299"/>
        <v>-21092.737098410667</v>
      </c>
      <c r="AQ1109" s="502">
        <f t="shared" si="298"/>
        <v>21092.737098410726</v>
      </c>
    </row>
    <row r="1110" spans="1:43" s="504" customFormat="1" ht="12.75" x14ac:dyDescent="0.2">
      <c r="A1110" s="535" t="s">
        <v>1490</v>
      </c>
      <c r="B1110" s="536">
        <v>0</v>
      </c>
      <c r="C1110" s="537" t="s">
        <v>2263</v>
      </c>
      <c r="D1110" s="537">
        <v>516.0328736230357</v>
      </c>
      <c r="E1110" s="537">
        <v>516.0328736230357</v>
      </c>
      <c r="F1110" s="537">
        <v>1595.4271341832784</v>
      </c>
      <c r="G1110" s="538">
        <v>0</v>
      </c>
      <c r="H1110" s="538">
        <v>27</v>
      </c>
      <c r="I1110" s="538">
        <v>6</v>
      </c>
      <c r="J1110" s="538">
        <v>226</v>
      </c>
      <c r="K1110" s="539">
        <f t="shared" si="300"/>
        <v>0</v>
      </c>
      <c r="L1110" s="539">
        <f t="shared" si="301"/>
        <v>13932.887587821964</v>
      </c>
      <c r="M1110" s="539">
        <f t="shared" si="301"/>
        <v>3096.197241738214</v>
      </c>
      <c r="N1110" s="539">
        <f t="shared" si="301"/>
        <v>360566.53232542094</v>
      </c>
      <c r="O1110" s="539">
        <f t="shared" si="302"/>
        <v>377595.61715498113</v>
      </c>
      <c r="P1110" s="540"/>
      <c r="Q1110" s="541"/>
      <c r="R1110" s="541"/>
      <c r="S1110" s="541"/>
      <c r="T1110" s="541"/>
      <c r="U1110" s="538">
        <f t="shared" si="303"/>
        <v>0</v>
      </c>
      <c r="V1110" s="538">
        <f t="shared" si="304"/>
        <v>0</v>
      </c>
      <c r="W1110" s="538">
        <f t="shared" si="304"/>
        <v>0</v>
      </c>
      <c r="X1110" s="538">
        <f t="shared" si="304"/>
        <v>0</v>
      </c>
      <c r="Y1110" s="538">
        <f t="shared" si="305"/>
        <v>0</v>
      </c>
      <c r="Z1110" s="542">
        <f t="shared" si="306"/>
        <v>0</v>
      </c>
      <c r="AA1110" s="543"/>
      <c r="AB1110" s="544" t="s">
        <v>2263</v>
      </c>
      <c r="AC1110" s="544" t="s">
        <v>2505</v>
      </c>
      <c r="AD1110" s="544" t="s">
        <v>2505</v>
      </c>
      <c r="AE1110" s="544" t="s">
        <v>2263</v>
      </c>
      <c r="AF1110" s="545" t="s">
        <v>2263</v>
      </c>
      <c r="AG1110" s="545" t="s">
        <v>2263</v>
      </c>
      <c r="AH1110" s="556"/>
      <c r="AN1110" s="502">
        <f t="shared" si="299"/>
        <v>0</v>
      </c>
      <c r="AO1110" s="502">
        <f t="shared" si="299"/>
        <v>-13932.887587821964</v>
      </c>
      <c r="AP1110" s="502">
        <f t="shared" si="299"/>
        <v>-3096.197241738214</v>
      </c>
      <c r="AQ1110" s="502">
        <f t="shared" si="298"/>
        <v>-360566.53232542094</v>
      </c>
    </row>
    <row r="1111" spans="1:43" s="504" customFormat="1" ht="12.75" x14ac:dyDescent="0.2">
      <c r="A1111" s="535" t="s">
        <v>1491</v>
      </c>
      <c r="B1111" s="536">
        <v>0</v>
      </c>
      <c r="C1111" s="537" t="s">
        <v>2263</v>
      </c>
      <c r="D1111" s="537">
        <v>361.1343505878894</v>
      </c>
      <c r="E1111" s="537">
        <v>361.1343505878894</v>
      </c>
      <c r="F1111" s="537">
        <v>462.97054329696829</v>
      </c>
      <c r="G1111" s="538">
        <v>0</v>
      </c>
      <c r="H1111" s="538">
        <v>137</v>
      </c>
      <c r="I1111" s="538">
        <v>36</v>
      </c>
      <c r="J1111" s="538">
        <v>2183</v>
      </c>
      <c r="K1111" s="539">
        <f t="shared" si="300"/>
        <v>0</v>
      </c>
      <c r="L1111" s="539">
        <f t="shared" si="301"/>
        <v>49475.406030540849</v>
      </c>
      <c r="M1111" s="539">
        <f t="shared" si="301"/>
        <v>13000.836621164019</v>
      </c>
      <c r="N1111" s="539">
        <f t="shared" si="301"/>
        <v>1010664.6960172817</v>
      </c>
      <c r="O1111" s="539">
        <f t="shared" si="302"/>
        <v>1073140.9386689865</v>
      </c>
      <c r="P1111" s="540"/>
      <c r="Q1111" s="541"/>
      <c r="R1111" s="541"/>
      <c r="S1111" s="541"/>
      <c r="T1111" s="541"/>
      <c r="U1111" s="538">
        <f t="shared" si="303"/>
        <v>0</v>
      </c>
      <c r="V1111" s="538">
        <f t="shared" si="304"/>
        <v>0</v>
      </c>
      <c r="W1111" s="538">
        <f t="shared" si="304"/>
        <v>0</v>
      </c>
      <c r="X1111" s="538">
        <f t="shared" si="304"/>
        <v>0</v>
      </c>
      <c r="Y1111" s="538">
        <f t="shared" si="305"/>
        <v>0</v>
      </c>
      <c r="Z1111" s="542">
        <f t="shared" si="306"/>
        <v>0</v>
      </c>
      <c r="AA1111" s="543"/>
      <c r="AB1111" s="544" t="s">
        <v>2263</v>
      </c>
      <c r="AC1111" s="544" t="s">
        <v>2505</v>
      </c>
      <c r="AD1111" s="544" t="s">
        <v>2505</v>
      </c>
      <c r="AE1111" s="544" t="s">
        <v>2263</v>
      </c>
      <c r="AF1111" s="545" t="s">
        <v>2263</v>
      </c>
      <c r="AG1111" s="545" t="s">
        <v>2263</v>
      </c>
      <c r="AH1111" s="556"/>
      <c r="AN1111" s="502">
        <f t="shared" si="299"/>
        <v>0</v>
      </c>
      <c r="AO1111" s="502">
        <f t="shared" si="299"/>
        <v>-49475.406030540849</v>
      </c>
      <c r="AP1111" s="502">
        <f t="shared" si="299"/>
        <v>-13000.836621164019</v>
      </c>
      <c r="AQ1111" s="502">
        <f t="shared" si="298"/>
        <v>-1010664.6960172817</v>
      </c>
    </row>
    <row r="1112" spans="1:43" s="504" customFormat="1" ht="63.75" x14ac:dyDescent="0.2">
      <c r="A1112" s="535" t="s">
        <v>332</v>
      </c>
      <c r="B1112" s="536" t="s">
        <v>2429</v>
      </c>
      <c r="C1112" s="537">
        <v>240.8186603580759</v>
      </c>
      <c r="D1112" s="537">
        <v>544.68964037861758</v>
      </c>
      <c r="E1112" s="537">
        <v>544.68964037861758</v>
      </c>
      <c r="F1112" s="537">
        <v>836.34457453324944</v>
      </c>
      <c r="G1112" s="538">
        <v>80404</v>
      </c>
      <c r="H1112" s="538">
        <v>4284</v>
      </c>
      <c r="I1112" s="538">
        <v>459</v>
      </c>
      <c r="J1112" s="538">
        <v>1617</v>
      </c>
      <c r="K1112" s="539">
        <f t="shared" si="300"/>
        <v>19362783.567430735</v>
      </c>
      <c r="L1112" s="539">
        <f t="shared" si="301"/>
        <v>2333450.4193819975</v>
      </c>
      <c r="M1112" s="539">
        <f t="shared" si="301"/>
        <v>250012.54493378548</v>
      </c>
      <c r="N1112" s="539">
        <f t="shared" si="301"/>
        <v>1352369.1770202643</v>
      </c>
      <c r="O1112" s="539">
        <f t="shared" si="302"/>
        <v>23298615.708766781</v>
      </c>
      <c r="P1112" s="540"/>
      <c r="Q1112" s="541"/>
      <c r="R1112" s="541">
        <f>SUMPRODUCT($D$1112:$E$1113,$H$1112:$I$1113)/SUM($H$1112:$I$1113)</f>
        <v>547.64421839647366</v>
      </c>
      <c r="S1112" s="541">
        <f t="shared" ref="S1112:S1113" si="307">SUMPRODUCT($D$1112:$E$1113,$H$1112:$I$1113)/SUM($H$1112:$I$1113)</f>
        <v>547.64421839647366</v>
      </c>
      <c r="T1112" s="541">
        <f>SUMPRODUCT($F$1112:$F$1113,$J$1112:$J$1113)/SUM($J$1112:$J$1113)</f>
        <v>835.56913457103781</v>
      </c>
      <c r="U1112" s="538">
        <f t="shared" si="303"/>
        <v>0</v>
      </c>
      <c r="V1112" s="538">
        <f t="shared" si="304"/>
        <v>2346107.8316104934</v>
      </c>
      <c r="W1112" s="538">
        <f t="shared" si="304"/>
        <v>251368.69624398142</v>
      </c>
      <c r="X1112" s="538">
        <f t="shared" si="304"/>
        <v>1351115.2906013681</v>
      </c>
      <c r="Y1112" s="538">
        <f t="shared" si="305"/>
        <v>3948591.8184558428</v>
      </c>
      <c r="Z1112" s="542">
        <f t="shared" si="306"/>
        <v>-19350023.890310939</v>
      </c>
      <c r="AA1112" s="543"/>
      <c r="AB1112" s="544" t="s">
        <v>2263</v>
      </c>
      <c r="AC1112" s="544" t="s">
        <v>2505</v>
      </c>
      <c r="AD1112" s="544" t="s">
        <v>2505</v>
      </c>
      <c r="AE1112" s="544" t="s">
        <v>2263</v>
      </c>
      <c r="AF1112" s="545">
        <v>103</v>
      </c>
      <c r="AG1112" s="545" t="s">
        <v>2263</v>
      </c>
      <c r="AH1112" s="556"/>
      <c r="AN1112" s="502">
        <f t="shared" si="299"/>
        <v>-19362783.567430735</v>
      </c>
      <c r="AO1112" s="502">
        <f t="shared" si="299"/>
        <v>12657.412228495814</v>
      </c>
      <c r="AP1112" s="502">
        <f t="shared" si="299"/>
        <v>1356.1513101959426</v>
      </c>
      <c r="AQ1112" s="502">
        <f t="shared" si="298"/>
        <v>-1253.8864188962616</v>
      </c>
    </row>
    <row r="1113" spans="1:43" s="504" customFormat="1" ht="63.75" x14ac:dyDescent="0.2">
      <c r="A1113" s="535" t="s">
        <v>1492</v>
      </c>
      <c r="B1113" s="536" t="s">
        <v>2429</v>
      </c>
      <c r="C1113" s="537">
        <v>365.07989175077898</v>
      </c>
      <c r="D1113" s="537">
        <v>571.19642602452586</v>
      </c>
      <c r="E1113" s="537">
        <v>571.19642602452586</v>
      </c>
      <c r="F1113" s="537">
        <v>710.18049268141658</v>
      </c>
      <c r="G1113" s="538">
        <v>1566</v>
      </c>
      <c r="H1113" s="538">
        <v>561</v>
      </c>
      <c r="I1113" s="538">
        <v>34</v>
      </c>
      <c r="J1113" s="538">
        <v>10</v>
      </c>
      <c r="K1113" s="539">
        <f t="shared" si="300"/>
        <v>571715.11048171984</v>
      </c>
      <c r="L1113" s="539">
        <f t="shared" si="301"/>
        <v>320441.19499975903</v>
      </c>
      <c r="M1113" s="539">
        <f t="shared" si="301"/>
        <v>19420.678484833879</v>
      </c>
      <c r="N1113" s="539">
        <f t="shared" si="301"/>
        <v>7101.8049268141658</v>
      </c>
      <c r="O1113" s="539">
        <f t="shared" si="302"/>
        <v>918678.78889312688</v>
      </c>
      <c r="P1113" s="540"/>
      <c r="Q1113" s="541"/>
      <c r="R1113" s="541">
        <f t="shared" ref="R1113" si="308">SUMPRODUCT($D$1112:$E$1113,$H$1112:$I$1113)/SUM($H$1112:$I$1113)</f>
        <v>547.64421839647366</v>
      </c>
      <c r="S1113" s="541">
        <f t="shared" si="307"/>
        <v>547.64421839647366</v>
      </c>
      <c r="T1113" s="541">
        <f>SUMPRODUCT($F$1112:$F$1113,$J$1112:$J$1113)/SUM($J$1112:$J$1113)</f>
        <v>835.56913457103781</v>
      </c>
      <c r="U1113" s="538">
        <f t="shared" si="303"/>
        <v>0</v>
      </c>
      <c r="V1113" s="538">
        <f t="shared" si="304"/>
        <v>307228.40652042173</v>
      </c>
      <c r="W1113" s="538">
        <f t="shared" si="304"/>
        <v>18619.903425480104</v>
      </c>
      <c r="X1113" s="538">
        <f t="shared" si="304"/>
        <v>8355.6913457103783</v>
      </c>
      <c r="Y1113" s="538">
        <f t="shared" si="305"/>
        <v>334204.00129161222</v>
      </c>
      <c r="Z1113" s="542">
        <f t="shared" si="306"/>
        <v>-584474.78760151472</v>
      </c>
      <c r="AA1113" s="543"/>
      <c r="AB1113" s="544" t="s">
        <v>2505</v>
      </c>
      <c r="AC1113" s="544">
        <v>634.70358119568255</v>
      </c>
      <c r="AD1113" s="544">
        <v>634.70358119568255</v>
      </c>
      <c r="AE1113" s="544">
        <v>1734.9776975950751</v>
      </c>
      <c r="AF1113" s="545">
        <v>103</v>
      </c>
      <c r="AG1113" s="545" t="s">
        <v>2263</v>
      </c>
      <c r="AH1113" s="556"/>
      <c r="AN1113" s="502">
        <f t="shared" si="299"/>
        <v>-571715.11048171984</v>
      </c>
      <c r="AO1113" s="502">
        <f t="shared" si="299"/>
        <v>-13212.788479337294</v>
      </c>
      <c r="AP1113" s="502">
        <f t="shared" si="299"/>
        <v>-800.77505935377485</v>
      </c>
      <c r="AQ1113" s="502">
        <f t="shared" si="298"/>
        <v>1253.8864188962125</v>
      </c>
    </row>
    <row r="1114" spans="1:43" s="504" customFormat="1" ht="12.75" x14ac:dyDescent="0.2">
      <c r="A1114" s="535" t="s">
        <v>1493</v>
      </c>
      <c r="B1114" s="536">
        <v>0</v>
      </c>
      <c r="C1114" s="537" t="s">
        <v>2263</v>
      </c>
      <c r="D1114" s="537">
        <v>2831.7936746652676</v>
      </c>
      <c r="E1114" s="537">
        <v>2831.7936746652676</v>
      </c>
      <c r="F1114" s="537">
        <v>4742.3362975164036</v>
      </c>
      <c r="G1114" s="538">
        <v>0</v>
      </c>
      <c r="H1114" s="538">
        <v>205</v>
      </c>
      <c r="I1114" s="538">
        <v>893</v>
      </c>
      <c r="J1114" s="538">
        <v>45</v>
      </c>
      <c r="K1114" s="539">
        <f t="shared" si="300"/>
        <v>0</v>
      </c>
      <c r="L1114" s="539">
        <f t="shared" si="301"/>
        <v>580517.70330637984</v>
      </c>
      <c r="M1114" s="539">
        <f t="shared" si="301"/>
        <v>2528791.7514760839</v>
      </c>
      <c r="N1114" s="539">
        <f t="shared" si="301"/>
        <v>213405.13338823817</v>
      </c>
      <c r="O1114" s="539">
        <f t="shared" si="302"/>
        <v>3322714.5881707016</v>
      </c>
      <c r="P1114" s="540"/>
      <c r="Q1114" s="541"/>
      <c r="R1114" s="541"/>
      <c r="S1114" s="541"/>
      <c r="T1114" s="541"/>
      <c r="U1114" s="538">
        <f t="shared" si="303"/>
        <v>0</v>
      </c>
      <c r="V1114" s="538">
        <f t="shared" si="304"/>
        <v>0</v>
      </c>
      <c r="W1114" s="538">
        <f t="shared" si="304"/>
        <v>0</v>
      </c>
      <c r="X1114" s="538">
        <f t="shared" si="304"/>
        <v>0</v>
      </c>
      <c r="Y1114" s="538">
        <f t="shared" si="305"/>
        <v>0</v>
      </c>
      <c r="Z1114" s="542">
        <f t="shared" si="306"/>
        <v>0</v>
      </c>
      <c r="AA1114" s="543"/>
      <c r="AB1114" s="544" t="s">
        <v>2263</v>
      </c>
      <c r="AC1114" s="544" t="s">
        <v>2505</v>
      </c>
      <c r="AD1114" s="544" t="s">
        <v>2505</v>
      </c>
      <c r="AE1114" s="544" t="s">
        <v>2263</v>
      </c>
      <c r="AF1114" s="545" t="s">
        <v>2263</v>
      </c>
      <c r="AG1114" s="545" t="s">
        <v>2263</v>
      </c>
      <c r="AH1114" s="556"/>
      <c r="AN1114" s="502">
        <f t="shared" si="299"/>
        <v>0</v>
      </c>
      <c r="AO1114" s="502">
        <f t="shared" si="299"/>
        <v>-580517.70330637984</v>
      </c>
      <c r="AP1114" s="502">
        <f t="shared" si="299"/>
        <v>-2528791.7514760839</v>
      </c>
      <c r="AQ1114" s="502">
        <f t="shared" si="298"/>
        <v>-213405.13338823817</v>
      </c>
    </row>
    <row r="1115" spans="1:43" s="504" customFormat="1" ht="25.5" x14ac:dyDescent="0.2">
      <c r="A1115" s="535" t="s">
        <v>1494</v>
      </c>
      <c r="B1115" s="536" t="s">
        <v>2430</v>
      </c>
      <c r="C1115" s="537" t="s">
        <v>2263</v>
      </c>
      <c r="D1115" s="537">
        <v>2211.9705735956259</v>
      </c>
      <c r="E1115" s="537">
        <v>2211.9705735956259</v>
      </c>
      <c r="F1115" s="537">
        <v>2704.4840520607595</v>
      </c>
      <c r="G1115" s="538">
        <v>0</v>
      </c>
      <c r="H1115" s="538">
        <v>1952</v>
      </c>
      <c r="I1115" s="538">
        <v>4265</v>
      </c>
      <c r="J1115" s="538">
        <v>45</v>
      </c>
      <c r="K1115" s="539">
        <f t="shared" si="300"/>
        <v>0</v>
      </c>
      <c r="L1115" s="539">
        <f t="shared" si="301"/>
        <v>4317766.5596586615</v>
      </c>
      <c r="M1115" s="539">
        <f t="shared" si="301"/>
        <v>9434054.4963853452</v>
      </c>
      <c r="N1115" s="539">
        <f t="shared" si="301"/>
        <v>121701.78234273418</v>
      </c>
      <c r="O1115" s="539">
        <f t="shared" si="302"/>
        <v>13873522.838386741</v>
      </c>
      <c r="P1115" s="540"/>
      <c r="Q1115" s="541"/>
      <c r="R1115" s="541"/>
      <c r="S1115" s="541"/>
      <c r="T1115" s="541">
        <f>F1116*1.2</f>
        <v>3339.8989597274003</v>
      </c>
      <c r="U1115" s="538">
        <f t="shared" si="303"/>
        <v>0</v>
      </c>
      <c r="V1115" s="538">
        <f t="shared" si="304"/>
        <v>0</v>
      </c>
      <c r="W1115" s="538">
        <f t="shared" si="304"/>
        <v>0</v>
      </c>
      <c r="X1115" s="538">
        <f t="shared" si="304"/>
        <v>150295.45318773302</v>
      </c>
      <c r="Y1115" s="538">
        <f t="shared" si="305"/>
        <v>150295.45318773302</v>
      </c>
      <c r="Z1115" s="542">
        <f t="shared" si="306"/>
        <v>-13723227.385199007</v>
      </c>
      <c r="AA1115" s="543"/>
      <c r="AB1115" s="544" t="s">
        <v>2263</v>
      </c>
      <c r="AC1115" s="544" t="s">
        <v>2505</v>
      </c>
      <c r="AD1115" s="544" t="s">
        <v>2505</v>
      </c>
      <c r="AE1115" s="544" t="s">
        <v>2263</v>
      </c>
      <c r="AF1115" s="545" t="s">
        <v>2263</v>
      </c>
      <c r="AG1115" s="545" t="s">
        <v>2263</v>
      </c>
      <c r="AH1115" s="556"/>
      <c r="AN1115" s="502">
        <f t="shared" si="299"/>
        <v>0</v>
      </c>
      <c r="AO1115" s="502">
        <f t="shared" si="299"/>
        <v>-4317766.5596586615</v>
      </c>
      <c r="AP1115" s="502">
        <f t="shared" si="299"/>
        <v>-9434054.4963853452</v>
      </c>
      <c r="AQ1115" s="502">
        <f t="shared" si="298"/>
        <v>28593.670844998836</v>
      </c>
    </row>
    <row r="1116" spans="1:43" s="504" customFormat="1" ht="12.75" x14ac:dyDescent="0.2">
      <c r="A1116" s="535" t="s">
        <v>1495</v>
      </c>
      <c r="B1116" s="536">
        <v>0</v>
      </c>
      <c r="C1116" s="537">
        <v>151.07515580101474</v>
      </c>
      <c r="D1116" s="537">
        <v>1893.4573793994066</v>
      </c>
      <c r="E1116" s="537">
        <v>1893.4573793994066</v>
      </c>
      <c r="F1116" s="537">
        <v>2783.2491331061669</v>
      </c>
      <c r="G1116" s="538">
        <v>1249</v>
      </c>
      <c r="H1116" s="538">
        <v>18580</v>
      </c>
      <c r="I1116" s="538">
        <v>18605</v>
      </c>
      <c r="J1116" s="538">
        <v>154</v>
      </c>
      <c r="K1116" s="539">
        <f t="shared" si="300"/>
        <v>188692.8695954674</v>
      </c>
      <c r="L1116" s="539">
        <f t="shared" si="301"/>
        <v>35180438.109240972</v>
      </c>
      <c r="M1116" s="539">
        <f t="shared" si="301"/>
        <v>35227774.54372596</v>
      </c>
      <c r="N1116" s="539">
        <f t="shared" si="301"/>
        <v>428620.3664983497</v>
      </c>
      <c r="O1116" s="539">
        <f t="shared" si="302"/>
        <v>71025525.889060751</v>
      </c>
      <c r="P1116" s="540"/>
      <c r="Q1116" s="541"/>
      <c r="R1116" s="541"/>
      <c r="S1116" s="541"/>
      <c r="T1116" s="541"/>
      <c r="U1116" s="538">
        <f t="shared" si="303"/>
        <v>0</v>
      </c>
      <c r="V1116" s="538">
        <f t="shared" si="304"/>
        <v>0</v>
      </c>
      <c r="W1116" s="538">
        <f t="shared" si="304"/>
        <v>0</v>
      </c>
      <c r="X1116" s="538">
        <f t="shared" si="304"/>
        <v>0</v>
      </c>
      <c r="Y1116" s="538">
        <f t="shared" si="305"/>
        <v>0</v>
      </c>
      <c r="Z1116" s="542">
        <f t="shared" si="306"/>
        <v>0</v>
      </c>
      <c r="AA1116" s="543"/>
      <c r="AB1116" s="544" t="s">
        <v>2263</v>
      </c>
      <c r="AC1116" s="544" t="s">
        <v>2505</v>
      </c>
      <c r="AD1116" s="544" t="s">
        <v>2505</v>
      </c>
      <c r="AE1116" s="544" t="s">
        <v>2263</v>
      </c>
      <c r="AF1116" s="545">
        <v>103</v>
      </c>
      <c r="AG1116" s="545" t="s">
        <v>2263</v>
      </c>
      <c r="AH1116" s="556"/>
      <c r="AN1116" s="502">
        <f t="shared" si="299"/>
        <v>-188692.8695954674</v>
      </c>
      <c r="AO1116" s="502">
        <f t="shared" si="299"/>
        <v>-35180438.109240972</v>
      </c>
      <c r="AP1116" s="502">
        <f t="shared" si="299"/>
        <v>-35227774.54372596</v>
      </c>
      <c r="AQ1116" s="502">
        <f t="shared" si="298"/>
        <v>-428620.3664983497</v>
      </c>
    </row>
    <row r="1117" spans="1:43" s="504" customFormat="1" ht="38.25" x14ac:dyDescent="0.2">
      <c r="A1117" s="535" t="s">
        <v>1496</v>
      </c>
      <c r="B1117" s="536" t="s">
        <v>2428</v>
      </c>
      <c r="C1117" s="537" t="s">
        <v>2263</v>
      </c>
      <c r="D1117" s="537">
        <v>2958.7441362391442</v>
      </c>
      <c r="E1117" s="537">
        <v>2958.7441362391442</v>
      </c>
      <c r="F1117" s="537">
        <v>2885.1243584521785</v>
      </c>
      <c r="G1117" s="538">
        <v>0</v>
      </c>
      <c r="H1117" s="538">
        <v>357</v>
      </c>
      <c r="I1117" s="538">
        <v>2349</v>
      </c>
      <c r="J1117" s="538">
        <v>16</v>
      </c>
      <c r="K1117" s="539">
        <f t="shared" si="300"/>
        <v>0</v>
      </c>
      <c r="L1117" s="539">
        <f t="shared" si="301"/>
        <v>1056271.6566373745</v>
      </c>
      <c r="M1117" s="539">
        <f t="shared" si="301"/>
        <v>6950089.9760257499</v>
      </c>
      <c r="N1117" s="539">
        <f t="shared" si="301"/>
        <v>46161.989735234856</v>
      </c>
      <c r="O1117" s="539">
        <f t="shared" si="302"/>
        <v>8052523.6223983588</v>
      </c>
      <c r="P1117" s="540"/>
      <c r="Q1117" s="541"/>
      <c r="R1117" s="541">
        <f>SUMPRODUCT(D1117:$F$1117,$H$1117:$J$1117)/SUM($H$1117:$J$1117)</f>
        <v>2958.3113969134311</v>
      </c>
      <c r="S1117" s="541">
        <f>R1117</f>
        <v>2958.3113969134311</v>
      </c>
      <c r="T1117" s="541">
        <f>R1117</f>
        <v>2958.3113969134311</v>
      </c>
      <c r="U1117" s="538">
        <f t="shared" si="303"/>
        <v>0</v>
      </c>
      <c r="V1117" s="538">
        <f t="shared" si="304"/>
        <v>1056117.1686980948</v>
      </c>
      <c r="W1117" s="538">
        <f t="shared" si="304"/>
        <v>6949073.4713496491</v>
      </c>
      <c r="X1117" s="538">
        <f t="shared" si="304"/>
        <v>47332.982350614897</v>
      </c>
      <c r="Y1117" s="538">
        <f t="shared" si="305"/>
        <v>8052523.6223983588</v>
      </c>
      <c r="Z1117" s="542">
        <f t="shared" si="306"/>
        <v>0</v>
      </c>
      <c r="AA1117" s="543"/>
      <c r="AB1117" s="544" t="s">
        <v>2505</v>
      </c>
      <c r="AC1117" s="544">
        <v>2843.4356710585953</v>
      </c>
      <c r="AD1117" s="544">
        <v>2843.4356710585953</v>
      </c>
      <c r="AE1117" s="544">
        <v>2793.4232112222594</v>
      </c>
      <c r="AF1117" s="545" t="s">
        <v>2263</v>
      </c>
      <c r="AG1117" s="545" t="s">
        <v>2263</v>
      </c>
      <c r="AH1117" s="556"/>
      <c r="AN1117" s="502">
        <f t="shared" si="299"/>
        <v>0</v>
      </c>
      <c r="AO1117" s="502">
        <f t="shared" si="299"/>
        <v>-154.4879392797593</v>
      </c>
      <c r="AP1117" s="502">
        <f t="shared" si="299"/>
        <v>-1016.504676100798</v>
      </c>
      <c r="AQ1117" s="502">
        <f t="shared" si="298"/>
        <v>1170.9926153800407</v>
      </c>
    </row>
    <row r="1118" spans="1:43" s="504" customFormat="1" ht="38.25" x14ac:dyDescent="0.2">
      <c r="A1118" s="535" t="s">
        <v>1497</v>
      </c>
      <c r="B1118" s="536" t="s">
        <v>2428</v>
      </c>
      <c r="C1118" s="537" t="s">
        <v>2263</v>
      </c>
      <c r="D1118" s="537">
        <v>2550.1260787793381</v>
      </c>
      <c r="E1118" s="537">
        <v>2550.1260787793381</v>
      </c>
      <c r="F1118" s="537">
        <v>2506.5560180629031</v>
      </c>
      <c r="G1118" s="538">
        <v>7</v>
      </c>
      <c r="H1118" s="538">
        <v>900</v>
      </c>
      <c r="I1118" s="538">
        <v>3343</v>
      </c>
      <c r="J1118" s="538">
        <v>16</v>
      </c>
      <c r="K1118" s="539">
        <f t="shared" si="300"/>
        <v>0</v>
      </c>
      <c r="L1118" s="539">
        <f t="shared" si="301"/>
        <v>2295113.470901404</v>
      </c>
      <c r="M1118" s="539">
        <f t="shared" si="301"/>
        <v>8525071.4813593272</v>
      </c>
      <c r="N1118" s="539">
        <f t="shared" si="301"/>
        <v>40104.89628900645</v>
      </c>
      <c r="O1118" s="539">
        <f t="shared" si="302"/>
        <v>10860289.848549737</v>
      </c>
      <c r="P1118" s="540"/>
      <c r="Q1118" s="541"/>
      <c r="R1118" s="541">
        <f>SUMPRODUCT($D$1118:$F$1118,$H$1118:$J$1118)/SUM($H$1118:$J$1118)</f>
        <v>2549.9623969358386</v>
      </c>
      <c r="S1118" s="541">
        <f t="shared" ref="S1118:T1118" si="309">SUMPRODUCT($D$1118:$F$1118,$H$1118:$J$1118)/SUM($H$1118:$J$1118)</f>
        <v>2549.9623969358386</v>
      </c>
      <c r="T1118" s="541">
        <f t="shared" si="309"/>
        <v>2549.9623969358386</v>
      </c>
      <c r="U1118" s="538">
        <f t="shared" si="303"/>
        <v>0</v>
      </c>
      <c r="V1118" s="538">
        <f t="shared" si="304"/>
        <v>2294966.1572422548</v>
      </c>
      <c r="W1118" s="538">
        <f t="shared" si="304"/>
        <v>8524524.2929565087</v>
      </c>
      <c r="X1118" s="538">
        <f t="shared" si="304"/>
        <v>40799.398350973417</v>
      </c>
      <c r="Y1118" s="538">
        <f t="shared" si="305"/>
        <v>10860289.848549737</v>
      </c>
      <c r="Z1118" s="542">
        <f t="shared" si="306"/>
        <v>0</v>
      </c>
      <c r="AA1118" s="543"/>
      <c r="AB1118" s="544" t="s">
        <v>2505</v>
      </c>
      <c r="AC1118" s="544">
        <v>2478.7993729791269</v>
      </c>
      <c r="AD1118" s="544">
        <v>2478.7993729791269</v>
      </c>
      <c r="AE1118" s="544">
        <v>2026.8685995489636</v>
      </c>
      <c r="AF1118" s="545">
        <v>103</v>
      </c>
      <c r="AG1118" s="545" t="s">
        <v>2263</v>
      </c>
      <c r="AH1118" s="556"/>
      <c r="AN1118" s="502">
        <f t="shared" si="299"/>
        <v>0</v>
      </c>
      <c r="AO1118" s="502">
        <f t="shared" si="299"/>
        <v>-147.31365914922208</v>
      </c>
      <c r="AP1118" s="502">
        <f t="shared" si="299"/>
        <v>-547.1884028185159</v>
      </c>
      <c r="AQ1118" s="502">
        <f t="shared" si="298"/>
        <v>694.50206196696672</v>
      </c>
    </row>
    <row r="1119" spans="1:43" s="504" customFormat="1" ht="12.75" x14ac:dyDescent="0.2">
      <c r="A1119" s="535" t="s">
        <v>1498</v>
      </c>
      <c r="B1119" s="536">
        <v>0</v>
      </c>
      <c r="C1119" s="537" t="s">
        <v>2263</v>
      </c>
      <c r="D1119" s="537">
        <v>1968.1161145299241</v>
      </c>
      <c r="E1119" s="537">
        <v>1968.1161145299241</v>
      </c>
      <c r="F1119" s="537">
        <v>6902.8156875350587</v>
      </c>
      <c r="G1119" s="538">
        <v>0</v>
      </c>
      <c r="H1119" s="538">
        <v>142</v>
      </c>
      <c r="I1119" s="538">
        <v>131</v>
      </c>
      <c r="J1119" s="538">
        <v>655</v>
      </c>
      <c r="K1119" s="539">
        <f t="shared" si="300"/>
        <v>0</v>
      </c>
      <c r="L1119" s="539">
        <f t="shared" si="301"/>
        <v>279472.48826324922</v>
      </c>
      <c r="M1119" s="539">
        <f t="shared" si="301"/>
        <v>257823.21100342006</v>
      </c>
      <c r="N1119" s="539">
        <f t="shared" si="301"/>
        <v>4521344.2753354637</v>
      </c>
      <c r="O1119" s="539">
        <f t="shared" si="302"/>
        <v>5058639.974602133</v>
      </c>
      <c r="P1119" s="540"/>
      <c r="Q1119" s="541"/>
      <c r="R1119" s="541"/>
      <c r="S1119" s="541"/>
      <c r="T1119" s="541"/>
      <c r="U1119" s="538">
        <f t="shared" si="303"/>
        <v>0</v>
      </c>
      <c r="V1119" s="538">
        <f t="shared" si="304"/>
        <v>0</v>
      </c>
      <c r="W1119" s="538">
        <f t="shared" si="304"/>
        <v>0</v>
      </c>
      <c r="X1119" s="538">
        <f t="shared" si="304"/>
        <v>0</v>
      </c>
      <c r="Y1119" s="538">
        <f t="shared" si="305"/>
        <v>0</v>
      </c>
      <c r="Z1119" s="542">
        <f t="shared" si="306"/>
        <v>0</v>
      </c>
      <c r="AA1119" s="543"/>
      <c r="AB1119" s="544" t="s">
        <v>2263</v>
      </c>
      <c r="AC1119" s="544" t="s">
        <v>2505</v>
      </c>
      <c r="AD1119" s="544" t="s">
        <v>2505</v>
      </c>
      <c r="AE1119" s="544" t="s">
        <v>2263</v>
      </c>
      <c r="AF1119" s="545" t="s">
        <v>2263</v>
      </c>
      <c r="AG1119" s="545" t="s">
        <v>2263</v>
      </c>
      <c r="AH1119" s="556"/>
      <c r="AN1119" s="502">
        <f t="shared" si="299"/>
        <v>0</v>
      </c>
      <c r="AO1119" s="502">
        <f t="shared" si="299"/>
        <v>-279472.48826324922</v>
      </c>
      <c r="AP1119" s="502">
        <f t="shared" si="299"/>
        <v>-257823.21100342006</v>
      </c>
      <c r="AQ1119" s="502">
        <f t="shared" si="298"/>
        <v>-4521344.2753354637</v>
      </c>
    </row>
    <row r="1120" spans="1:43" s="504" customFormat="1" ht="12.75" x14ac:dyDescent="0.2">
      <c r="A1120" s="535" t="s">
        <v>1499</v>
      </c>
      <c r="B1120" s="536">
        <v>0</v>
      </c>
      <c r="C1120" s="537" t="s">
        <v>2263</v>
      </c>
      <c r="D1120" s="537">
        <v>1311.5087236409711</v>
      </c>
      <c r="E1120" s="537">
        <v>1311.5087236409711</v>
      </c>
      <c r="F1120" s="537">
        <v>3742.6907924338993</v>
      </c>
      <c r="G1120" s="538">
        <v>0</v>
      </c>
      <c r="H1120" s="538">
        <v>1138</v>
      </c>
      <c r="I1120" s="538">
        <v>540</v>
      </c>
      <c r="J1120" s="538">
        <v>303</v>
      </c>
      <c r="K1120" s="539">
        <f t="shared" si="300"/>
        <v>0</v>
      </c>
      <c r="L1120" s="539">
        <f t="shared" si="301"/>
        <v>1492496.9275034252</v>
      </c>
      <c r="M1120" s="539">
        <f t="shared" si="301"/>
        <v>708214.71076612442</v>
      </c>
      <c r="N1120" s="539">
        <f t="shared" si="301"/>
        <v>1134035.3101074714</v>
      </c>
      <c r="O1120" s="539">
        <f t="shared" si="302"/>
        <v>3334746.9483770211</v>
      </c>
      <c r="P1120" s="540"/>
      <c r="Q1120" s="541"/>
      <c r="R1120" s="541"/>
      <c r="S1120" s="541"/>
      <c r="T1120" s="541"/>
      <c r="U1120" s="538">
        <f t="shared" si="303"/>
        <v>0</v>
      </c>
      <c r="V1120" s="538">
        <f t="shared" si="304"/>
        <v>0</v>
      </c>
      <c r="W1120" s="538">
        <f t="shared" si="304"/>
        <v>0</v>
      </c>
      <c r="X1120" s="538">
        <f t="shared" si="304"/>
        <v>0</v>
      </c>
      <c r="Y1120" s="538">
        <f t="shared" si="305"/>
        <v>0</v>
      </c>
      <c r="Z1120" s="542">
        <f t="shared" si="306"/>
        <v>0</v>
      </c>
      <c r="AA1120" s="543"/>
      <c r="AB1120" s="544" t="s">
        <v>2263</v>
      </c>
      <c r="AC1120" s="544" t="s">
        <v>2505</v>
      </c>
      <c r="AD1120" s="544" t="s">
        <v>2505</v>
      </c>
      <c r="AE1120" s="544" t="s">
        <v>2263</v>
      </c>
      <c r="AF1120" s="545" t="s">
        <v>2263</v>
      </c>
      <c r="AG1120" s="545" t="s">
        <v>2263</v>
      </c>
      <c r="AH1120" s="556"/>
      <c r="AN1120" s="502">
        <f t="shared" si="299"/>
        <v>0</v>
      </c>
      <c r="AO1120" s="502">
        <f t="shared" si="299"/>
        <v>-1492496.9275034252</v>
      </c>
      <c r="AP1120" s="502">
        <f t="shared" si="299"/>
        <v>-708214.71076612442</v>
      </c>
      <c r="AQ1120" s="502">
        <f t="shared" si="298"/>
        <v>-1134035.3101074714</v>
      </c>
    </row>
    <row r="1121" spans="1:43" s="504" customFormat="1" ht="12.75" x14ac:dyDescent="0.2">
      <c r="A1121" s="535" t="s">
        <v>1500</v>
      </c>
      <c r="B1121" s="536">
        <v>0</v>
      </c>
      <c r="C1121" s="537">
        <v>273.36812451124553</v>
      </c>
      <c r="D1121" s="537">
        <v>1132.5115726062675</v>
      </c>
      <c r="E1121" s="537">
        <v>1132.5115726062675</v>
      </c>
      <c r="F1121" s="537">
        <v>2385.1504865717798</v>
      </c>
      <c r="G1121" s="538">
        <v>4579</v>
      </c>
      <c r="H1121" s="538">
        <v>16462</v>
      </c>
      <c r="I1121" s="538">
        <v>3211</v>
      </c>
      <c r="J1121" s="538">
        <v>556</v>
      </c>
      <c r="K1121" s="539">
        <f t="shared" si="300"/>
        <v>1251752.6421369934</v>
      </c>
      <c r="L1121" s="539">
        <f t="shared" si="301"/>
        <v>18643405.508244377</v>
      </c>
      <c r="M1121" s="539">
        <f t="shared" si="301"/>
        <v>3636494.6596387248</v>
      </c>
      <c r="N1121" s="539">
        <f t="shared" si="301"/>
        <v>1326143.6705339095</v>
      </c>
      <c r="O1121" s="539">
        <f t="shared" si="302"/>
        <v>24857796.480554007</v>
      </c>
      <c r="P1121" s="540"/>
      <c r="Q1121" s="541"/>
      <c r="R1121" s="541"/>
      <c r="S1121" s="541"/>
      <c r="T1121" s="541"/>
      <c r="U1121" s="538">
        <f t="shared" si="303"/>
        <v>0</v>
      </c>
      <c r="V1121" s="538">
        <f t="shared" si="304"/>
        <v>0</v>
      </c>
      <c r="W1121" s="538">
        <f t="shared" si="304"/>
        <v>0</v>
      </c>
      <c r="X1121" s="538">
        <f t="shared" si="304"/>
        <v>0</v>
      </c>
      <c r="Y1121" s="538">
        <f t="shared" si="305"/>
        <v>0</v>
      </c>
      <c r="Z1121" s="542">
        <f t="shared" si="306"/>
        <v>0</v>
      </c>
      <c r="AA1121" s="543"/>
      <c r="AB1121" s="544" t="s">
        <v>2263</v>
      </c>
      <c r="AC1121" s="544" t="s">
        <v>2505</v>
      </c>
      <c r="AD1121" s="544" t="s">
        <v>2505</v>
      </c>
      <c r="AE1121" s="544" t="s">
        <v>2263</v>
      </c>
      <c r="AF1121" s="545">
        <v>103</v>
      </c>
      <c r="AG1121" s="545" t="s">
        <v>2263</v>
      </c>
      <c r="AH1121" s="556"/>
      <c r="AN1121" s="502">
        <f t="shared" si="299"/>
        <v>-1251752.6421369934</v>
      </c>
      <c r="AO1121" s="502">
        <f t="shared" si="299"/>
        <v>-18643405.508244377</v>
      </c>
      <c r="AP1121" s="502">
        <f t="shared" si="299"/>
        <v>-3636494.6596387248</v>
      </c>
      <c r="AQ1121" s="502">
        <f t="shared" si="298"/>
        <v>-1326143.6705339095</v>
      </c>
    </row>
    <row r="1122" spans="1:43" s="504" customFormat="1" ht="12.75" x14ac:dyDescent="0.2">
      <c r="A1122" s="535" t="s">
        <v>1501</v>
      </c>
      <c r="B1122" s="536">
        <v>0</v>
      </c>
      <c r="C1122" s="537" t="s">
        <v>2263</v>
      </c>
      <c r="D1122" s="537">
        <v>1439.5143298579912</v>
      </c>
      <c r="E1122" s="537">
        <v>1439.5143298579912</v>
      </c>
      <c r="F1122" s="537">
        <v>3884.7290448989447</v>
      </c>
      <c r="G1122" s="538">
        <v>136</v>
      </c>
      <c r="H1122" s="538">
        <v>988</v>
      </c>
      <c r="I1122" s="538">
        <v>451</v>
      </c>
      <c r="J1122" s="538">
        <v>66</v>
      </c>
      <c r="K1122" s="539">
        <f t="shared" si="300"/>
        <v>0</v>
      </c>
      <c r="L1122" s="539">
        <f t="shared" si="301"/>
        <v>1422240.1578996954</v>
      </c>
      <c r="M1122" s="539">
        <f t="shared" si="301"/>
        <v>649220.96276595409</v>
      </c>
      <c r="N1122" s="539">
        <f t="shared" si="301"/>
        <v>256392.11696333037</v>
      </c>
      <c r="O1122" s="539">
        <f t="shared" si="302"/>
        <v>2327853.2376289796</v>
      </c>
      <c r="P1122" s="540"/>
      <c r="Q1122" s="541"/>
      <c r="R1122" s="541"/>
      <c r="S1122" s="541"/>
      <c r="T1122" s="541"/>
      <c r="U1122" s="538">
        <f t="shared" si="303"/>
        <v>0</v>
      </c>
      <c r="V1122" s="538">
        <f t="shared" si="304"/>
        <v>0</v>
      </c>
      <c r="W1122" s="538">
        <f t="shared" si="304"/>
        <v>0</v>
      </c>
      <c r="X1122" s="538">
        <f t="shared" si="304"/>
        <v>0</v>
      </c>
      <c r="Y1122" s="538">
        <f t="shared" si="305"/>
        <v>0</v>
      </c>
      <c r="Z1122" s="542">
        <f t="shared" si="306"/>
        <v>0</v>
      </c>
      <c r="AA1122" s="543"/>
      <c r="AB1122" s="544" t="s">
        <v>2505</v>
      </c>
      <c r="AC1122" s="544">
        <v>1427.628398964501</v>
      </c>
      <c r="AD1122" s="544">
        <v>1427.628398964501</v>
      </c>
      <c r="AE1122" s="544">
        <v>2099.6139956745428</v>
      </c>
      <c r="AF1122" s="545">
        <v>103</v>
      </c>
      <c r="AG1122" s="545" t="s">
        <v>2263</v>
      </c>
      <c r="AH1122" s="556"/>
      <c r="AN1122" s="502">
        <f t="shared" si="299"/>
        <v>0</v>
      </c>
      <c r="AO1122" s="502">
        <f t="shared" si="299"/>
        <v>-1422240.1578996954</v>
      </c>
      <c r="AP1122" s="502">
        <f t="shared" si="299"/>
        <v>-649220.96276595409</v>
      </c>
      <c r="AQ1122" s="502">
        <f t="shared" si="298"/>
        <v>-256392.11696333037</v>
      </c>
    </row>
    <row r="1123" spans="1:43" s="504" customFormat="1" ht="38.25" x14ac:dyDescent="0.2">
      <c r="A1123" s="535" t="s">
        <v>1502</v>
      </c>
      <c r="B1123" s="536" t="s">
        <v>2428</v>
      </c>
      <c r="C1123" s="537" t="s">
        <v>2263</v>
      </c>
      <c r="D1123" s="537">
        <v>4650.0282655778137</v>
      </c>
      <c r="E1123" s="537">
        <v>4650.0282655778137</v>
      </c>
      <c r="F1123" s="537">
        <v>3243.1839077343593</v>
      </c>
      <c r="G1123" s="538">
        <v>9</v>
      </c>
      <c r="H1123" s="538">
        <v>103</v>
      </c>
      <c r="I1123" s="538">
        <v>1020</v>
      </c>
      <c r="J1123" s="538">
        <v>12</v>
      </c>
      <c r="K1123" s="539">
        <f t="shared" si="300"/>
        <v>0</v>
      </c>
      <c r="L1123" s="539">
        <f t="shared" si="301"/>
        <v>478952.91135451483</v>
      </c>
      <c r="M1123" s="539">
        <f t="shared" si="301"/>
        <v>4743028.8308893703</v>
      </c>
      <c r="N1123" s="539">
        <f t="shared" si="301"/>
        <v>38918.206892812312</v>
      </c>
      <c r="O1123" s="539">
        <f t="shared" si="302"/>
        <v>5260899.9491366977</v>
      </c>
      <c r="P1123" s="540"/>
      <c r="Q1123" s="541"/>
      <c r="R1123" s="541">
        <f>SUMPRODUCT($D$1123:$F$1123,$H$1123:$J$1123)/SUM($H$1123:$J$1123)</f>
        <v>4635.154140208544</v>
      </c>
      <c r="S1123" s="541">
        <f t="shared" ref="S1123:T1123" si="310">SUMPRODUCT($D$1123:$F$1123,$H$1123:$J$1123)/SUM($H$1123:$J$1123)</f>
        <v>4635.154140208544</v>
      </c>
      <c r="T1123" s="541">
        <f t="shared" si="310"/>
        <v>4635.154140208544</v>
      </c>
      <c r="U1123" s="538">
        <f t="shared" si="303"/>
        <v>0</v>
      </c>
      <c r="V1123" s="538">
        <f t="shared" si="304"/>
        <v>477420.87644148001</v>
      </c>
      <c r="W1123" s="538">
        <f t="shared" si="304"/>
        <v>4727857.2230127146</v>
      </c>
      <c r="X1123" s="538">
        <f t="shared" si="304"/>
        <v>55621.849682502529</v>
      </c>
      <c r="Y1123" s="538">
        <f t="shared" si="305"/>
        <v>5260899.9491366968</v>
      </c>
      <c r="Z1123" s="542">
        <f t="shared" si="306"/>
        <v>-9.3132257461547852E-10</v>
      </c>
      <c r="AA1123" s="543"/>
      <c r="AB1123" s="544" t="s">
        <v>2505</v>
      </c>
      <c r="AC1123" s="544">
        <v>4102.8403414826935</v>
      </c>
      <c r="AD1123" s="544">
        <v>4102.8403414826935</v>
      </c>
      <c r="AE1123" s="544">
        <v>3721.83632927497</v>
      </c>
      <c r="AF1123" s="545">
        <v>502</v>
      </c>
      <c r="AG1123" s="545" t="s">
        <v>2263</v>
      </c>
      <c r="AH1123" s="556"/>
      <c r="AN1123" s="502">
        <f t="shared" si="299"/>
        <v>0</v>
      </c>
      <c r="AO1123" s="502">
        <f t="shared" si="299"/>
        <v>-1532.0349130348186</v>
      </c>
      <c r="AP1123" s="502">
        <f t="shared" si="299"/>
        <v>-15171.607876655646</v>
      </c>
      <c r="AQ1123" s="502">
        <f t="shared" si="298"/>
        <v>16703.642789690217</v>
      </c>
    </row>
    <row r="1124" spans="1:43" s="504" customFormat="1" ht="12.75" x14ac:dyDescent="0.2">
      <c r="A1124" s="535" t="s">
        <v>1503</v>
      </c>
      <c r="B1124" s="536">
        <v>0</v>
      </c>
      <c r="C1124" s="537" t="s">
        <v>2263</v>
      </c>
      <c r="D1124" s="537">
        <v>4824.6908332517132</v>
      </c>
      <c r="E1124" s="537">
        <v>4824.6908332517132</v>
      </c>
      <c r="F1124" s="537">
        <v>5841.0050309189828</v>
      </c>
      <c r="G1124" s="538">
        <v>0</v>
      </c>
      <c r="H1124" s="538">
        <v>13</v>
      </c>
      <c r="I1124" s="538">
        <v>275</v>
      </c>
      <c r="J1124" s="538">
        <v>3</v>
      </c>
      <c r="K1124" s="539">
        <f t="shared" si="300"/>
        <v>0</v>
      </c>
      <c r="L1124" s="539">
        <f t="shared" si="301"/>
        <v>62720.980832272275</v>
      </c>
      <c r="M1124" s="539">
        <f t="shared" si="301"/>
        <v>1326789.9791442212</v>
      </c>
      <c r="N1124" s="539">
        <f t="shared" si="301"/>
        <v>17523.015092756948</v>
      </c>
      <c r="O1124" s="539">
        <f t="shared" si="302"/>
        <v>1407033.9750692504</v>
      </c>
      <c r="P1124" s="540"/>
      <c r="Q1124" s="541"/>
      <c r="R1124" s="541"/>
      <c r="S1124" s="541"/>
      <c r="T1124" s="541"/>
      <c r="U1124" s="538">
        <f t="shared" si="303"/>
        <v>0</v>
      </c>
      <c r="V1124" s="538">
        <f t="shared" si="304"/>
        <v>0</v>
      </c>
      <c r="W1124" s="538">
        <f t="shared" si="304"/>
        <v>0</v>
      </c>
      <c r="X1124" s="538">
        <f t="shared" si="304"/>
        <v>0</v>
      </c>
      <c r="Y1124" s="538">
        <f t="shared" si="305"/>
        <v>0</v>
      </c>
      <c r="Z1124" s="542">
        <f t="shared" si="306"/>
        <v>0</v>
      </c>
      <c r="AA1124" s="543"/>
      <c r="AB1124" s="544" t="s">
        <v>2505</v>
      </c>
      <c r="AC1124" s="544">
        <v>3528.1517120906137</v>
      </c>
      <c r="AD1124" s="544">
        <v>3528.1517120906137</v>
      </c>
      <c r="AE1124" s="544">
        <v>3528.1517120906137</v>
      </c>
      <c r="AF1124" s="545" t="s">
        <v>2263</v>
      </c>
      <c r="AG1124" s="545" t="s">
        <v>2263</v>
      </c>
      <c r="AH1124" s="556"/>
      <c r="AN1124" s="502">
        <f t="shared" si="299"/>
        <v>0</v>
      </c>
      <c r="AO1124" s="502">
        <f t="shared" si="299"/>
        <v>-62720.980832272275</v>
      </c>
      <c r="AP1124" s="502">
        <f t="shared" si="299"/>
        <v>-1326789.9791442212</v>
      </c>
      <c r="AQ1124" s="502">
        <f t="shared" si="298"/>
        <v>-17523.015092756948</v>
      </c>
    </row>
    <row r="1125" spans="1:43" s="504" customFormat="1" ht="38.25" x14ac:dyDescent="0.2">
      <c r="A1125" s="535" t="s">
        <v>1504</v>
      </c>
      <c r="B1125" s="536" t="s">
        <v>2428</v>
      </c>
      <c r="C1125" s="537" t="s">
        <v>2263</v>
      </c>
      <c r="D1125" s="537">
        <v>4428.5435126822404</v>
      </c>
      <c r="E1125" s="537">
        <v>4428.5435126822404</v>
      </c>
      <c r="F1125" s="537">
        <v>2543.7742054050855</v>
      </c>
      <c r="G1125" s="538">
        <v>2</v>
      </c>
      <c r="H1125" s="538">
        <v>127</v>
      </c>
      <c r="I1125" s="538">
        <v>2290</v>
      </c>
      <c r="J1125" s="538">
        <v>8</v>
      </c>
      <c r="K1125" s="539">
        <f t="shared" si="300"/>
        <v>0</v>
      </c>
      <c r="L1125" s="539">
        <f t="shared" si="301"/>
        <v>562425.02611064457</v>
      </c>
      <c r="M1125" s="539">
        <f t="shared" si="301"/>
        <v>10141364.64404233</v>
      </c>
      <c r="N1125" s="539">
        <f t="shared" si="301"/>
        <v>20350.193643240684</v>
      </c>
      <c r="O1125" s="539">
        <f t="shared" si="302"/>
        <v>10724139.863796216</v>
      </c>
      <c r="P1125" s="540"/>
      <c r="Q1125" s="541"/>
      <c r="R1125" s="541">
        <f>SUMPRODUCT($D$1125:$F$1125,$H$1125:$J$1125)/SUM($H$1125:$J$1125)</f>
        <v>4422.3257170293673</v>
      </c>
      <c r="S1125" s="541">
        <f t="shared" ref="S1125:T1125" si="311">SUMPRODUCT($D$1125:$F$1125,$H$1125:$J$1125)/SUM($H$1125:$J$1125)</f>
        <v>4422.3257170293673</v>
      </c>
      <c r="T1125" s="541">
        <f t="shared" si="311"/>
        <v>4422.3257170293673</v>
      </c>
      <c r="U1125" s="538">
        <f t="shared" si="303"/>
        <v>0</v>
      </c>
      <c r="V1125" s="538">
        <f t="shared" si="304"/>
        <v>561635.36606272962</v>
      </c>
      <c r="W1125" s="538">
        <f t="shared" si="304"/>
        <v>10127125.891997252</v>
      </c>
      <c r="X1125" s="538">
        <f t="shared" si="304"/>
        <v>35378.605736234938</v>
      </c>
      <c r="Y1125" s="538">
        <f t="shared" si="305"/>
        <v>10724139.863796217</v>
      </c>
      <c r="Z1125" s="542">
        <f t="shared" si="306"/>
        <v>1.862645149230957E-9</v>
      </c>
      <c r="AA1125" s="543"/>
      <c r="AB1125" s="544" t="s">
        <v>2263</v>
      </c>
      <c r="AC1125" s="544" t="s">
        <v>2505</v>
      </c>
      <c r="AD1125" s="544" t="s">
        <v>2505</v>
      </c>
      <c r="AE1125" s="544" t="s">
        <v>2263</v>
      </c>
      <c r="AF1125" s="545">
        <v>103</v>
      </c>
      <c r="AG1125" s="545" t="s">
        <v>2263</v>
      </c>
      <c r="AH1125" s="556"/>
      <c r="AN1125" s="502">
        <f t="shared" si="299"/>
        <v>0</v>
      </c>
      <c r="AO1125" s="502">
        <f t="shared" si="299"/>
        <v>-789.66004791494925</v>
      </c>
      <c r="AP1125" s="502">
        <f t="shared" si="299"/>
        <v>-14238.752045078203</v>
      </c>
      <c r="AQ1125" s="502">
        <f t="shared" si="298"/>
        <v>15028.412092994255</v>
      </c>
    </row>
    <row r="1126" spans="1:43" s="504" customFormat="1" ht="12.75" x14ac:dyDescent="0.2">
      <c r="A1126" s="535" t="s">
        <v>1505</v>
      </c>
      <c r="B1126" s="536">
        <v>0</v>
      </c>
      <c r="C1126" s="537" t="s">
        <v>2263</v>
      </c>
      <c r="D1126" s="537">
        <v>5352.7856898658265</v>
      </c>
      <c r="E1126" s="537">
        <v>5352.7856898658265</v>
      </c>
      <c r="F1126" s="537">
        <v>5352.7856898658265</v>
      </c>
      <c r="G1126" s="538">
        <v>0</v>
      </c>
      <c r="H1126" s="538">
        <v>2</v>
      </c>
      <c r="I1126" s="538">
        <v>823</v>
      </c>
      <c r="J1126" s="538">
        <v>0</v>
      </c>
      <c r="K1126" s="539">
        <f t="shared" si="300"/>
        <v>0</v>
      </c>
      <c r="L1126" s="539">
        <f t="shared" si="301"/>
        <v>10705.571379731653</v>
      </c>
      <c r="M1126" s="539">
        <f t="shared" si="301"/>
        <v>4405342.622759575</v>
      </c>
      <c r="N1126" s="539">
        <f t="shared" si="301"/>
        <v>0</v>
      </c>
      <c r="O1126" s="539">
        <f t="shared" si="302"/>
        <v>4416048.1941393064</v>
      </c>
      <c r="P1126" s="540"/>
      <c r="Q1126" s="541"/>
      <c r="R1126" s="541"/>
      <c r="S1126" s="541"/>
      <c r="T1126" s="541"/>
      <c r="U1126" s="538">
        <f t="shared" si="303"/>
        <v>0</v>
      </c>
      <c r="V1126" s="538">
        <f t="shared" si="304"/>
        <v>0</v>
      </c>
      <c r="W1126" s="538">
        <f t="shared" si="304"/>
        <v>0</v>
      </c>
      <c r="X1126" s="538">
        <f t="shared" si="304"/>
        <v>0</v>
      </c>
      <c r="Y1126" s="538">
        <f t="shared" si="305"/>
        <v>0</v>
      </c>
      <c r="Z1126" s="542">
        <f t="shared" si="306"/>
        <v>0</v>
      </c>
      <c r="AA1126" s="543"/>
      <c r="AB1126" s="544" t="s">
        <v>2263</v>
      </c>
      <c r="AC1126" s="544" t="s">
        <v>2505</v>
      </c>
      <c r="AD1126" s="544" t="s">
        <v>2505</v>
      </c>
      <c r="AE1126" s="544" t="s">
        <v>2263</v>
      </c>
      <c r="AF1126" s="545" t="s">
        <v>2263</v>
      </c>
      <c r="AG1126" s="545" t="s">
        <v>2263</v>
      </c>
      <c r="AH1126" s="556"/>
      <c r="AN1126" s="502">
        <f t="shared" si="299"/>
        <v>0</v>
      </c>
      <c r="AO1126" s="502">
        <f t="shared" si="299"/>
        <v>-10705.571379731653</v>
      </c>
      <c r="AP1126" s="502">
        <f t="shared" si="299"/>
        <v>-4405342.622759575</v>
      </c>
      <c r="AQ1126" s="502">
        <f t="shared" si="298"/>
        <v>0</v>
      </c>
    </row>
    <row r="1127" spans="1:43" s="504" customFormat="1" ht="38.25" x14ac:dyDescent="0.2">
      <c r="A1127" s="535" t="s">
        <v>1506</v>
      </c>
      <c r="B1127" s="536" t="s">
        <v>2431</v>
      </c>
      <c r="C1127" s="537" t="s">
        <v>2263</v>
      </c>
      <c r="D1127" s="537">
        <v>7231.9361840271677</v>
      </c>
      <c r="E1127" s="537">
        <v>7231.9361840271677</v>
      </c>
      <c r="F1127" s="537">
        <v>6897.1694180012855</v>
      </c>
      <c r="G1127" s="538">
        <v>3</v>
      </c>
      <c r="H1127" s="538">
        <v>13</v>
      </c>
      <c r="I1127" s="538">
        <v>820</v>
      </c>
      <c r="J1127" s="538">
        <v>5</v>
      </c>
      <c r="K1127" s="539">
        <f t="shared" si="300"/>
        <v>0</v>
      </c>
      <c r="L1127" s="539">
        <f t="shared" si="301"/>
        <v>94015.170392353175</v>
      </c>
      <c r="M1127" s="539">
        <f t="shared" si="301"/>
        <v>5930187.6709022773</v>
      </c>
      <c r="N1127" s="539">
        <f t="shared" si="301"/>
        <v>34485.847090006428</v>
      </c>
      <c r="O1127" s="539">
        <f t="shared" si="302"/>
        <v>6058688.6883846372</v>
      </c>
      <c r="P1127" s="540"/>
      <c r="Q1127" s="541"/>
      <c r="R1127" s="541">
        <f>SUMPRODUCT($D$1127:$F$1127,$H$1127:$J$1127)/SUM($H$1127:$J$1127)</f>
        <v>7229.9387689554142</v>
      </c>
      <c r="S1127" s="541">
        <f t="shared" ref="S1127:T1127" si="312">SUMPRODUCT($D$1127:$F$1127,$H$1127:$J$1127)/SUM($H$1127:$J$1127)</f>
        <v>7229.9387689554142</v>
      </c>
      <c r="T1127" s="541">
        <f t="shared" si="312"/>
        <v>7229.9387689554142</v>
      </c>
      <c r="U1127" s="538">
        <f t="shared" si="303"/>
        <v>0</v>
      </c>
      <c r="V1127" s="538">
        <f t="shared" si="304"/>
        <v>93989.203996420387</v>
      </c>
      <c r="W1127" s="538">
        <f t="shared" si="304"/>
        <v>5928549.7905434398</v>
      </c>
      <c r="X1127" s="538">
        <f t="shared" si="304"/>
        <v>36149.693844777074</v>
      </c>
      <c r="Y1127" s="538">
        <f t="shared" si="305"/>
        <v>6058688.6883846382</v>
      </c>
      <c r="Z1127" s="542">
        <f t="shared" si="306"/>
        <v>9.3132257461547852E-10</v>
      </c>
      <c r="AA1127" s="543"/>
      <c r="AB1127" s="544" t="s">
        <v>2263</v>
      </c>
      <c r="AC1127" s="544" t="s">
        <v>2505</v>
      </c>
      <c r="AD1127" s="544" t="s">
        <v>2505</v>
      </c>
      <c r="AE1127" s="544" t="s">
        <v>2263</v>
      </c>
      <c r="AF1127" s="545">
        <v>100</v>
      </c>
      <c r="AG1127" s="545" t="s">
        <v>2263</v>
      </c>
      <c r="AH1127" s="556"/>
      <c r="AN1127" s="502">
        <f t="shared" si="299"/>
        <v>0</v>
      </c>
      <c r="AO1127" s="502">
        <f t="shared" si="299"/>
        <v>-25.966395932788146</v>
      </c>
      <c r="AP1127" s="502">
        <f t="shared" si="299"/>
        <v>-1637.8803588375449</v>
      </c>
      <c r="AQ1127" s="502">
        <f t="shared" si="298"/>
        <v>1663.8467547706459</v>
      </c>
    </row>
    <row r="1128" spans="1:43" s="504" customFormat="1" ht="25.5" x14ac:dyDescent="0.2">
      <c r="A1128" s="535" t="s">
        <v>1507</v>
      </c>
      <c r="B1128" s="536" t="s">
        <v>2432</v>
      </c>
      <c r="C1128" s="537" t="s">
        <v>2263</v>
      </c>
      <c r="D1128" s="537">
        <v>7867.3158368161739</v>
      </c>
      <c r="E1128" s="537">
        <v>7867.3158368161739</v>
      </c>
      <c r="F1128" s="537">
        <v>4987.5886684914631</v>
      </c>
      <c r="G1128" s="538">
        <v>0</v>
      </c>
      <c r="H1128" s="538">
        <v>0</v>
      </c>
      <c r="I1128" s="538">
        <v>166</v>
      </c>
      <c r="J1128" s="538">
        <v>3</v>
      </c>
      <c r="K1128" s="539">
        <f t="shared" si="300"/>
        <v>0</v>
      </c>
      <c r="L1128" s="539">
        <f t="shared" si="301"/>
        <v>0</v>
      </c>
      <c r="M1128" s="539">
        <f t="shared" si="301"/>
        <v>1305974.4289114848</v>
      </c>
      <c r="N1128" s="539">
        <f t="shared" si="301"/>
        <v>14962.76600547439</v>
      </c>
      <c r="O1128" s="539">
        <f t="shared" si="302"/>
        <v>1320937.1949169592</v>
      </c>
      <c r="P1128" s="540"/>
      <c r="Q1128" s="541"/>
      <c r="R1128" s="541"/>
      <c r="S1128" s="541"/>
      <c r="T1128" s="541">
        <f>D1128*1.05</f>
        <v>8260.6816286569829</v>
      </c>
      <c r="U1128" s="538">
        <f t="shared" si="303"/>
        <v>0</v>
      </c>
      <c r="V1128" s="538">
        <f t="shared" si="304"/>
        <v>0</v>
      </c>
      <c r="W1128" s="538">
        <f t="shared" si="304"/>
        <v>0</v>
      </c>
      <c r="X1128" s="538">
        <f t="shared" si="304"/>
        <v>24782.04488597095</v>
      </c>
      <c r="Y1128" s="538">
        <f t="shared" si="305"/>
        <v>24782.04488597095</v>
      </c>
      <c r="Z1128" s="542">
        <f t="shared" si="306"/>
        <v>-1296155.1500309883</v>
      </c>
      <c r="AA1128" s="543"/>
      <c r="AB1128" s="544" t="s">
        <v>2263</v>
      </c>
      <c r="AC1128" s="544" t="s">
        <v>2505</v>
      </c>
      <c r="AD1128" s="544" t="s">
        <v>2505</v>
      </c>
      <c r="AE1128" s="544" t="s">
        <v>2263</v>
      </c>
      <c r="AF1128" s="545" t="s">
        <v>2263</v>
      </c>
      <c r="AG1128" s="545" t="s">
        <v>2263</v>
      </c>
      <c r="AH1128" s="556"/>
      <c r="AN1128" s="502">
        <f t="shared" si="299"/>
        <v>0</v>
      </c>
      <c r="AO1128" s="502">
        <f t="shared" si="299"/>
        <v>0</v>
      </c>
      <c r="AP1128" s="502">
        <f t="shared" si="299"/>
        <v>-1305974.4289114848</v>
      </c>
      <c r="AQ1128" s="502">
        <f t="shared" si="298"/>
        <v>9819.2788804965603</v>
      </c>
    </row>
    <row r="1129" spans="1:43" s="504" customFormat="1" ht="38.25" x14ac:dyDescent="0.2">
      <c r="A1129" s="535" t="s">
        <v>1508</v>
      </c>
      <c r="B1129" s="536" t="s">
        <v>2428</v>
      </c>
      <c r="C1129" s="537" t="s">
        <v>2263</v>
      </c>
      <c r="D1129" s="537">
        <v>8528.815091788063</v>
      </c>
      <c r="E1129" s="537">
        <v>8528.815091788063</v>
      </c>
      <c r="F1129" s="537">
        <v>7512.5991630859116</v>
      </c>
      <c r="G1129" s="538">
        <v>0</v>
      </c>
      <c r="H1129" s="538">
        <v>3</v>
      </c>
      <c r="I1129" s="538">
        <v>584</v>
      </c>
      <c r="J1129" s="538">
        <v>2</v>
      </c>
      <c r="K1129" s="539">
        <f t="shared" si="300"/>
        <v>0</v>
      </c>
      <c r="L1129" s="539">
        <f t="shared" si="301"/>
        <v>25586.445275364189</v>
      </c>
      <c r="M1129" s="539">
        <f t="shared" si="301"/>
        <v>4980828.0136042284</v>
      </c>
      <c r="N1129" s="539">
        <f t="shared" si="301"/>
        <v>15025.198326171823</v>
      </c>
      <c r="O1129" s="539">
        <f t="shared" si="302"/>
        <v>5021439.6572057642</v>
      </c>
      <c r="P1129" s="540"/>
      <c r="Q1129" s="541"/>
      <c r="R1129" s="541">
        <f>SUMPRODUCT($D$1129:$F$1129,$H$1129:$J$1129)/SUM($H$1129:$J$1129)</f>
        <v>8525.3644434732832</v>
      </c>
      <c r="S1129" s="541">
        <f t="shared" ref="S1129:T1129" si="313">SUMPRODUCT($D$1129:$F$1129,$H$1129:$J$1129)/SUM($H$1129:$J$1129)</f>
        <v>8525.3644434732832</v>
      </c>
      <c r="T1129" s="541">
        <f t="shared" si="313"/>
        <v>8525.3644434732832</v>
      </c>
      <c r="U1129" s="538">
        <f t="shared" si="303"/>
        <v>0</v>
      </c>
      <c r="V1129" s="538">
        <f t="shared" si="304"/>
        <v>25576.093330419848</v>
      </c>
      <c r="W1129" s="538">
        <f t="shared" si="304"/>
        <v>4978812.8349883975</v>
      </c>
      <c r="X1129" s="538">
        <f t="shared" si="304"/>
        <v>17050.728886946566</v>
      </c>
      <c r="Y1129" s="538">
        <f t="shared" si="305"/>
        <v>5021439.6572057633</v>
      </c>
      <c r="Z1129" s="542">
        <f t="shared" si="306"/>
        <v>-9.3132257461547852E-10</v>
      </c>
      <c r="AA1129" s="543"/>
      <c r="AB1129" s="544" t="s">
        <v>2263</v>
      </c>
      <c r="AC1129" s="544" t="s">
        <v>2505</v>
      </c>
      <c r="AD1129" s="544" t="s">
        <v>2505</v>
      </c>
      <c r="AE1129" s="544" t="s">
        <v>2263</v>
      </c>
      <c r="AF1129" s="545" t="s">
        <v>2263</v>
      </c>
      <c r="AG1129" s="545" t="s">
        <v>2263</v>
      </c>
      <c r="AH1129" s="556"/>
      <c r="AN1129" s="502">
        <f t="shared" si="299"/>
        <v>0</v>
      </c>
      <c r="AO1129" s="502">
        <f t="shared" si="299"/>
        <v>-10.351944944341085</v>
      </c>
      <c r="AP1129" s="502">
        <f t="shared" si="299"/>
        <v>-2015.1786158308387</v>
      </c>
      <c r="AQ1129" s="502">
        <f t="shared" si="299"/>
        <v>2025.5305607747432</v>
      </c>
    </row>
    <row r="1130" spans="1:43" s="504" customFormat="1" ht="38.25" x14ac:dyDescent="0.2">
      <c r="A1130" s="535" t="s">
        <v>1509</v>
      </c>
      <c r="B1130" s="536" t="s">
        <v>2428</v>
      </c>
      <c r="C1130" s="537" t="s">
        <v>2263</v>
      </c>
      <c r="D1130" s="537">
        <v>9747.5998063457537</v>
      </c>
      <c r="E1130" s="537">
        <v>9747.5998063457537</v>
      </c>
      <c r="F1130" s="537">
        <v>2661.8103672164866</v>
      </c>
      <c r="G1130" s="538">
        <v>0</v>
      </c>
      <c r="H1130" s="538">
        <v>0</v>
      </c>
      <c r="I1130" s="538">
        <v>298</v>
      </c>
      <c r="J1130" s="538">
        <v>1</v>
      </c>
      <c r="K1130" s="539">
        <f t="shared" si="300"/>
        <v>0</v>
      </c>
      <c r="L1130" s="539">
        <f t="shared" si="301"/>
        <v>0</v>
      </c>
      <c r="M1130" s="539">
        <f t="shared" si="301"/>
        <v>2904784.7422910347</v>
      </c>
      <c r="N1130" s="539">
        <f t="shared" si="301"/>
        <v>2661.8103672164866</v>
      </c>
      <c r="O1130" s="539">
        <f t="shared" si="302"/>
        <v>2907446.552658251</v>
      </c>
      <c r="P1130" s="540"/>
      <c r="Q1130" s="541"/>
      <c r="R1130" s="541">
        <f>SUMPRODUCT($D$1130:$F$1130,$H$1130:$J$1130)/SUM($H$1130:$J$1130)</f>
        <v>9723.9015139071944</v>
      </c>
      <c r="S1130" s="541">
        <f t="shared" ref="S1130:T1130" si="314">SUMPRODUCT($D$1130:$F$1130,$H$1130:$J$1130)/SUM($H$1130:$J$1130)</f>
        <v>9723.9015139071944</v>
      </c>
      <c r="T1130" s="541">
        <f t="shared" si="314"/>
        <v>9723.9015139071944</v>
      </c>
      <c r="U1130" s="538">
        <f t="shared" si="303"/>
        <v>0</v>
      </c>
      <c r="V1130" s="538">
        <f t="shared" si="304"/>
        <v>0</v>
      </c>
      <c r="W1130" s="538">
        <f t="shared" si="304"/>
        <v>2897722.6511443439</v>
      </c>
      <c r="X1130" s="538">
        <f t="shared" si="304"/>
        <v>9723.9015139071944</v>
      </c>
      <c r="Y1130" s="538">
        <f t="shared" si="305"/>
        <v>2907446.552658251</v>
      </c>
      <c r="Z1130" s="542">
        <f t="shared" si="306"/>
        <v>0</v>
      </c>
      <c r="AA1130" s="543"/>
      <c r="AB1130" s="544" t="s">
        <v>2263</v>
      </c>
      <c r="AC1130" s="544" t="s">
        <v>2505</v>
      </c>
      <c r="AD1130" s="544" t="s">
        <v>2505</v>
      </c>
      <c r="AE1130" s="544" t="s">
        <v>2263</v>
      </c>
      <c r="AF1130" s="545" t="s">
        <v>2263</v>
      </c>
      <c r="AG1130" s="545" t="s">
        <v>2263</v>
      </c>
      <c r="AH1130" s="556"/>
      <c r="AN1130" s="502">
        <f t="shared" ref="AN1130:AQ1193" si="315">U1130-K1130</f>
        <v>0</v>
      </c>
      <c r="AO1130" s="502">
        <f t="shared" si="315"/>
        <v>0</v>
      </c>
      <c r="AP1130" s="502">
        <f t="shared" si="315"/>
        <v>-7062.091146690771</v>
      </c>
      <c r="AQ1130" s="502">
        <f t="shared" si="315"/>
        <v>7062.0911466907073</v>
      </c>
    </row>
    <row r="1131" spans="1:43" s="504" customFormat="1" ht="12.75" x14ac:dyDescent="0.2">
      <c r="A1131" s="535" t="s">
        <v>1510</v>
      </c>
      <c r="B1131" s="536">
        <v>0</v>
      </c>
      <c r="C1131" s="537" t="s">
        <v>2263</v>
      </c>
      <c r="D1131" s="537">
        <v>3746.6105600657356</v>
      </c>
      <c r="E1131" s="537">
        <v>3746.6105600657356</v>
      </c>
      <c r="F1131" s="537">
        <v>4855.1236539098763</v>
      </c>
      <c r="G1131" s="538">
        <v>0</v>
      </c>
      <c r="H1131" s="538">
        <v>39</v>
      </c>
      <c r="I1131" s="538">
        <v>683</v>
      </c>
      <c r="J1131" s="538">
        <v>5</v>
      </c>
      <c r="K1131" s="539">
        <f t="shared" si="300"/>
        <v>0</v>
      </c>
      <c r="L1131" s="539">
        <f t="shared" si="301"/>
        <v>146117.81184256368</v>
      </c>
      <c r="M1131" s="539">
        <f t="shared" si="301"/>
        <v>2558935.0125248972</v>
      </c>
      <c r="N1131" s="539">
        <f t="shared" si="301"/>
        <v>24275.618269549381</v>
      </c>
      <c r="O1131" s="539">
        <f t="shared" si="302"/>
        <v>2729328.44263701</v>
      </c>
      <c r="P1131" s="540"/>
      <c r="Q1131" s="541"/>
      <c r="R1131" s="541"/>
      <c r="S1131" s="541"/>
      <c r="T1131" s="541"/>
      <c r="U1131" s="538">
        <f t="shared" si="303"/>
        <v>0</v>
      </c>
      <c r="V1131" s="538">
        <f t="shared" si="304"/>
        <v>0</v>
      </c>
      <c r="W1131" s="538">
        <f t="shared" si="304"/>
        <v>0</v>
      </c>
      <c r="X1131" s="538">
        <f t="shared" si="304"/>
        <v>0</v>
      </c>
      <c r="Y1131" s="538">
        <f t="shared" si="305"/>
        <v>0</v>
      </c>
      <c r="Z1131" s="542">
        <f t="shared" si="306"/>
        <v>0</v>
      </c>
      <c r="AA1131" s="543"/>
      <c r="AB1131" s="544" t="s">
        <v>2263</v>
      </c>
      <c r="AC1131" s="544" t="s">
        <v>2505</v>
      </c>
      <c r="AD1131" s="544" t="s">
        <v>2505</v>
      </c>
      <c r="AE1131" s="544" t="s">
        <v>2263</v>
      </c>
      <c r="AF1131" s="545" t="s">
        <v>2263</v>
      </c>
      <c r="AG1131" s="545" t="s">
        <v>2263</v>
      </c>
      <c r="AH1131" s="556"/>
      <c r="AN1131" s="502">
        <f t="shared" si="315"/>
        <v>0</v>
      </c>
      <c r="AO1131" s="502">
        <f t="shared" si="315"/>
        <v>-146117.81184256368</v>
      </c>
      <c r="AP1131" s="502">
        <f t="shared" si="315"/>
        <v>-2558935.0125248972</v>
      </c>
      <c r="AQ1131" s="502">
        <f t="shared" si="315"/>
        <v>-24275.618269549381</v>
      </c>
    </row>
    <row r="1132" spans="1:43" s="504" customFormat="1" ht="51" x14ac:dyDescent="0.2">
      <c r="A1132" s="535" t="s">
        <v>1511</v>
      </c>
      <c r="B1132" s="536" t="s">
        <v>2433</v>
      </c>
      <c r="C1132" s="537" t="s">
        <v>2263</v>
      </c>
      <c r="D1132" s="537">
        <v>2942.5831150651693</v>
      </c>
      <c r="E1132" s="537">
        <v>2942.5831150651693</v>
      </c>
      <c r="F1132" s="537">
        <v>2272.6786460120788</v>
      </c>
      <c r="G1132" s="538">
        <v>0</v>
      </c>
      <c r="H1132" s="538">
        <v>299</v>
      </c>
      <c r="I1132" s="538">
        <v>2352</v>
      </c>
      <c r="J1132" s="538">
        <v>2</v>
      </c>
      <c r="K1132" s="539">
        <f t="shared" si="300"/>
        <v>0</v>
      </c>
      <c r="L1132" s="539">
        <f t="shared" si="301"/>
        <v>879832.35140448564</v>
      </c>
      <c r="M1132" s="539">
        <f t="shared" si="301"/>
        <v>6920955.4866332784</v>
      </c>
      <c r="N1132" s="539">
        <f t="shared" si="301"/>
        <v>4545.3572920241577</v>
      </c>
      <c r="O1132" s="539">
        <f t="shared" si="302"/>
        <v>7805333.1953297881</v>
      </c>
      <c r="P1132" s="540"/>
      <c r="Q1132" s="541"/>
      <c r="R1132" s="541">
        <f>SUMPRODUCT(D1132:F1132,H1132:J1132)/SUM(H1132:J1132)</f>
        <v>2942.0780985035008</v>
      </c>
      <c r="S1132" s="541">
        <f>R1132</f>
        <v>2942.0780985035008</v>
      </c>
      <c r="T1132" s="541">
        <f>R1132</f>
        <v>2942.0780985035008</v>
      </c>
      <c r="U1132" s="538">
        <f t="shared" si="303"/>
        <v>0</v>
      </c>
      <c r="V1132" s="538">
        <f t="shared" si="304"/>
        <v>879681.35145254678</v>
      </c>
      <c r="W1132" s="538">
        <f t="shared" si="304"/>
        <v>6919767.6876802342</v>
      </c>
      <c r="X1132" s="538">
        <f t="shared" si="304"/>
        <v>5884.1561970070015</v>
      </c>
      <c r="Y1132" s="538">
        <f t="shared" si="305"/>
        <v>7805333.1953297881</v>
      </c>
      <c r="Z1132" s="542">
        <f t="shared" si="306"/>
        <v>0</v>
      </c>
      <c r="AA1132" s="543"/>
      <c r="AB1132" s="544" t="s">
        <v>2263</v>
      </c>
      <c r="AC1132" s="544" t="s">
        <v>2505</v>
      </c>
      <c r="AD1132" s="544" t="s">
        <v>2505</v>
      </c>
      <c r="AE1132" s="544" t="s">
        <v>2263</v>
      </c>
      <c r="AF1132" s="545" t="s">
        <v>2263</v>
      </c>
      <c r="AG1132" s="545" t="s">
        <v>2263</v>
      </c>
      <c r="AH1132" s="556"/>
      <c r="AN1132" s="502">
        <f t="shared" si="315"/>
        <v>0</v>
      </c>
      <c r="AO1132" s="502">
        <f t="shared" si="315"/>
        <v>-150.99995193886571</v>
      </c>
      <c r="AP1132" s="502">
        <f t="shared" si="315"/>
        <v>-1187.7989530442283</v>
      </c>
      <c r="AQ1132" s="502">
        <f t="shared" si="315"/>
        <v>1338.7989049828439</v>
      </c>
    </row>
    <row r="1133" spans="1:43" s="504" customFormat="1" ht="12.75" x14ac:dyDescent="0.2">
      <c r="A1133" s="535" t="s">
        <v>1512</v>
      </c>
      <c r="B1133" s="536">
        <v>0</v>
      </c>
      <c r="C1133" s="537" t="s">
        <v>2263</v>
      </c>
      <c r="D1133" s="537">
        <v>2723.5011266895394</v>
      </c>
      <c r="E1133" s="537">
        <v>2723.5011266895394</v>
      </c>
      <c r="F1133" s="537">
        <v>3033.7947260615474</v>
      </c>
      <c r="G1133" s="538">
        <v>0</v>
      </c>
      <c r="H1133" s="538">
        <v>547</v>
      </c>
      <c r="I1133" s="538">
        <v>3157</v>
      </c>
      <c r="J1133" s="538">
        <v>8</v>
      </c>
      <c r="K1133" s="539">
        <f t="shared" si="300"/>
        <v>0</v>
      </c>
      <c r="L1133" s="539">
        <f t="shared" si="301"/>
        <v>1489755.116299178</v>
      </c>
      <c r="M1133" s="539">
        <f t="shared" si="301"/>
        <v>8598093.0569588766</v>
      </c>
      <c r="N1133" s="539">
        <f t="shared" si="301"/>
        <v>24270.357808492379</v>
      </c>
      <c r="O1133" s="539">
        <f t="shared" si="302"/>
        <v>10112118.531066548</v>
      </c>
      <c r="P1133" s="540"/>
      <c r="Q1133" s="541"/>
      <c r="R1133" s="541"/>
      <c r="S1133" s="541"/>
      <c r="T1133" s="541"/>
      <c r="U1133" s="538">
        <f t="shared" si="303"/>
        <v>0</v>
      </c>
      <c r="V1133" s="538">
        <f t="shared" si="304"/>
        <v>0</v>
      </c>
      <c r="W1133" s="538">
        <f t="shared" si="304"/>
        <v>0</v>
      </c>
      <c r="X1133" s="538">
        <f t="shared" si="304"/>
        <v>0</v>
      </c>
      <c r="Y1133" s="538">
        <f t="shared" si="305"/>
        <v>0</v>
      </c>
      <c r="Z1133" s="542">
        <f t="shared" si="306"/>
        <v>0</v>
      </c>
      <c r="AA1133" s="543"/>
      <c r="AB1133" s="544" t="s">
        <v>2263</v>
      </c>
      <c r="AC1133" s="544" t="s">
        <v>2505</v>
      </c>
      <c r="AD1133" s="544" t="s">
        <v>2505</v>
      </c>
      <c r="AE1133" s="544" t="s">
        <v>2263</v>
      </c>
      <c r="AF1133" s="545" t="s">
        <v>2263</v>
      </c>
      <c r="AG1133" s="545" t="s">
        <v>2263</v>
      </c>
      <c r="AH1133" s="556"/>
      <c r="AN1133" s="502">
        <f t="shared" si="315"/>
        <v>0</v>
      </c>
      <c r="AO1133" s="502">
        <f t="shared" si="315"/>
        <v>-1489755.116299178</v>
      </c>
      <c r="AP1133" s="502">
        <f t="shared" si="315"/>
        <v>-8598093.0569588766</v>
      </c>
      <c r="AQ1133" s="502">
        <f t="shared" si="315"/>
        <v>-24270.357808492379</v>
      </c>
    </row>
    <row r="1134" spans="1:43" s="504" customFormat="1" ht="51" x14ac:dyDescent="0.2">
      <c r="A1134" s="535" t="s">
        <v>1513</v>
      </c>
      <c r="B1134" s="536" t="s">
        <v>2433</v>
      </c>
      <c r="C1134" s="537" t="s">
        <v>2263</v>
      </c>
      <c r="D1134" s="537">
        <v>3960.3885538374093</v>
      </c>
      <c r="E1134" s="537">
        <v>3960.3885538374093</v>
      </c>
      <c r="F1134" s="537">
        <v>2504.0092827553804</v>
      </c>
      <c r="G1134" s="538">
        <v>0</v>
      </c>
      <c r="H1134" s="538">
        <v>18</v>
      </c>
      <c r="I1134" s="538">
        <v>435</v>
      </c>
      <c r="J1134" s="538">
        <v>1</v>
      </c>
      <c r="K1134" s="539">
        <f t="shared" si="300"/>
        <v>0</v>
      </c>
      <c r="L1134" s="539">
        <f t="shared" si="301"/>
        <v>71286.993969073374</v>
      </c>
      <c r="M1134" s="539">
        <f t="shared" si="301"/>
        <v>1722769.0209192731</v>
      </c>
      <c r="N1134" s="539">
        <f t="shared" si="301"/>
        <v>2504.0092827553804</v>
      </c>
      <c r="O1134" s="539">
        <f t="shared" si="302"/>
        <v>1796560.0241711019</v>
      </c>
      <c r="P1134" s="540"/>
      <c r="Q1134" s="541"/>
      <c r="R1134" s="541">
        <f>SUMPRODUCT($D$1134:$F$1134,$H$1134:$J$1134)/SUM($H$1134:$J$1134)</f>
        <v>3957.1806699804006</v>
      </c>
      <c r="S1134" s="541">
        <f t="shared" ref="S1134:T1134" si="316">SUMPRODUCT($D$1134:$F$1134,$H$1134:$J$1134)/SUM($H$1134:$J$1134)</f>
        <v>3957.1806699804006</v>
      </c>
      <c r="T1134" s="541">
        <f t="shared" si="316"/>
        <v>3957.1806699804006</v>
      </c>
      <c r="U1134" s="538">
        <f t="shared" si="303"/>
        <v>0</v>
      </c>
      <c r="V1134" s="538">
        <f t="shared" si="304"/>
        <v>71229.252059647217</v>
      </c>
      <c r="W1134" s="538">
        <f t="shared" si="304"/>
        <v>1721373.5914414742</v>
      </c>
      <c r="X1134" s="538">
        <f t="shared" si="304"/>
        <v>3957.1806699804006</v>
      </c>
      <c r="Y1134" s="538">
        <f t="shared" si="305"/>
        <v>1796560.0241711016</v>
      </c>
      <c r="Z1134" s="542">
        <f t="shared" si="306"/>
        <v>-2.3283064365386963E-10</v>
      </c>
      <c r="AA1134" s="543"/>
      <c r="AB1134" s="544" t="s">
        <v>2263</v>
      </c>
      <c r="AC1134" s="544" t="s">
        <v>2505</v>
      </c>
      <c r="AD1134" s="544" t="s">
        <v>2505</v>
      </c>
      <c r="AE1134" s="544" t="s">
        <v>2263</v>
      </c>
      <c r="AF1134" s="545" t="s">
        <v>2263</v>
      </c>
      <c r="AG1134" s="545" t="s">
        <v>2263</v>
      </c>
      <c r="AH1134" s="556"/>
      <c r="AN1134" s="502">
        <f t="shared" si="315"/>
        <v>0</v>
      </c>
      <c r="AO1134" s="502">
        <f t="shared" si="315"/>
        <v>-57.741909426156781</v>
      </c>
      <c r="AP1134" s="502">
        <f t="shared" si="315"/>
        <v>-1395.4294777989853</v>
      </c>
      <c r="AQ1134" s="502">
        <f t="shared" si="315"/>
        <v>1453.1713872250202</v>
      </c>
    </row>
    <row r="1135" spans="1:43" s="504" customFormat="1" ht="12.75" x14ac:dyDescent="0.2">
      <c r="A1135" s="535" t="s">
        <v>1514</v>
      </c>
      <c r="B1135" s="536">
        <v>0</v>
      </c>
      <c r="C1135" s="537" t="s">
        <v>2263</v>
      </c>
      <c r="D1135" s="537">
        <v>2773.8795625165353</v>
      </c>
      <c r="E1135" s="537">
        <v>2773.8795625165353</v>
      </c>
      <c r="F1135" s="537">
        <v>9424.810033438871</v>
      </c>
      <c r="G1135" s="538">
        <v>0</v>
      </c>
      <c r="H1135" s="538">
        <v>85</v>
      </c>
      <c r="I1135" s="538">
        <v>320</v>
      </c>
      <c r="J1135" s="538">
        <v>1</v>
      </c>
      <c r="K1135" s="539">
        <f t="shared" si="300"/>
        <v>0</v>
      </c>
      <c r="L1135" s="539">
        <f t="shared" si="301"/>
        <v>235779.76281390552</v>
      </c>
      <c r="M1135" s="539">
        <f t="shared" si="301"/>
        <v>887641.46000529127</v>
      </c>
      <c r="N1135" s="539">
        <f t="shared" si="301"/>
        <v>9424.810033438871</v>
      </c>
      <c r="O1135" s="539">
        <f t="shared" si="302"/>
        <v>1132846.0328526357</v>
      </c>
      <c r="P1135" s="540"/>
      <c r="Q1135" s="541"/>
      <c r="R1135" s="541"/>
      <c r="S1135" s="541"/>
      <c r="T1135" s="541"/>
      <c r="U1135" s="538">
        <f t="shared" si="303"/>
        <v>0</v>
      </c>
      <c r="V1135" s="538">
        <f t="shared" si="304"/>
        <v>0</v>
      </c>
      <c r="W1135" s="538">
        <f t="shared" si="304"/>
        <v>0</v>
      </c>
      <c r="X1135" s="538">
        <f t="shared" si="304"/>
        <v>0</v>
      </c>
      <c r="Y1135" s="538">
        <f t="shared" si="305"/>
        <v>0</v>
      </c>
      <c r="Z1135" s="542">
        <f t="shared" si="306"/>
        <v>0</v>
      </c>
      <c r="AA1135" s="543"/>
      <c r="AB1135" s="544" t="s">
        <v>2263</v>
      </c>
      <c r="AC1135" s="544" t="s">
        <v>2505</v>
      </c>
      <c r="AD1135" s="544" t="s">
        <v>2505</v>
      </c>
      <c r="AE1135" s="544" t="s">
        <v>2263</v>
      </c>
      <c r="AF1135" s="545" t="s">
        <v>2263</v>
      </c>
      <c r="AG1135" s="545" t="s">
        <v>2263</v>
      </c>
      <c r="AH1135" s="556"/>
      <c r="AN1135" s="502">
        <f t="shared" si="315"/>
        <v>0</v>
      </c>
      <c r="AO1135" s="502">
        <f t="shared" si="315"/>
        <v>-235779.76281390552</v>
      </c>
      <c r="AP1135" s="502">
        <f t="shared" si="315"/>
        <v>-887641.46000529127</v>
      </c>
      <c r="AQ1135" s="502">
        <f t="shared" si="315"/>
        <v>-9424.810033438871</v>
      </c>
    </row>
    <row r="1136" spans="1:43" s="504" customFormat="1" ht="12.75" x14ac:dyDescent="0.2">
      <c r="A1136" s="535" t="s">
        <v>1515</v>
      </c>
      <c r="B1136" s="536">
        <v>0</v>
      </c>
      <c r="C1136" s="537" t="s">
        <v>2263</v>
      </c>
      <c r="D1136" s="537">
        <v>3645.1927009396359</v>
      </c>
      <c r="E1136" s="537">
        <v>3645.1927009396359</v>
      </c>
      <c r="F1136" s="537">
        <v>3645.1927009396359</v>
      </c>
      <c r="G1136" s="538">
        <v>0</v>
      </c>
      <c r="H1136" s="538">
        <v>17</v>
      </c>
      <c r="I1136" s="538">
        <v>261</v>
      </c>
      <c r="J1136" s="538">
        <v>0</v>
      </c>
      <c r="K1136" s="539">
        <f t="shared" si="300"/>
        <v>0</v>
      </c>
      <c r="L1136" s="539">
        <f t="shared" si="301"/>
        <v>61968.275915973813</v>
      </c>
      <c r="M1136" s="539">
        <f t="shared" si="301"/>
        <v>951395.29494524491</v>
      </c>
      <c r="N1136" s="539">
        <f t="shared" si="301"/>
        <v>0</v>
      </c>
      <c r="O1136" s="539">
        <f t="shared" si="302"/>
        <v>1013363.5708612187</v>
      </c>
      <c r="P1136" s="540"/>
      <c r="Q1136" s="541"/>
      <c r="R1136" s="541"/>
      <c r="S1136" s="541"/>
      <c r="T1136" s="541"/>
      <c r="U1136" s="538">
        <f t="shared" si="303"/>
        <v>0</v>
      </c>
      <c r="V1136" s="538">
        <f t="shared" si="304"/>
        <v>0</v>
      </c>
      <c r="W1136" s="538">
        <f t="shared" si="304"/>
        <v>0</v>
      </c>
      <c r="X1136" s="538">
        <f t="shared" si="304"/>
        <v>0</v>
      </c>
      <c r="Y1136" s="538">
        <f t="shared" si="305"/>
        <v>0</v>
      </c>
      <c r="Z1136" s="542">
        <f t="shared" si="306"/>
        <v>0</v>
      </c>
      <c r="AA1136" s="543"/>
      <c r="AB1136" s="544" t="s">
        <v>2263</v>
      </c>
      <c r="AC1136" s="544" t="s">
        <v>2505</v>
      </c>
      <c r="AD1136" s="544" t="s">
        <v>2505</v>
      </c>
      <c r="AE1136" s="544" t="s">
        <v>2263</v>
      </c>
      <c r="AF1136" s="545" t="s">
        <v>2263</v>
      </c>
      <c r="AG1136" s="545" t="s">
        <v>2263</v>
      </c>
      <c r="AH1136" s="556"/>
      <c r="AN1136" s="502">
        <f t="shared" si="315"/>
        <v>0</v>
      </c>
      <c r="AO1136" s="502">
        <f t="shared" si="315"/>
        <v>-61968.275915973813</v>
      </c>
      <c r="AP1136" s="502">
        <f t="shared" si="315"/>
        <v>-951395.29494524491</v>
      </c>
      <c r="AQ1136" s="502">
        <f t="shared" si="315"/>
        <v>0</v>
      </c>
    </row>
    <row r="1137" spans="1:43" s="504" customFormat="1" ht="38.25" x14ac:dyDescent="0.2">
      <c r="A1137" s="535" t="s">
        <v>1516</v>
      </c>
      <c r="B1137" s="536" t="s">
        <v>2434</v>
      </c>
      <c r="C1137" s="537">
        <v>114.93363875208074</v>
      </c>
      <c r="D1137" s="537">
        <v>2151.1464641119783</v>
      </c>
      <c r="E1137" s="537">
        <v>2151.1464641119783</v>
      </c>
      <c r="F1137" s="537">
        <v>13613.171691755655</v>
      </c>
      <c r="G1137" s="538">
        <v>766</v>
      </c>
      <c r="H1137" s="538">
        <v>532</v>
      </c>
      <c r="I1137" s="538">
        <v>152</v>
      </c>
      <c r="J1137" s="538">
        <v>107</v>
      </c>
      <c r="K1137" s="539">
        <f t="shared" si="300"/>
        <v>88039.167284093841</v>
      </c>
      <c r="L1137" s="539">
        <f t="shared" si="301"/>
        <v>1144409.9189075725</v>
      </c>
      <c r="M1137" s="539">
        <f t="shared" si="301"/>
        <v>326974.26254502067</v>
      </c>
      <c r="N1137" s="539">
        <f t="shared" si="301"/>
        <v>1456609.3710178551</v>
      </c>
      <c r="O1137" s="539">
        <f t="shared" si="302"/>
        <v>3016032.7197545422</v>
      </c>
      <c r="P1137" s="540"/>
      <c r="Q1137" s="541"/>
      <c r="R1137" s="541"/>
      <c r="S1137" s="541"/>
      <c r="T1137" s="541">
        <f>SUMPRODUCT($F$1137:$F$1138,$J$1137:$J$1138)/SUM($J$1137:$J$1138)</f>
        <v>7970.0060695152724</v>
      </c>
      <c r="U1137" s="538">
        <f t="shared" si="303"/>
        <v>0</v>
      </c>
      <c r="V1137" s="538">
        <f t="shared" si="304"/>
        <v>0</v>
      </c>
      <c r="W1137" s="538">
        <f t="shared" si="304"/>
        <v>0</v>
      </c>
      <c r="X1137" s="538">
        <f t="shared" si="304"/>
        <v>852790.64943813416</v>
      </c>
      <c r="Y1137" s="538">
        <f t="shared" si="305"/>
        <v>852790.64943813416</v>
      </c>
      <c r="Z1137" s="542">
        <f t="shared" si="306"/>
        <v>-2163242.0703164078</v>
      </c>
      <c r="AA1137" s="543"/>
      <c r="AB1137" s="544" t="s">
        <v>2263</v>
      </c>
      <c r="AC1137" s="544" t="s">
        <v>2505</v>
      </c>
      <c r="AD1137" s="544" t="s">
        <v>2505</v>
      </c>
      <c r="AE1137" s="544" t="s">
        <v>2263</v>
      </c>
      <c r="AF1137" s="545">
        <v>330</v>
      </c>
      <c r="AG1137" s="545" t="s">
        <v>2263</v>
      </c>
      <c r="AH1137" s="556"/>
      <c r="AN1137" s="502">
        <f t="shared" si="315"/>
        <v>-88039.167284093841</v>
      </c>
      <c r="AO1137" s="502">
        <f t="shared" si="315"/>
        <v>-1144409.9189075725</v>
      </c>
      <c r="AP1137" s="502">
        <f t="shared" si="315"/>
        <v>-326974.26254502067</v>
      </c>
      <c r="AQ1137" s="502">
        <f t="shared" si="315"/>
        <v>-603818.72157972096</v>
      </c>
    </row>
    <row r="1138" spans="1:43" s="504" customFormat="1" ht="38.25" x14ac:dyDescent="0.2">
      <c r="A1138" s="535" t="s">
        <v>1517</v>
      </c>
      <c r="B1138" s="536" t="s">
        <v>2434</v>
      </c>
      <c r="C1138" s="537">
        <v>164.21950047759208</v>
      </c>
      <c r="D1138" s="537">
        <v>1773.8647315180347</v>
      </c>
      <c r="E1138" s="537">
        <v>1773.8647315180347</v>
      </c>
      <c r="F1138" s="537">
        <v>7534.3504262398601</v>
      </c>
      <c r="G1138" s="538">
        <v>2331</v>
      </c>
      <c r="H1138" s="538">
        <v>6516</v>
      </c>
      <c r="I1138" s="538">
        <v>3215</v>
      </c>
      <c r="J1138" s="538">
        <v>1386</v>
      </c>
      <c r="K1138" s="539">
        <f t="shared" si="300"/>
        <v>382795.65561326715</v>
      </c>
      <c r="L1138" s="539">
        <f t="shared" si="301"/>
        <v>11558502.590571513</v>
      </c>
      <c r="M1138" s="539">
        <f t="shared" si="301"/>
        <v>5702975.1118304813</v>
      </c>
      <c r="N1138" s="539">
        <f t="shared" si="301"/>
        <v>10442609.690768447</v>
      </c>
      <c r="O1138" s="539">
        <f t="shared" si="302"/>
        <v>28086883.048783708</v>
      </c>
      <c r="P1138" s="540"/>
      <c r="Q1138" s="541"/>
      <c r="R1138" s="541"/>
      <c r="S1138" s="541"/>
      <c r="T1138" s="541">
        <f>SUMPRODUCT($F$1137:$F$1138,$J$1137:$J$1138)/SUM($J$1137:$J$1138)</f>
        <v>7970.0060695152724</v>
      </c>
      <c r="U1138" s="538">
        <f t="shared" si="303"/>
        <v>0</v>
      </c>
      <c r="V1138" s="538">
        <f t="shared" si="304"/>
        <v>0</v>
      </c>
      <c r="W1138" s="538">
        <f t="shared" si="304"/>
        <v>0</v>
      </c>
      <c r="X1138" s="538">
        <f t="shared" si="304"/>
        <v>11046428.412348168</v>
      </c>
      <c r="Y1138" s="538">
        <f t="shared" si="305"/>
        <v>11046428.412348168</v>
      </c>
      <c r="Z1138" s="542">
        <f t="shared" si="306"/>
        <v>-17040454.636435539</v>
      </c>
      <c r="AA1138" s="543"/>
      <c r="AB1138" s="544" t="s">
        <v>2263</v>
      </c>
      <c r="AC1138" s="544" t="s">
        <v>2505</v>
      </c>
      <c r="AD1138" s="544" t="s">
        <v>2505</v>
      </c>
      <c r="AE1138" s="544" t="s">
        <v>2263</v>
      </c>
      <c r="AF1138" s="545">
        <v>330</v>
      </c>
      <c r="AG1138" s="545" t="s">
        <v>2263</v>
      </c>
      <c r="AH1138" s="556"/>
      <c r="AN1138" s="502">
        <f t="shared" si="315"/>
        <v>-382795.65561326715</v>
      </c>
      <c r="AO1138" s="502">
        <f t="shared" si="315"/>
        <v>-11558502.590571513</v>
      </c>
      <c r="AP1138" s="502">
        <f t="shared" si="315"/>
        <v>-5702975.1118304813</v>
      </c>
      <c r="AQ1138" s="502">
        <f t="shared" si="315"/>
        <v>603818.7215797212</v>
      </c>
    </row>
    <row r="1139" spans="1:43" s="504" customFormat="1" ht="51" x14ac:dyDescent="0.2">
      <c r="A1139" s="535" t="s">
        <v>1518</v>
      </c>
      <c r="B1139" s="536" t="s">
        <v>2435</v>
      </c>
      <c r="C1139" s="537">
        <v>131.68061596285693</v>
      </c>
      <c r="D1139" s="537">
        <v>840.23658348323988</v>
      </c>
      <c r="E1139" s="537">
        <v>840.23658348323988</v>
      </c>
      <c r="F1139" s="537">
        <v>876.79818937077823</v>
      </c>
      <c r="G1139" s="538">
        <v>100527</v>
      </c>
      <c r="H1139" s="538">
        <v>53540</v>
      </c>
      <c r="I1139" s="538">
        <v>7468</v>
      </c>
      <c r="J1139" s="538">
        <v>26291</v>
      </c>
      <c r="K1139" s="539">
        <f t="shared" si="300"/>
        <v>13237457.280898118</v>
      </c>
      <c r="L1139" s="539">
        <f t="shared" si="301"/>
        <v>44986266.679692663</v>
      </c>
      <c r="M1139" s="539">
        <f t="shared" si="301"/>
        <v>6274886.8054528357</v>
      </c>
      <c r="N1139" s="539">
        <f t="shared" si="301"/>
        <v>23051901.196747132</v>
      </c>
      <c r="O1139" s="539">
        <f t="shared" si="302"/>
        <v>87550511.962790757</v>
      </c>
      <c r="P1139" s="540"/>
      <c r="Q1139" s="541"/>
      <c r="R1139" s="541"/>
      <c r="S1139" s="541"/>
      <c r="T1139" s="541">
        <f>SUMPRODUCT($F$1139:$F$1140,$J$1139:$J$1140)/SUM($J$1139:$J$1140)</f>
        <v>906.59781232984994</v>
      </c>
      <c r="U1139" s="538">
        <f t="shared" si="303"/>
        <v>0</v>
      </c>
      <c r="V1139" s="538">
        <f t="shared" si="304"/>
        <v>0</v>
      </c>
      <c r="W1139" s="538">
        <f t="shared" si="304"/>
        <v>0</v>
      </c>
      <c r="X1139" s="538">
        <f t="shared" si="304"/>
        <v>23835363.083964083</v>
      </c>
      <c r="Y1139" s="538">
        <f t="shared" si="305"/>
        <v>23835363.083964083</v>
      </c>
      <c r="Z1139" s="542">
        <f t="shared" si="306"/>
        <v>-63715148.878826678</v>
      </c>
      <c r="AA1139" s="543"/>
      <c r="AB1139" s="544" t="s">
        <v>2263</v>
      </c>
      <c r="AC1139" s="544" t="s">
        <v>2505</v>
      </c>
      <c r="AD1139" s="544" t="s">
        <v>2505</v>
      </c>
      <c r="AE1139" s="544" t="s">
        <v>2263</v>
      </c>
      <c r="AF1139" s="545">
        <v>330</v>
      </c>
      <c r="AG1139" s="545" t="s">
        <v>2263</v>
      </c>
      <c r="AH1139" s="556"/>
      <c r="AN1139" s="502">
        <f t="shared" si="315"/>
        <v>-13237457.280898118</v>
      </c>
      <c r="AO1139" s="502">
        <f t="shared" si="315"/>
        <v>-44986266.679692663</v>
      </c>
      <c r="AP1139" s="502">
        <f t="shared" si="315"/>
        <v>-6274886.8054528357</v>
      </c>
      <c r="AQ1139" s="502">
        <f t="shared" si="315"/>
        <v>783461.8872169517</v>
      </c>
    </row>
    <row r="1140" spans="1:43" s="504" customFormat="1" ht="51" x14ac:dyDescent="0.2">
      <c r="A1140" s="535" t="s">
        <v>1519</v>
      </c>
      <c r="B1140" s="536" t="s">
        <v>2435</v>
      </c>
      <c r="C1140" s="537">
        <v>122.24075464554313</v>
      </c>
      <c r="D1140" s="537">
        <v>832.99637196953609</v>
      </c>
      <c r="E1140" s="537">
        <v>832.99637196953609</v>
      </c>
      <c r="F1140" s="537">
        <v>997.00421519356485</v>
      </c>
      <c r="G1140" s="538">
        <v>1264</v>
      </c>
      <c r="H1140" s="538">
        <v>3939</v>
      </c>
      <c r="I1140" s="538">
        <v>966</v>
      </c>
      <c r="J1140" s="538">
        <v>8666</v>
      </c>
      <c r="K1140" s="539">
        <f t="shared" si="300"/>
        <v>154512.31387196653</v>
      </c>
      <c r="L1140" s="539">
        <f t="shared" si="301"/>
        <v>3281172.7091880026</v>
      </c>
      <c r="M1140" s="539">
        <f t="shared" si="301"/>
        <v>804674.49532257183</v>
      </c>
      <c r="N1140" s="539">
        <f t="shared" si="301"/>
        <v>8640038.5288674328</v>
      </c>
      <c r="O1140" s="539">
        <f t="shared" si="302"/>
        <v>12880398.047249973</v>
      </c>
      <c r="P1140" s="540"/>
      <c r="Q1140" s="541"/>
      <c r="R1140" s="541"/>
      <c r="S1140" s="541"/>
      <c r="T1140" s="541">
        <f>SUMPRODUCT($F$1139:$F$1140,$J$1139:$J$1140)/SUM($J$1139:$J$1140)</f>
        <v>906.59781232984994</v>
      </c>
      <c r="U1140" s="538">
        <f t="shared" si="303"/>
        <v>0</v>
      </c>
      <c r="V1140" s="538">
        <f t="shared" si="304"/>
        <v>0</v>
      </c>
      <c r="W1140" s="538">
        <f t="shared" si="304"/>
        <v>0</v>
      </c>
      <c r="X1140" s="538">
        <f t="shared" si="304"/>
        <v>7856576.6416504793</v>
      </c>
      <c r="Y1140" s="538">
        <f t="shared" si="305"/>
        <v>7856576.6416504793</v>
      </c>
      <c r="Z1140" s="542">
        <f t="shared" si="306"/>
        <v>-5023821.4055994935</v>
      </c>
      <c r="AA1140" s="543"/>
      <c r="AB1140" s="544" t="s">
        <v>2263</v>
      </c>
      <c r="AC1140" s="544" t="s">
        <v>2505</v>
      </c>
      <c r="AD1140" s="544" t="s">
        <v>2505</v>
      </c>
      <c r="AE1140" s="544" t="s">
        <v>2263</v>
      </c>
      <c r="AF1140" s="545">
        <v>330</v>
      </c>
      <c r="AG1140" s="545" t="s">
        <v>2263</v>
      </c>
      <c r="AH1140" s="556"/>
      <c r="AN1140" s="502">
        <f t="shared" si="315"/>
        <v>-154512.31387196653</v>
      </c>
      <c r="AO1140" s="502">
        <f t="shared" si="315"/>
        <v>-3281172.7091880026</v>
      </c>
      <c r="AP1140" s="502">
        <f t="shared" si="315"/>
        <v>-804674.49532257183</v>
      </c>
      <c r="AQ1140" s="502">
        <f t="shared" si="315"/>
        <v>-783461.88721695356</v>
      </c>
    </row>
    <row r="1141" spans="1:43" s="504" customFormat="1" ht="12.75" x14ac:dyDescent="0.2">
      <c r="A1141" s="535" t="s">
        <v>333</v>
      </c>
      <c r="B1141" s="536">
        <v>0</v>
      </c>
      <c r="C1141" s="537">
        <v>112.69054590974683</v>
      </c>
      <c r="D1141" s="537">
        <v>525.35421342665143</v>
      </c>
      <c r="E1141" s="537">
        <v>525.35421342665143</v>
      </c>
      <c r="F1141" s="537">
        <v>550.05209544323566</v>
      </c>
      <c r="G1141" s="538">
        <v>855470</v>
      </c>
      <c r="H1141" s="538">
        <v>174757</v>
      </c>
      <c r="I1141" s="538">
        <v>3427</v>
      </c>
      <c r="J1141" s="538">
        <v>11676</v>
      </c>
      <c r="K1141" s="539">
        <f t="shared" si="300"/>
        <v>96403381.309411123</v>
      </c>
      <c r="L1141" s="539">
        <f t="shared" si="301"/>
        <v>91809326.275801331</v>
      </c>
      <c r="M1141" s="539">
        <f t="shared" si="301"/>
        <v>1800388.8894131344</v>
      </c>
      <c r="N1141" s="539">
        <f t="shared" si="301"/>
        <v>6422408.2663952196</v>
      </c>
      <c r="O1141" s="539">
        <f t="shared" si="302"/>
        <v>196435504.74102083</v>
      </c>
      <c r="P1141" s="540"/>
      <c r="Q1141" s="541"/>
      <c r="R1141" s="541"/>
      <c r="S1141" s="541"/>
      <c r="T1141" s="541"/>
      <c r="U1141" s="538">
        <f t="shared" si="303"/>
        <v>0</v>
      </c>
      <c r="V1141" s="538">
        <f t="shared" si="304"/>
        <v>0</v>
      </c>
      <c r="W1141" s="538">
        <f t="shared" si="304"/>
        <v>0</v>
      </c>
      <c r="X1141" s="538">
        <f t="shared" si="304"/>
        <v>0</v>
      </c>
      <c r="Y1141" s="538">
        <f t="shared" si="305"/>
        <v>0</v>
      </c>
      <c r="Z1141" s="542">
        <f t="shared" si="306"/>
        <v>0</v>
      </c>
      <c r="AA1141" s="543"/>
      <c r="AB1141" s="544" t="s">
        <v>2263</v>
      </c>
      <c r="AC1141" s="544" t="s">
        <v>2505</v>
      </c>
      <c r="AD1141" s="544" t="s">
        <v>2505</v>
      </c>
      <c r="AE1141" s="544" t="s">
        <v>2263</v>
      </c>
      <c r="AF1141" s="545">
        <v>330</v>
      </c>
      <c r="AG1141" s="545" t="s">
        <v>2263</v>
      </c>
      <c r="AH1141" s="556"/>
      <c r="AN1141" s="502">
        <f t="shared" si="315"/>
        <v>-96403381.309411123</v>
      </c>
      <c r="AO1141" s="502">
        <f t="shared" si="315"/>
        <v>-91809326.275801331</v>
      </c>
      <c r="AP1141" s="502">
        <f t="shared" si="315"/>
        <v>-1800388.8894131344</v>
      </c>
      <c r="AQ1141" s="502">
        <f t="shared" si="315"/>
        <v>-6422408.2663952196</v>
      </c>
    </row>
    <row r="1142" spans="1:43" s="504" customFormat="1" ht="12.75" x14ac:dyDescent="0.2">
      <c r="A1142" s="535" t="s">
        <v>1520</v>
      </c>
      <c r="B1142" s="536">
        <v>0</v>
      </c>
      <c r="C1142" s="537">
        <v>138.17181707816206</v>
      </c>
      <c r="D1142" s="537">
        <v>761.98039734295628</v>
      </c>
      <c r="E1142" s="537">
        <v>761.98039734295628</v>
      </c>
      <c r="F1142" s="537">
        <v>788.80893490036453</v>
      </c>
      <c r="G1142" s="538">
        <v>41545</v>
      </c>
      <c r="H1142" s="538">
        <v>7157</v>
      </c>
      <c r="I1142" s="538">
        <v>602</v>
      </c>
      <c r="J1142" s="538">
        <v>3001</v>
      </c>
      <c r="K1142" s="539">
        <f t="shared" si="300"/>
        <v>5740348.1405122429</v>
      </c>
      <c r="L1142" s="539">
        <f t="shared" si="301"/>
        <v>5453493.7037835382</v>
      </c>
      <c r="M1142" s="539">
        <f t="shared" si="301"/>
        <v>458712.1992004597</v>
      </c>
      <c r="N1142" s="539">
        <f t="shared" si="301"/>
        <v>2367215.613635994</v>
      </c>
      <c r="O1142" s="539">
        <f t="shared" si="302"/>
        <v>14019769.657132234</v>
      </c>
      <c r="P1142" s="540"/>
      <c r="Q1142" s="541"/>
      <c r="R1142" s="541"/>
      <c r="S1142" s="541"/>
      <c r="T1142" s="541"/>
      <c r="U1142" s="538">
        <f t="shared" si="303"/>
        <v>0</v>
      </c>
      <c r="V1142" s="538">
        <f t="shared" si="304"/>
        <v>0</v>
      </c>
      <c r="W1142" s="538">
        <f t="shared" si="304"/>
        <v>0</v>
      </c>
      <c r="X1142" s="538">
        <f t="shared" si="304"/>
        <v>0</v>
      </c>
      <c r="Y1142" s="538">
        <f t="shared" si="305"/>
        <v>0</v>
      </c>
      <c r="Z1142" s="542">
        <f t="shared" si="306"/>
        <v>0</v>
      </c>
      <c r="AA1142" s="543"/>
      <c r="AB1142" s="544" t="s">
        <v>2263</v>
      </c>
      <c r="AC1142" s="544" t="s">
        <v>2505</v>
      </c>
      <c r="AD1142" s="544" t="s">
        <v>2505</v>
      </c>
      <c r="AE1142" s="544" t="s">
        <v>2263</v>
      </c>
      <c r="AF1142" s="545">
        <v>420</v>
      </c>
      <c r="AG1142" s="545" t="s">
        <v>2263</v>
      </c>
      <c r="AH1142" s="556"/>
      <c r="AN1142" s="502">
        <f t="shared" si="315"/>
        <v>-5740348.1405122429</v>
      </c>
      <c r="AO1142" s="502">
        <f t="shared" si="315"/>
        <v>-5453493.7037835382</v>
      </c>
      <c r="AP1142" s="502">
        <f t="shared" si="315"/>
        <v>-458712.1992004597</v>
      </c>
      <c r="AQ1142" s="502">
        <f t="shared" si="315"/>
        <v>-2367215.613635994</v>
      </c>
    </row>
    <row r="1143" spans="1:43" s="504" customFormat="1" ht="25.5" x14ac:dyDescent="0.2">
      <c r="A1143" s="535" t="s">
        <v>1521</v>
      </c>
      <c r="B1143" s="536" t="s">
        <v>2436</v>
      </c>
      <c r="C1143" s="537">
        <v>85.874752665561815</v>
      </c>
      <c r="D1143" s="537">
        <v>440.96225280594274</v>
      </c>
      <c r="E1143" s="537">
        <v>440.96225280594274</v>
      </c>
      <c r="F1143" s="537">
        <v>440.96225280594274</v>
      </c>
      <c r="G1143" s="538">
        <v>7294</v>
      </c>
      <c r="H1143" s="538">
        <v>14</v>
      </c>
      <c r="I1143" s="538">
        <v>0</v>
      </c>
      <c r="J1143" s="538">
        <v>0</v>
      </c>
      <c r="K1143" s="539">
        <f t="shared" si="300"/>
        <v>626370.44594260782</v>
      </c>
      <c r="L1143" s="539">
        <f t="shared" si="301"/>
        <v>6173.4715392831986</v>
      </c>
      <c r="M1143" s="539">
        <f t="shared" si="301"/>
        <v>0</v>
      </c>
      <c r="N1143" s="539">
        <f t="shared" si="301"/>
        <v>0</v>
      </c>
      <c r="O1143" s="539">
        <f t="shared" si="302"/>
        <v>632543.917481891</v>
      </c>
      <c r="P1143" s="540"/>
      <c r="Q1143" s="541">
        <f>SUMPRODUCT($C$1143:$F$1143,$G$1143:$J$1143/SUM($G$1143:$J$1143))</f>
        <v>86.554996918704305</v>
      </c>
      <c r="R1143" s="541">
        <f t="shared" ref="R1143:T1143" si="317">SUMPRODUCT($C$1143:$F$1143,$G$1143:$J$1143/SUM($G$1143:$J$1143))</f>
        <v>86.554996918704305</v>
      </c>
      <c r="S1143" s="541">
        <f t="shared" si="317"/>
        <v>86.554996918704305</v>
      </c>
      <c r="T1143" s="541">
        <f t="shared" si="317"/>
        <v>86.554996918704305</v>
      </c>
      <c r="U1143" s="538">
        <f t="shared" si="303"/>
        <v>631332.14752502914</v>
      </c>
      <c r="V1143" s="538">
        <f t="shared" si="304"/>
        <v>1211.7699568618602</v>
      </c>
      <c r="W1143" s="538">
        <f t="shared" si="304"/>
        <v>0</v>
      </c>
      <c r="X1143" s="538">
        <f t="shared" si="304"/>
        <v>0</v>
      </c>
      <c r="Y1143" s="538">
        <f t="shared" si="305"/>
        <v>632543.917481891</v>
      </c>
      <c r="Z1143" s="542">
        <f t="shared" si="306"/>
        <v>0</v>
      </c>
      <c r="AA1143" s="543"/>
      <c r="AB1143" s="544" t="s">
        <v>2263</v>
      </c>
      <c r="AC1143" s="544" t="s">
        <v>2505</v>
      </c>
      <c r="AD1143" s="544" t="s">
        <v>2505</v>
      </c>
      <c r="AE1143" s="544" t="s">
        <v>2263</v>
      </c>
      <c r="AF1143" s="545">
        <v>330</v>
      </c>
      <c r="AG1143" s="545" t="s">
        <v>2263</v>
      </c>
      <c r="AH1143" s="556"/>
      <c r="AN1143" s="502">
        <f t="shared" si="315"/>
        <v>4961.7015824213158</v>
      </c>
      <c r="AO1143" s="502">
        <f t="shared" si="315"/>
        <v>-4961.7015824213386</v>
      </c>
      <c r="AP1143" s="502">
        <f t="shared" si="315"/>
        <v>0</v>
      </c>
      <c r="AQ1143" s="502">
        <f t="shared" si="315"/>
        <v>0</v>
      </c>
    </row>
    <row r="1144" spans="1:43" s="504" customFormat="1" ht="25.5" x14ac:dyDescent="0.2">
      <c r="A1144" s="535" t="s">
        <v>1522</v>
      </c>
      <c r="B1144" s="536" t="s">
        <v>2436</v>
      </c>
      <c r="C1144" s="537">
        <v>100.21231556534646</v>
      </c>
      <c r="D1144" s="537">
        <v>575.59845339312858</v>
      </c>
      <c r="E1144" s="537">
        <v>575.59845339312858</v>
      </c>
      <c r="F1144" s="537">
        <v>172.41295347805735</v>
      </c>
      <c r="G1144" s="538">
        <v>27190</v>
      </c>
      <c r="H1144" s="538">
        <v>14</v>
      </c>
      <c r="I1144" s="538">
        <v>0</v>
      </c>
      <c r="J1144" s="538">
        <v>4</v>
      </c>
      <c r="K1144" s="539">
        <f t="shared" si="300"/>
        <v>2724772.8602217701</v>
      </c>
      <c r="L1144" s="539">
        <f t="shared" si="301"/>
        <v>8058.3783475037999</v>
      </c>
      <c r="M1144" s="539">
        <f t="shared" si="301"/>
        <v>0</v>
      </c>
      <c r="N1144" s="539">
        <f t="shared" si="301"/>
        <v>689.65181391222939</v>
      </c>
      <c r="O1144" s="539">
        <f t="shared" si="302"/>
        <v>2733520.8903831863</v>
      </c>
      <c r="P1144" s="540"/>
      <c r="Q1144" s="541">
        <f>SUMPRODUCT($C$1144:$F$1144,$G$1144:$J$1144)/SUM($G$1144:$J$1144)</f>
        <v>100.46754228106388</v>
      </c>
      <c r="R1144" s="541">
        <f t="shared" ref="R1144:T1144" si="318">SUMPRODUCT($C$1144:$F$1144,$G$1144:$J$1144)/SUM($G$1144:$J$1144)</f>
        <v>100.46754228106388</v>
      </c>
      <c r="S1144" s="541">
        <f t="shared" si="318"/>
        <v>100.46754228106388</v>
      </c>
      <c r="T1144" s="541">
        <f t="shared" si="318"/>
        <v>100.46754228106388</v>
      </c>
      <c r="U1144" s="538">
        <f t="shared" si="303"/>
        <v>2731712.4746221271</v>
      </c>
      <c r="V1144" s="538">
        <f t="shared" si="304"/>
        <v>1406.5455919348944</v>
      </c>
      <c r="W1144" s="538">
        <f t="shared" si="304"/>
        <v>0</v>
      </c>
      <c r="X1144" s="538">
        <f t="shared" si="304"/>
        <v>401.87016912425554</v>
      </c>
      <c r="Y1144" s="538">
        <f t="shared" si="305"/>
        <v>2733520.8903831863</v>
      </c>
      <c r="Z1144" s="542">
        <f t="shared" si="306"/>
        <v>0</v>
      </c>
      <c r="AA1144" s="543"/>
      <c r="AB1144" s="544" t="s">
        <v>2263</v>
      </c>
      <c r="AC1144" s="544" t="s">
        <v>2505</v>
      </c>
      <c r="AD1144" s="544" t="s">
        <v>2505</v>
      </c>
      <c r="AE1144" s="544" t="s">
        <v>2263</v>
      </c>
      <c r="AF1144" s="545">
        <v>330</v>
      </c>
      <c r="AG1144" s="545" t="s">
        <v>2263</v>
      </c>
      <c r="AH1144" s="556"/>
      <c r="AN1144" s="502">
        <f t="shared" si="315"/>
        <v>6939.614400357008</v>
      </c>
      <c r="AO1144" s="502">
        <f t="shared" si="315"/>
        <v>-6651.8327555689057</v>
      </c>
      <c r="AP1144" s="502">
        <f t="shared" si="315"/>
        <v>0</v>
      </c>
      <c r="AQ1144" s="502">
        <f t="shared" si="315"/>
        <v>-287.78164478797385</v>
      </c>
    </row>
    <row r="1145" spans="1:43" s="504" customFormat="1" ht="51" x14ac:dyDescent="0.2">
      <c r="A1145" s="535" t="s">
        <v>1523</v>
      </c>
      <c r="B1145" s="536" t="s">
        <v>2437</v>
      </c>
      <c r="C1145" s="537">
        <v>119.80300356400113</v>
      </c>
      <c r="D1145" s="537">
        <v>338.80065172054441</v>
      </c>
      <c r="E1145" s="537">
        <v>338.80065172054441</v>
      </c>
      <c r="F1145" s="537">
        <v>114.22333991850907</v>
      </c>
      <c r="G1145" s="538">
        <v>1632</v>
      </c>
      <c r="H1145" s="538">
        <v>29</v>
      </c>
      <c r="I1145" s="538">
        <v>0</v>
      </c>
      <c r="J1145" s="538">
        <v>4</v>
      </c>
      <c r="K1145" s="539">
        <f t="shared" si="300"/>
        <v>195518.50181644983</v>
      </c>
      <c r="L1145" s="539">
        <f t="shared" si="301"/>
        <v>9825.2188998957881</v>
      </c>
      <c r="M1145" s="539">
        <f t="shared" si="301"/>
        <v>0</v>
      </c>
      <c r="N1145" s="539">
        <f t="shared" si="301"/>
        <v>456.89335967403628</v>
      </c>
      <c r="O1145" s="539">
        <f t="shared" si="302"/>
        <v>205800.61407601964</v>
      </c>
      <c r="P1145" s="540"/>
      <c r="Q1145" s="541">
        <f>SUMPRODUCT($C$1145:$F$1145,$G$1145:$J$1145)/SUM($G$1145:$J$1145)</f>
        <v>123.60397241802981</v>
      </c>
      <c r="R1145" s="541">
        <f t="shared" ref="R1145:T1145" si="319">SUMPRODUCT($C$1145:$F$1145,$G$1145:$J$1145)/SUM($G$1145:$J$1145)</f>
        <v>123.60397241802981</v>
      </c>
      <c r="S1145" s="541">
        <f t="shared" si="319"/>
        <v>123.60397241802981</v>
      </c>
      <c r="T1145" s="541">
        <f t="shared" si="319"/>
        <v>123.60397241802981</v>
      </c>
      <c r="U1145" s="538">
        <f t="shared" si="303"/>
        <v>201721.68298622465</v>
      </c>
      <c r="V1145" s="538">
        <f t="shared" si="304"/>
        <v>3584.5152001228644</v>
      </c>
      <c r="W1145" s="538">
        <f t="shared" si="304"/>
        <v>0</v>
      </c>
      <c r="X1145" s="538">
        <f t="shared" si="304"/>
        <v>494.41588967211925</v>
      </c>
      <c r="Y1145" s="538">
        <f t="shared" si="305"/>
        <v>205800.61407601964</v>
      </c>
      <c r="Z1145" s="542">
        <f t="shared" si="306"/>
        <v>0</v>
      </c>
      <c r="AA1145" s="543"/>
      <c r="AB1145" s="544" t="s">
        <v>2263</v>
      </c>
      <c r="AC1145" s="544" t="s">
        <v>2505</v>
      </c>
      <c r="AD1145" s="544" t="s">
        <v>2505</v>
      </c>
      <c r="AE1145" s="544" t="s">
        <v>2263</v>
      </c>
      <c r="AF1145" s="545">
        <v>330</v>
      </c>
      <c r="AG1145" s="545" t="s">
        <v>2263</v>
      </c>
      <c r="AH1145" s="556"/>
      <c r="AN1145" s="502">
        <f t="shared" si="315"/>
        <v>6203.1811697748199</v>
      </c>
      <c r="AO1145" s="502">
        <f t="shared" si="315"/>
        <v>-6240.7036997729238</v>
      </c>
      <c r="AP1145" s="502">
        <f t="shared" si="315"/>
        <v>0</v>
      </c>
      <c r="AQ1145" s="502">
        <f t="shared" si="315"/>
        <v>37.522529998082973</v>
      </c>
    </row>
    <row r="1146" spans="1:43" s="504" customFormat="1" ht="12.75" x14ac:dyDescent="0.2">
      <c r="A1146" s="535" t="s">
        <v>1524</v>
      </c>
      <c r="B1146" s="536" t="s">
        <v>2438</v>
      </c>
      <c r="C1146" s="537">
        <v>114.09053319263184</v>
      </c>
      <c r="D1146" s="537">
        <v>274.18234229885832</v>
      </c>
      <c r="E1146" s="537">
        <v>274.18234229885832</v>
      </c>
      <c r="F1146" s="537">
        <v>553.9076593890079</v>
      </c>
      <c r="G1146" s="538">
        <v>5968</v>
      </c>
      <c r="H1146" s="538">
        <v>2345</v>
      </c>
      <c r="I1146" s="538">
        <v>2</v>
      </c>
      <c r="J1146" s="538">
        <v>2</v>
      </c>
      <c r="K1146" s="539">
        <f t="shared" si="300"/>
        <v>680892.30209362681</v>
      </c>
      <c r="L1146" s="539">
        <f t="shared" si="301"/>
        <v>642957.59269082278</v>
      </c>
      <c r="M1146" s="539">
        <f t="shared" si="301"/>
        <v>548.36468459771663</v>
      </c>
      <c r="N1146" s="539">
        <f t="shared" si="301"/>
        <v>1107.8153187780158</v>
      </c>
      <c r="O1146" s="539">
        <f t="shared" si="302"/>
        <v>1325506.0747878253</v>
      </c>
      <c r="P1146" s="540"/>
      <c r="Q1146" s="541">
        <f>SUMPRODUCT($C$1146:$E$1146,$G$1146:$I$1146)/SUM($G$1146:$I$1146)</f>
        <v>159.27820318328892</v>
      </c>
      <c r="R1146" s="541">
        <f t="shared" ref="R1146:S1146" si="320">SUMPRODUCT($C$1146:$E$1146,$G$1146:$I$1146)/SUM($G$1146:$I$1146)</f>
        <v>159.27820318328892</v>
      </c>
      <c r="S1146" s="541">
        <f t="shared" si="320"/>
        <v>159.27820318328892</v>
      </c>
      <c r="T1146" s="541"/>
      <c r="U1146" s="538">
        <f t="shared" si="303"/>
        <v>950572.31659786834</v>
      </c>
      <c r="V1146" s="538">
        <f t="shared" si="304"/>
        <v>373507.3864648125</v>
      </c>
      <c r="W1146" s="538">
        <f t="shared" si="304"/>
        <v>318.55640636657785</v>
      </c>
      <c r="X1146" s="538">
        <f t="shared" si="304"/>
        <v>0</v>
      </c>
      <c r="Y1146" s="538">
        <f t="shared" si="305"/>
        <v>1324398.2594690474</v>
      </c>
      <c r="Z1146" s="542">
        <f t="shared" si="306"/>
        <v>-1107.8153187779244</v>
      </c>
      <c r="AA1146" s="543"/>
      <c r="AB1146" s="544">
        <v>107.04956570999263</v>
      </c>
      <c r="AC1146" s="544">
        <v>150.53804887745775</v>
      </c>
      <c r="AD1146" s="544">
        <v>150.53804887745775</v>
      </c>
      <c r="AE1146" s="544">
        <v>332.81604781943975</v>
      </c>
      <c r="AF1146" s="545">
        <v>330</v>
      </c>
      <c r="AG1146" s="545" t="s">
        <v>2263</v>
      </c>
      <c r="AH1146" s="556"/>
      <c r="AN1146" s="502">
        <f t="shared" si="315"/>
        <v>269680.01450424152</v>
      </c>
      <c r="AO1146" s="502">
        <f t="shared" si="315"/>
        <v>-269450.20622601028</v>
      </c>
      <c r="AP1146" s="502">
        <f t="shared" si="315"/>
        <v>-229.80827823113879</v>
      </c>
      <c r="AQ1146" s="502">
        <f t="shared" si="315"/>
        <v>-1107.8153187780158</v>
      </c>
    </row>
    <row r="1147" spans="1:43" s="504" customFormat="1" ht="12.75" x14ac:dyDescent="0.2">
      <c r="A1147" s="535" t="s">
        <v>1525</v>
      </c>
      <c r="B1147" s="536" t="s">
        <v>2439</v>
      </c>
      <c r="C1147" s="537">
        <v>76.117472269383086</v>
      </c>
      <c r="D1147" s="537">
        <v>606.0109245677271</v>
      </c>
      <c r="E1147" s="537">
        <v>606.0109245677271</v>
      </c>
      <c r="F1147" s="537">
        <v>269.4542084836911</v>
      </c>
      <c r="G1147" s="538">
        <v>515853</v>
      </c>
      <c r="H1147" s="538">
        <v>101</v>
      </c>
      <c r="I1147" s="538">
        <v>0</v>
      </c>
      <c r="J1147" s="538">
        <v>1</v>
      </c>
      <c r="K1147" s="539">
        <f t="shared" si="300"/>
        <v>39265426.422578074</v>
      </c>
      <c r="L1147" s="539">
        <f t="shared" si="301"/>
        <v>61207.103381340436</v>
      </c>
      <c r="M1147" s="539">
        <f t="shared" si="301"/>
        <v>0</v>
      </c>
      <c r="N1147" s="539">
        <f t="shared" si="301"/>
        <v>269.4542084836911</v>
      </c>
      <c r="O1147" s="539">
        <f t="shared" si="302"/>
        <v>39326902.980167903</v>
      </c>
      <c r="P1147" s="540"/>
      <c r="Q1147" s="541"/>
      <c r="R1147" s="541">
        <f>SUMPRODUCT($D$1147:$F$1147,$H$1147:$J$1147)/SUM($H$1147:$J$1147)</f>
        <v>602.71134891984445</v>
      </c>
      <c r="S1147" s="541">
        <f t="shared" ref="S1147:T1147" si="321">SUMPRODUCT($D$1147:$F$1147,$H$1147:$J$1147)/SUM($H$1147:$J$1147)</f>
        <v>602.71134891984445</v>
      </c>
      <c r="T1147" s="541">
        <f t="shared" si="321"/>
        <v>602.71134891984445</v>
      </c>
      <c r="U1147" s="538">
        <f t="shared" si="303"/>
        <v>0</v>
      </c>
      <c r="V1147" s="538">
        <f t="shared" si="304"/>
        <v>60873.846240904291</v>
      </c>
      <c r="W1147" s="538">
        <f t="shared" si="304"/>
        <v>0</v>
      </c>
      <c r="X1147" s="538">
        <f t="shared" si="304"/>
        <v>602.71134891984445</v>
      </c>
      <c r="Y1147" s="538">
        <f t="shared" si="305"/>
        <v>61476.557589824137</v>
      </c>
      <c r="Z1147" s="542">
        <f t="shared" si="306"/>
        <v>-39265426.422578081</v>
      </c>
      <c r="AA1147" s="543"/>
      <c r="AB1147" s="544" t="s">
        <v>2263</v>
      </c>
      <c r="AC1147" s="544" t="s">
        <v>2505</v>
      </c>
      <c r="AD1147" s="544" t="s">
        <v>2505</v>
      </c>
      <c r="AE1147" s="544" t="s">
        <v>2263</v>
      </c>
      <c r="AF1147" s="545">
        <v>330</v>
      </c>
      <c r="AG1147" s="545" t="s">
        <v>2263</v>
      </c>
      <c r="AH1147" s="556"/>
      <c r="AN1147" s="502">
        <f t="shared" si="315"/>
        <v>-39265426.422578074</v>
      </c>
      <c r="AO1147" s="502">
        <f t="shared" si="315"/>
        <v>-333.25714043614425</v>
      </c>
      <c r="AP1147" s="502">
        <f t="shared" si="315"/>
        <v>0</v>
      </c>
      <c r="AQ1147" s="502">
        <f t="shared" si="315"/>
        <v>333.25714043615335</v>
      </c>
    </row>
    <row r="1148" spans="1:43" s="504" customFormat="1" ht="25.5" x14ac:dyDescent="0.2">
      <c r="A1148" s="535" t="s">
        <v>1526</v>
      </c>
      <c r="B1148" s="536" t="s">
        <v>2440</v>
      </c>
      <c r="C1148" s="537">
        <v>74.765054046249332</v>
      </c>
      <c r="D1148" s="537">
        <v>528.1580560402341</v>
      </c>
      <c r="E1148" s="537">
        <v>528.1580560402341</v>
      </c>
      <c r="F1148" s="537">
        <v>802.03920051600289</v>
      </c>
      <c r="G1148" s="538">
        <v>12833</v>
      </c>
      <c r="H1148" s="538">
        <v>17</v>
      </c>
      <c r="I1148" s="538">
        <v>11</v>
      </c>
      <c r="J1148" s="538">
        <v>294</v>
      </c>
      <c r="K1148" s="539">
        <f t="shared" si="300"/>
        <v>959459.93857551774</v>
      </c>
      <c r="L1148" s="539">
        <f t="shared" si="301"/>
        <v>8978.6869526839801</v>
      </c>
      <c r="M1148" s="539">
        <f t="shared" si="301"/>
        <v>5809.7386164425752</v>
      </c>
      <c r="N1148" s="539">
        <f t="shared" si="301"/>
        <v>235799.52495170484</v>
      </c>
      <c r="O1148" s="539">
        <f t="shared" si="302"/>
        <v>1210047.889096349</v>
      </c>
      <c r="P1148" s="540"/>
      <c r="Q1148" s="541"/>
      <c r="R1148" s="541">
        <f>R1147</f>
        <v>602.71134891984445</v>
      </c>
      <c r="S1148" s="541">
        <f>S1147</f>
        <v>602.71134891984445</v>
      </c>
      <c r="T1148" s="541"/>
      <c r="U1148" s="538">
        <f t="shared" si="303"/>
        <v>0</v>
      </c>
      <c r="V1148" s="538">
        <f t="shared" si="304"/>
        <v>10246.092931637355</v>
      </c>
      <c r="W1148" s="538">
        <f t="shared" si="304"/>
        <v>6629.8248381182893</v>
      </c>
      <c r="X1148" s="538">
        <f t="shared" si="304"/>
        <v>0</v>
      </c>
      <c r="Y1148" s="538">
        <f t="shared" si="305"/>
        <v>16875.917769755644</v>
      </c>
      <c r="Z1148" s="542">
        <f t="shared" si="306"/>
        <v>-1193171.9713265933</v>
      </c>
      <c r="AA1148" s="543"/>
      <c r="AB1148" s="544" t="s">
        <v>2263</v>
      </c>
      <c r="AC1148" s="544" t="s">
        <v>2505</v>
      </c>
      <c r="AD1148" s="544" t="s">
        <v>2505</v>
      </c>
      <c r="AE1148" s="544" t="s">
        <v>2263</v>
      </c>
      <c r="AF1148" s="545">
        <v>330</v>
      </c>
      <c r="AG1148" s="545" t="s">
        <v>2263</v>
      </c>
      <c r="AH1148" s="556"/>
      <c r="AN1148" s="502">
        <f t="shared" si="315"/>
        <v>-959459.93857551774</v>
      </c>
      <c r="AO1148" s="502">
        <f t="shared" si="315"/>
        <v>1267.4059789533749</v>
      </c>
      <c r="AP1148" s="502">
        <f t="shared" si="315"/>
        <v>820.08622167571411</v>
      </c>
      <c r="AQ1148" s="502">
        <f t="shared" si="315"/>
        <v>-235799.52495170484</v>
      </c>
    </row>
    <row r="1149" spans="1:43" s="504" customFormat="1" ht="25.5" x14ac:dyDescent="0.2">
      <c r="A1149" s="535" t="s">
        <v>1527</v>
      </c>
      <c r="B1149" s="536" t="s">
        <v>2441</v>
      </c>
      <c r="C1149" s="537" t="s">
        <v>2263</v>
      </c>
      <c r="D1149" s="537">
        <v>10039.485126864092</v>
      </c>
      <c r="E1149" s="537">
        <v>10039.485126864092</v>
      </c>
      <c r="F1149" s="537">
        <v>8773.6886618467943</v>
      </c>
      <c r="G1149" s="538">
        <v>0</v>
      </c>
      <c r="H1149" s="538">
        <v>0</v>
      </c>
      <c r="I1149" s="538">
        <v>91</v>
      </c>
      <c r="J1149" s="538">
        <v>2438</v>
      </c>
      <c r="K1149" s="539">
        <f t="shared" si="300"/>
        <v>0</v>
      </c>
      <c r="L1149" s="539">
        <f t="shared" si="301"/>
        <v>0</v>
      </c>
      <c r="M1149" s="539">
        <f t="shared" si="301"/>
        <v>913593.14654463239</v>
      </c>
      <c r="N1149" s="539">
        <f t="shared" si="301"/>
        <v>21390252.957582485</v>
      </c>
      <c r="O1149" s="539">
        <f t="shared" si="302"/>
        <v>22303846.104127117</v>
      </c>
      <c r="P1149" s="540"/>
      <c r="Q1149" s="541"/>
      <c r="R1149" s="541">
        <f>SUMPRODUCT($D$1149:$F$1149,$H$1149:$J$1149)/SUM($H$1149:$J$1149)</f>
        <v>8819.2353120312837</v>
      </c>
      <c r="S1149" s="541">
        <f t="shared" ref="S1149:T1149" si="322">SUMPRODUCT($D$1149:$F$1149,$H$1149:$J$1149)/SUM($H$1149:$J$1149)</f>
        <v>8819.2353120312837</v>
      </c>
      <c r="T1149" s="541">
        <f t="shared" si="322"/>
        <v>8819.2353120312837</v>
      </c>
      <c r="U1149" s="538">
        <f t="shared" si="303"/>
        <v>0</v>
      </c>
      <c r="V1149" s="538">
        <f t="shared" si="304"/>
        <v>0</v>
      </c>
      <c r="W1149" s="538">
        <f t="shared" si="304"/>
        <v>802550.41339484684</v>
      </c>
      <c r="X1149" s="538">
        <f t="shared" si="304"/>
        <v>21501295.69073227</v>
      </c>
      <c r="Y1149" s="538">
        <f t="shared" si="305"/>
        <v>22303846.104127117</v>
      </c>
      <c r="Z1149" s="542">
        <f t="shared" si="306"/>
        <v>0</v>
      </c>
      <c r="AA1149" s="543"/>
      <c r="AB1149" s="544" t="s">
        <v>2263</v>
      </c>
      <c r="AC1149" s="544" t="s">
        <v>2505</v>
      </c>
      <c r="AD1149" s="544" t="s">
        <v>2505</v>
      </c>
      <c r="AE1149" s="544" t="s">
        <v>2263</v>
      </c>
      <c r="AF1149" s="545" t="s">
        <v>2263</v>
      </c>
      <c r="AG1149" s="545" t="s">
        <v>2263</v>
      </c>
      <c r="AH1149" s="556"/>
      <c r="AN1149" s="502">
        <f t="shared" si="315"/>
        <v>0</v>
      </c>
      <c r="AO1149" s="502">
        <f t="shared" si="315"/>
        <v>0</v>
      </c>
      <c r="AP1149" s="502">
        <f t="shared" si="315"/>
        <v>-111042.73314978555</v>
      </c>
      <c r="AQ1149" s="502">
        <f t="shared" si="315"/>
        <v>111042.73314978555</v>
      </c>
    </row>
    <row r="1150" spans="1:43" s="504" customFormat="1" ht="25.5" x14ac:dyDescent="0.2">
      <c r="A1150" s="535" t="s">
        <v>1528</v>
      </c>
      <c r="B1150" s="536" t="s">
        <v>2441</v>
      </c>
      <c r="C1150" s="537" t="s">
        <v>2263</v>
      </c>
      <c r="D1150" s="537">
        <v>5462.5144815180429</v>
      </c>
      <c r="E1150" s="537">
        <v>5462.5144815180429</v>
      </c>
      <c r="F1150" s="537">
        <v>5284.4195321540938</v>
      </c>
      <c r="G1150" s="538">
        <v>0</v>
      </c>
      <c r="H1150" s="538">
        <v>1</v>
      </c>
      <c r="I1150" s="538">
        <v>225</v>
      </c>
      <c r="J1150" s="538">
        <v>2086</v>
      </c>
      <c r="K1150" s="539">
        <f t="shared" si="300"/>
        <v>0</v>
      </c>
      <c r="L1150" s="539">
        <f t="shared" si="301"/>
        <v>5462.5144815180429</v>
      </c>
      <c r="M1150" s="539">
        <f t="shared" si="301"/>
        <v>1229065.7583415597</v>
      </c>
      <c r="N1150" s="539">
        <f t="shared" si="301"/>
        <v>11023299.14407344</v>
      </c>
      <c r="O1150" s="539">
        <f t="shared" si="302"/>
        <v>12257827.416896518</v>
      </c>
      <c r="P1150" s="540"/>
      <c r="Q1150" s="541"/>
      <c r="R1150" s="541">
        <f>SUMPRODUCT($D$1150:$F$1150,$H$1150:$J$1150)/SUM($H$1150:$J$1150)</f>
        <v>5301.8284675157947</v>
      </c>
      <c r="S1150" s="541">
        <f t="shared" ref="S1150:T1150" si="323">SUMPRODUCT($D$1150:$F$1150,$H$1150:$J$1150)/SUM($H$1150:$J$1150)</f>
        <v>5301.8284675157947</v>
      </c>
      <c r="T1150" s="541">
        <f t="shared" si="323"/>
        <v>5301.8284675157947</v>
      </c>
      <c r="U1150" s="538">
        <f t="shared" si="303"/>
        <v>0</v>
      </c>
      <c r="V1150" s="538">
        <f t="shared" si="304"/>
        <v>5301.8284675157947</v>
      </c>
      <c r="W1150" s="538">
        <f t="shared" si="304"/>
        <v>1192911.4051910539</v>
      </c>
      <c r="X1150" s="538">
        <f t="shared" si="304"/>
        <v>11059614.183237948</v>
      </c>
      <c r="Y1150" s="538">
        <f t="shared" si="305"/>
        <v>12257827.416896516</v>
      </c>
      <c r="Z1150" s="542">
        <f t="shared" si="306"/>
        <v>-1.862645149230957E-9</v>
      </c>
      <c r="AA1150" s="543"/>
      <c r="AB1150" s="544" t="s">
        <v>2263</v>
      </c>
      <c r="AC1150" s="544" t="s">
        <v>2505</v>
      </c>
      <c r="AD1150" s="544" t="s">
        <v>2505</v>
      </c>
      <c r="AE1150" s="544" t="s">
        <v>2263</v>
      </c>
      <c r="AF1150" s="545" t="s">
        <v>2263</v>
      </c>
      <c r="AG1150" s="545" t="s">
        <v>2263</v>
      </c>
      <c r="AH1150" s="556"/>
      <c r="AN1150" s="502">
        <f t="shared" si="315"/>
        <v>0</v>
      </c>
      <c r="AO1150" s="502">
        <f t="shared" si="315"/>
        <v>-160.68601400224816</v>
      </c>
      <c r="AP1150" s="502">
        <f t="shared" si="315"/>
        <v>-36154.353150505805</v>
      </c>
      <c r="AQ1150" s="502">
        <f t="shared" si="315"/>
        <v>36315.039164507762</v>
      </c>
    </row>
    <row r="1151" spans="1:43" s="504" customFormat="1" ht="12.75" x14ac:dyDescent="0.2">
      <c r="A1151" s="535" t="s">
        <v>1529</v>
      </c>
      <c r="B1151" s="536">
        <v>0</v>
      </c>
      <c r="C1151" s="537" t="s">
        <v>2263</v>
      </c>
      <c r="D1151" s="537">
        <v>3131.6145844786356</v>
      </c>
      <c r="E1151" s="537">
        <v>3131.6145844786356</v>
      </c>
      <c r="F1151" s="537">
        <v>3612.8722875002172</v>
      </c>
      <c r="G1151" s="538">
        <v>0</v>
      </c>
      <c r="H1151" s="538">
        <v>6</v>
      </c>
      <c r="I1151" s="538">
        <v>912</v>
      </c>
      <c r="J1151" s="538">
        <v>3961</v>
      </c>
      <c r="K1151" s="539">
        <f t="shared" si="300"/>
        <v>0</v>
      </c>
      <c r="L1151" s="539">
        <f t="shared" si="301"/>
        <v>18789.687506871815</v>
      </c>
      <c r="M1151" s="539">
        <f t="shared" si="301"/>
        <v>2856032.5010445155</v>
      </c>
      <c r="N1151" s="539">
        <f t="shared" si="301"/>
        <v>14310587.13078836</v>
      </c>
      <c r="O1151" s="539">
        <f t="shared" si="302"/>
        <v>17185409.319339748</v>
      </c>
      <c r="P1151" s="540"/>
      <c r="Q1151" s="541"/>
      <c r="R1151" s="541"/>
      <c r="S1151" s="541"/>
      <c r="T1151" s="541"/>
      <c r="U1151" s="538">
        <f t="shared" si="303"/>
        <v>0</v>
      </c>
      <c r="V1151" s="538">
        <f t="shared" si="304"/>
        <v>0</v>
      </c>
      <c r="W1151" s="538">
        <f t="shared" si="304"/>
        <v>0</v>
      </c>
      <c r="X1151" s="538">
        <f t="shared" si="304"/>
        <v>0</v>
      </c>
      <c r="Y1151" s="538">
        <f t="shared" si="305"/>
        <v>0</v>
      </c>
      <c r="Z1151" s="542">
        <f t="shared" si="306"/>
        <v>0</v>
      </c>
      <c r="AA1151" s="543"/>
      <c r="AB1151" s="544" t="s">
        <v>2263</v>
      </c>
      <c r="AC1151" s="544" t="s">
        <v>2505</v>
      </c>
      <c r="AD1151" s="544" t="s">
        <v>2505</v>
      </c>
      <c r="AE1151" s="544" t="s">
        <v>2263</v>
      </c>
      <c r="AF1151" s="545" t="s">
        <v>2263</v>
      </c>
      <c r="AG1151" s="545" t="s">
        <v>2263</v>
      </c>
      <c r="AH1151" s="556"/>
      <c r="AN1151" s="502">
        <f t="shared" si="315"/>
        <v>0</v>
      </c>
      <c r="AO1151" s="502">
        <f t="shared" si="315"/>
        <v>-18789.687506871815</v>
      </c>
      <c r="AP1151" s="502">
        <f t="shared" si="315"/>
        <v>-2856032.5010445155</v>
      </c>
      <c r="AQ1151" s="502">
        <f t="shared" si="315"/>
        <v>-14310587.13078836</v>
      </c>
    </row>
    <row r="1152" spans="1:43" s="504" customFormat="1" ht="12.75" x14ac:dyDescent="0.2">
      <c r="A1152" s="535" t="s">
        <v>1530</v>
      </c>
      <c r="B1152" s="536">
        <v>0</v>
      </c>
      <c r="C1152" s="537" t="s">
        <v>2263</v>
      </c>
      <c r="D1152" s="537">
        <v>2032.3248447685221</v>
      </c>
      <c r="E1152" s="537">
        <v>2032.3248447685221</v>
      </c>
      <c r="F1152" s="537">
        <v>2021.0465360314099</v>
      </c>
      <c r="G1152" s="538">
        <v>0</v>
      </c>
      <c r="H1152" s="538">
        <v>23</v>
      </c>
      <c r="I1152" s="538">
        <v>3901</v>
      </c>
      <c r="J1152" s="538">
        <v>9602</v>
      </c>
      <c r="K1152" s="539">
        <f t="shared" si="300"/>
        <v>0</v>
      </c>
      <c r="L1152" s="539">
        <f t="shared" si="301"/>
        <v>46743.471429676007</v>
      </c>
      <c r="M1152" s="539">
        <f t="shared" si="301"/>
        <v>7928099.2194420043</v>
      </c>
      <c r="N1152" s="539">
        <f t="shared" si="301"/>
        <v>19406088.838973597</v>
      </c>
      <c r="O1152" s="539">
        <f t="shared" si="302"/>
        <v>27380931.529845275</v>
      </c>
      <c r="P1152" s="540"/>
      <c r="Q1152" s="541"/>
      <c r="R1152" s="541"/>
      <c r="S1152" s="541"/>
      <c r="T1152" s="541"/>
      <c r="U1152" s="538">
        <f t="shared" si="303"/>
        <v>0</v>
      </c>
      <c r="V1152" s="538">
        <f t="shared" si="304"/>
        <v>0</v>
      </c>
      <c r="W1152" s="538">
        <f t="shared" si="304"/>
        <v>0</v>
      </c>
      <c r="X1152" s="538">
        <f t="shared" si="304"/>
        <v>0</v>
      </c>
      <c r="Y1152" s="538">
        <f t="shared" si="305"/>
        <v>0</v>
      </c>
      <c r="Z1152" s="542">
        <f t="shared" si="306"/>
        <v>0</v>
      </c>
      <c r="AA1152" s="543"/>
      <c r="AB1152" s="544" t="s">
        <v>2263</v>
      </c>
      <c r="AC1152" s="544" t="s">
        <v>2505</v>
      </c>
      <c r="AD1152" s="544" t="s">
        <v>2505</v>
      </c>
      <c r="AE1152" s="544" t="s">
        <v>2263</v>
      </c>
      <c r="AF1152" s="545" t="s">
        <v>2263</v>
      </c>
      <c r="AG1152" s="545" t="s">
        <v>2263</v>
      </c>
      <c r="AH1152" s="556"/>
      <c r="AN1152" s="502">
        <f t="shared" si="315"/>
        <v>0</v>
      </c>
      <c r="AO1152" s="502">
        <f t="shared" si="315"/>
        <v>-46743.471429676007</v>
      </c>
      <c r="AP1152" s="502">
        <f t="shared" si="315"/>
        <v>-7928099.2194420043</v>
      </c>
      <c r="AQ1152" s="502">
        <f t="shared" si="315"/>
        <v>-19406088.838973597</v>
      </c>
    </row>
    <row r="1153" spans="1:43" s="504" customFormat="1" ht="12.75" x14ac:dyDescent="0.2">
      <c r="A1153" s="535" t="s">
        <v>1531</v>
      </c>
      <c r="B1153" s="536">
        <v>0</v>
      </c>
      <c r="C1153" s="537" t="s">
        <v>2263</v>
      </c>
      <c r="D1153" s="537">
        <v>6234.5574320187479</v>
      </c>
      <c r="E1153" s="537">
        <v>6234.5574320187479</v>
      </c>
      <c r="F1153" s="537">
        <v>6297.4920630841525</v>
      </c>
      <c r="G1153" s="538">
        <v>0</v>
      </c>
      <c r="H1153" s="538">
        <v>0</v>
      </c>
      <c r="I1153" s="538">
        <v>6</v>
      </c>
      <c r="J1153" s="538">
        <v>749</v>
      </c>
      <c r="K1153" s="539">
        <f t="shared" si="300"/>
        <v>0</v>
      </c>
      <c r="L1153" s="539">
        <f t="shared" si="301"/>
        <v>0</v>
      </c>
      <c r="M1153" s="539">
        <f t="shared" si="301"/>
        <v>37407.344592112488</v>
      </c>
      <c r="N1153" s="539">
        <f t="shared" si="301"/>
        <v>4716821.55525003</v>
      </c>
      <c r="O1153" s="539">
        <f t="shared" si="302"/>
        <v>4754228.8998421421</v>
      </c>
      <c r="P1153" s="540"/>
      <c r="Q1153" s="541"/>
      <c r="R1153" s="541"/>
      <c r="S1153" s="541"/>
      <c r="T1153" s="541"/>
      <c r="U1153" s="538">
        <f t="shared" si="303"/>
        <v>0</v>
      </c>
      <c r="V1153" s="538">
        <f t="shared" si="304"/>
        <v>0</v>
      </c>
      <c r="W1153" s="538">
        <f t="shared" si="304"/>
        <v>0</v>
      </c>
      <c r="X1153" s="538">
        <f t="shared" si="304"/>
        <v>0</v>
      </c>
      <c r="Y1153" s="538">
        <f t="shared" si="305"/>
        <v>0</v>
      </c>
      <c r="Z1153" s="542">
        <f t="shared" si="306"/>
        <v>0</v>
      </c>
      <c r="AA1153" s="543"/>
      <c r="AB1153" s="544" t="s">
        <v>2263</v>
      </c>
      <c r="AC1153" s="544" t="s">
        <v>2505</v>
      </c>
      <c r="AD1153" s="544" t="s">
        <v>2505</v>
      </c>
      <c r="AE1153" s="544" t="s">
        <v>2263</v>
      </c>
      <c r="AF1153" s="545" t="s">
        <v>2263</v>
      </c>
      <c r="AG1153" s="545" t="s">
        <v>2263</v>
      </c>
      <c r="AH1153" s="556"/>
      <c r="AN1153" s="502">
        <f t="shared" si="315"/>
        <v>0</v>
      </c>
      <c r="AO1153" s="502">
        <f t="shared" si="315"/>
        <v>0</v>
      </c>
      <c r="AP1153" s="502">
        <f t="shared" si="315"/>
        <v>-37407.344592112488</v>
      </c>
      <c r="AQ1153" s="502">
        <f t="shared" si="315"/>
        <v>-4716821.55525003</v>
      </c>
    </row>
    <row r="1154" spans="1:43" s="504" customFormat="1" ht="12.75" x14ac:dyDescent="0.2">
      <c r="A1154" s="535" t="s">
        <v>1532</v>
      </c>
      <c r="B1154" s="536">
        <v>0</v>
      </c>
      <c r="C1154" s="537" t="s">
        <v>2263</v>
      </c>
      <c r="D1154" s="537">
        <v>3738.8562610088848</v>
      </c>
      <c r="E1154" s="537">
        <v>3738.8562610088848</v>
      </c>
      <c r="F1154" s="537">
        <v>4777.4640488832483</v>
      </c>
      <c r="G1154" s="538">
        <v>0</v>
      </c>
      <c r="H1154" s="538">
        <v>13</v>
      </c>
      <c r="I1154" s="538">
        <v>49</v>
      </c>
      <c r="J1154" s="538">
        <v>2989</v>
      </c>
      <c r="K1154" s="539">
        <f t="shared" si="300"/>
        <v>0</v>
      </c>
      <c r="L1154" s="539">
        <f t="shared" si="301"/>
        <v>48605.131393115502</v>
      </c>
      <c r="M1154" s="539">
        <f t="shared" si="301"/>
        <v>183203.95678943535</v>
      </c>
      <c r="N1154" s="539">
        <f t="shared" si="301"/>
        <v>14279840.04211203</v>
      </c>
      <c r="O1154" s="539">
        <f t="shared" si="302"/>
        <v>14511649.13029458</v>
      </c>
      <c r="P1154" s="540"/>
      <c r="Q1154" s="541"/>
      <c r="R1154" s="541"/>
      <c r="S1154" s="541"/>
      <c r="T1154" s="541"/>
      <c r="U1154" s="538">
        <f t="shared" si="303"/>
        <v>0</v>
      </c>
      <c r="V1154" s="538">
        <f t="shared" si="304"/>
        <v>0</v>
      </c>
      <c r="W1154" s="538">
        <f t="shared" si="304"/>
        <v>0</v>
      </c>
      <c r="X1154" s="538">
        <f t="shared" si="304"/>
        <v>0</v>
      </c>
      <c r="Y1154" s="538">
        <f t="shared" si="305"/>
        <v>0</v>
      </c>
      <c r="Z1154" s="542">
        <f t="shared" si="306"/>
        <v>0</v>
      </c>
      <c r="AA1154" s="543"/>
      <c r="AB1154" s="544" t="s">
        <v>2263</v>
      </c>
      <c r="AC1154" s="544" t="s">
        <v>2505</v>
      </c>
      <c r="AD1154" s="544" t="s">
        <v>2505</v>
      </c>
      <c r="AE1154" s="544" t="s">
        <v>2263</v>
      </c>
      <c r="AF1154" s="545" t="s">
        <v>2263</v>
      </c>
      <c r="AG1154" s="545" t="s">
        <v>2263</v>
      </c>
      <c r="AH1154" s="556"/>
      <c r="AN1154" s="502">
        <f t="shared" si="315"/>
        <v>0</v>
      </c>
      <c r="AO1154" s="502">
        <f t="shared" si="315"/>
        <v>-48605.131393115502</v>
      </c>
      <c r="AP1154" s="502">
        <f t="shared" si="315"/>
        <v>-183203.95678943535</v>
      </c>
      <c r="AQ1154" s="502">
        <f t="shared" si="315"/>
        <v>-14279840.04211203</v>
      </c>
    </row>
    <row r="1155" spans="1:43" s="504" customFormat="1" ht="12.75" x14ac:dyDescent="0.2">
      <c r="A1155" s="535" t="s">
        <v>1533</v>
      </c>
      <c r="B1155" s="536">
        <v>0</v>
      </c>
      <c r="C1155" s="537" t="s">
        <v>2263</v>
      </c>
      <c r="D1155" s="537">
        <v>2159.9118192615215</v>
      </c>
      <c r="E1155" s="537">
        <v>2159.9118192615215</v>
      </c>
      <c r="F1155" s="537">
        <v>3522.2595250105664</v>
      </c>
      <c r="G1155" s="538">
        <v>0</v>
      </c>
      <c r="H1155" s="538">
        <v>85</v>
      </c>
      <c r="I1155" s="538">
        <v>126</v>
      </c>
      <c r="J1155" s="538">
        <v>6966</v>
      </c>
      <c r="K1155" s="539">
        <f t="shared" si="300"/>
        <v>0</v>
      </c>
      <c r="L1155" s="539">
        <f t="shared" si="301"/>
        <v>183592.50463722931</v>
      </c>
      <c r="M1155" s="539">
        <f t="shared" si="301"/>
        <v>272148.88922695169</v>
      </c>
      <c r="N1155" s="539">
        <f t="shared" si="301"/>
        <v>24536059.851223607</v>
      </c>
      <c r="O1155" s="539">
        <f t="shared" si="302"/>
        <v>24991801.245087788</v>
      </c>
      <c r="P1155" s="540"/>
      <c r="Q1155" s="541"/>
      <c r="R1155" s="541"/>
      <c r="S1155" s="541"/>
      <c r="T1155" s="541"/>
      <c r="U1155" s="538">
        <f t="shared" si="303"/>
        <v>0</v>
      </c>
      <c r="V1155" s="538">
        <f t="shared" si="304"/>
        <v>0</v>
      </c>
      <c r="W1155" s="538">
        <f t="shared" si="304"/>
        <v>0</v>
      </c>
      <c r="X1155" s="538">
        <f t="shared" si="304"/>
        <v>0</v>
      </c>
      <c r="Y1155" s="538">
        <f t="shared" si="305"/>
        <v>0</v>
      </c>
      <c r="Z1155" s="542">
        <f t="shared" si="306"/>
        <v>0</v>
      </c>
      <c r="AA1155" s="543"/>
      <c r="AB1155" s="544" t="s">
        <v>2263</v>
      </c>
      <c r="AC1155" s="544" t="s">
        <v>2505</v>
      </c>
      <c r="AD1155" s="544" t="s">
        <v>2505</v>
      </c>
      <c r="AE1155" s="544" t="s">
        <v>2263</v>
      </c>
      <c r="AF1155" s="545" t="s">
        <v>2263</v>
      </c>
      <c r="AG1155" s="545" t="s">
        <v>2263</v>
      </c>
      <c r="AH1155" s="556"/>
      <c r="AN1155" s="502">
        <f t="shared" si="315"/>
        <v>0</v>
      </c>
      <c r="AO1155" s="502">
        <f t="shared" si="315"/>
        <v>-183592.50463722931</v>
      </c>
      <c r="AP1155" s="502">
        <f t="shared" si="315"/>
        <v>-272148.88922695169</v>
      </c>
      <c r="AQ1155" s="502">
        <f t="shared" si="315"/>
        <v>-24536059.851223607</v>
      </c>
    </row>
    <row r="1156" spans="1:43" s="504" customFormat="1" ht="12.75" x14ac:dyDescent="0.2">
      <c r="A1156" s="535" t="s">
        <v>1534</v>
      </c>
      <c r="B1156" s="536">
        <v>0</v>
      </c>
      <c r="C1156" s="537" t="s">
        <v>2263</v>
      </c>
      <c r="D1156" s="537">
        <v>1628.9903944473378</v>
      </c>
      <c r="E1156" s="537">
        <v>1628.9903944473378</v>
      </c>
      <c r="F1156" s="537">
        <v>2620.9850494226816</v>
      </c>
      <c r="G1156" s="538">
        <v>0</v>
      </c>
      <c r="H1156" s="538">
        <v>394</v>
      </c>
      <c r="I1156" s="538">
        <v>421</v>
      </c>
      <c r="J1156" s="538">
        <v>15185</v>
      </c>
      <c r="K1156" s="539">
        <f t="shared" si="300"/>
        <v>0</v>
      </c>
      <c r="L1156" s="539">
        <f t="shared" si="301"/>
        <v>641822.21541225107</v>
      </c>
      <c r="M1156" s="539">
        <f t="shared" si="301"/>
        <v>685804.95606232923</v>
      </c>
      <c r="N1156" s="539">
        <f t="shared" si="301"/>
        <v>39799657.975483418</v>
      </c>
      <c r="O1156" s="539">
        <f t="shared" si="302"/>
        <v>41127285.146958001</v>
      </c>
      <c r="P1156" s="540"/>
      <c r="Q1156" s="541"/>
      <c r="R1156" s="541"/>
      <c r="S1156" s="541"/>
      <c r="T1156" s="541"/>
      <c r="U1156" s="538">
        <f t="shared" si="303"/>
        <v>0</v>
      </c>
      <c r="V1156" s="538">
        <f t="shared" si="304"/>
        <v>0</v>
      </c>
      <c r="W1156" s="538">
        <f t="shared" si="304"/>
        <v>0</v>
      </c>
      <c r="X1156" s="538">
        <f t="shared" si="304"/>
        <v>0</v>
      </c>
      <c r="Y1156" s="538">
        <f t="shared" si="305"/>
        <v>0</v>
      </c>
      <c r="Z1156" s="542">
        <f t="shared" si="306"/>
        <v>0</v>
      </c>
      <c r="AA1156" s="543"/>
      <c r="AB1156" s="544" t="s">
        <v>2263</v>
      </c>
      <c r="AC1156" s="544" t="s">
        <v>2505</v>
      </c>
      <c r="AD1156" s="544" t="s">
        <v>2505</v>
      </c>
      <c r="AE1156" s="544" t="s">
        <v>2263</v>
      </c>
      <c r="AF1156" s="545" t="s">
        <v>2263</v>
      </c>
      <c r="AG1156" s="545" t="s">
        <v>2263</v>
      </c>
      <c r="AH1156" s="556"/>
      <c r="AN1156" s="502">
        <f t="shared" si="315"/>
        <v>0</v>
      </c>
      <c r="AO1156" s="502">
        <f t="shared" si="315"/>
        <v>-641822.21541225107</v>
      </c>
      <c r="AP1156" s="502">
        <f t="shared" si="315"/>
        <v>-685804.95606232923</v>
      </c>
      <c r="AQ1156" s="502">
        <f t="shared" si="315"/>
        <v>-39799657.975483418</v>
      </c>
    </row>
    <row r="1157" spans="1:43" s="504" customFormat="1" ht="12.75" x14ac:dyDescent="0.2">
      <c r="A1157" s="535" t="s">
        <v>1535</v>
      </c>
      <c r="B1157" s="536">
        <v>0</v>
      </c>
      <c r="C1157" s="537" t="s">
        <v>2263</v>
      </c>
      <c r="D1157" s="537">
        <v>480.45208042147055</v>
      </c>
      <c r="E1157" s="537">
        <v>480.45208042147055</v>
      </c>
      <c r="F1157" s="537">
        <v>1647.7386739861056</v>
      </c>
      <c r="G1157" s="538">
        <v>0</v>
      </c>
      <c r="H1157" s="538">
        <v>2737</v>
      </c>
      <c r="I1157" s="538">
        <v>1007</v>
      </c>
      <c r="J1157" s="538">
        <v>32293</v>
      </c>
      <c r="K1157" s="539">
        <f t="shared" si="300"/>
        <v>0</v>
      </c>
      <c r="L1157" s="539">
        <f t="shared" si="301"/>
        <v>1314997.3441135648</v>
      </c>
      <c r="M1157" s="539">
        <f t="shared" si="301"/>
        <v>483815.24498442083</v>
      </c>
      <c r="N1157" s="539">
        <f t="shared" si="301"/>
        <v>53210424.99903331</v>
      </c>
      <c r="O1157" s="539">
        <f t="shared" si="302"/>
        <v>55009237.588131294</v>
      </c>
      <c r="P1157" s="540"/>
      <c r="Q1157" s="541"/>
      <c r="R1157" s="541"/>
      <c r="S1157" s="541"/>
      <c r="T1157" s="541"/>
      <c r="U1157" s="538">
        <f t="shared" si="303"/>
        <v>0</v>
      </c>
      <c r="V1157" s="538">
        <f t="shared" si="304"/>
        <v>0</v>
      </c>
      <c r="W1157" s="538">
        <f t="shared" si="304"/>
        <v>0</v>
      </c>
      <c r="X1157" s="538">
        <f t="shared" si="304"/>
        <v>0</v>
      </c>
      <c r="Y1157" s="538">
        <f t="shared" si="305"/>
        <v>0</v>
      </c>
      <c r="Z1157" s="542">
        <f t="shared" si="306"/>
        <v>0</v>
      </c>
      <c r="AA1157" s="543"/>
      <c r="AB1157" s="544" t="s">
        <v>2263</v>
      </c>
      <c r="AC1157" s="544" t="s">
        <v>2505</v>
      </c>
      <c r="AD1157" s="544" t="s">
        <v>2505</v>
      </c>
      <c r="AE1157" s="544" t="s">
        <v>2263</v>
      </c>
      <c r="AF1157" s="545" t="s">
        <v>2263</v>
      </c>
      <c r="AG1157" s="545" t="s">
        <v>2263</v>
      </c>
      <c r="AH1157" s="556"/>
      <c r="AN1157" s="502">
        <f t="shared" si="315"/>
        <v>0</v>
      </c>
      <c r="AO1157" s="502">
        <f t="shared" si="315"/>
        <v>-1314997.3441135648</v>
      </c>
      <c r="AP1157" s="502">
        <f t="shared" si="315"/>
        <v>-483815.24498442083</v>
      </c>
      <c r="AQ1157" s="502">
        <f t="shared" si="315"/>
        <v>-53210424.99903331</v>
      </c>
    </row>
    <row r="1158" spans="1:43" s="504" customFormat="1" ht="12.75" x14ac:dyDescent="0.2">
      <c r="A1158" s="535" t="s">
        <v>1536</v>
      </c>
      <c r="B1158" s="536">
        <v>0</v>
      </c>
      <c r="C1158" s="537" t="s">
        <v>2263</v>
      </c>
      <c r="D1158" s="537">
        <v>361.14653546874507</v>
      </c>
      <c r="E1158" s="537">
        <v>361.14653546874507</v>
      </c>
      <c r="F1158" s="537">
        <v>801.0754697230941</v>
      </c>
      <c r="G1158" s="538">
        <v>0</v>
      </c>
      <c r="H1158" s="538">
        <v>7972</v>
      </c>
      <c r="I1158" s="538">
        <v>1030</v>
      </c>
      <c r="J1158" s="538">
        <v>32628</v>
      </c>
      <c r="K1158" s="539">
        <f t="shared" si="300"/>
        <v>0</v>
      </c>
      <c r="L1158" s="539">
        <f t="shared" si="301"/>
        <v>2879060.1807568357</v>
      </c>
      <c r="M1158" s="539">
        <f t="shared" si="301"/>
        <v>371980.93153280742</v>
      </c>
      <c r="N1158" s="539">
        <f t="shared" si="301"/>
        <v>26137490.426125113</v>
      </c>
      <c r="O1158" s="539">
        <f t="shared" si="302"/>
        <v>29388531.538414754</v>
      </c>
      <c r="P1158" s="540"/>
      <c r="Q1158" s="541"/>
      <c r="R1158" s="541"/>
      <c r="S1158" s="541"/>
      <c r="T1158" s="541"/>
      <c r="U1158" s="538">
        <f t="shared" si="303"/>
        <v>0</v>
      </c>
      <c r="V1158" s="538">
        <f t="shared" si="304"/>
        <v>0</v>
      </c>
      <c r="W1158" s="538">
        <f t="shared" si="304"/>
        <v>0</v>
      </c>
      <c r="X1158" s="538">
        <f t="shared" si="304"/>
        <v>0</v>
      </c>
      <c r="Y1158" s="538">
        <f t="shared" si="305"/>
        <v>0</v>
      </c>
      <c r="Z1158" s="542">
        <f t="shared" si="306"/>
        <v>0</v>
      </c>
      <c r="AA1158" s="543"/>
      <c r="AB1158" s="544" t="s">
        <v>2263</v>
      </c>
      <c r="AC1158" s="544" t="s">
        <v>2505</v>
      </c>
      <c r="AD1158" s="544" t="s">
        <v>2505</v>
      </c>
      <c r="AE1158" s="544" t="s">
        <v>2263</v>
      </c>
      <c r="AF1158" s="545" t="s">
        <v>2263</v>
      </c>
      <c r="AG1158" s="545" t="s">
        <v>2263</v>
      </c>
      <c r="AH1158" s="556"/>
      <c r="AN1158" s="502">
        <f t="shared" si="315"/>
        <v>0</v>
      </c>
      <c r="AO1158" s="502">
        <f t="shared" si="315"/>
        <v>-2879060.1807568357</v>
      </c>
      <c r="AP1158" s="502">
        <f t="shared" si="315"/>
        <v>-371980.93153280742</v>
      </c>
      <c r="AQ1158" s="502">
        <f t="shared" si="315"/>
        <v>-26137490.426125113</v>
      </c>
    </row>
    <row r="1159" spans="1:43" s="504" customFormat="1" ht="12.75" x14ac:dyDescent="0.2">
      <c r="A1159" s="535" t="s">
        <v>1537</v>
      </c>
      <c r="B1159" s="536">
        <v>0</v>
      </c>
      <c r="C1159" s="537" t="s">
        <v>2263</v>
      </c>
      <c r="D1159" s="537">
        <v>2577.2697175614358</v>
      </c>
      <c r="E1159" s="537">
        <v>2577.2697175614358</v>
      </c>
      <c r="F1159" s="537">
        <v>7321.4243815456293</v>
      </c>
      <c r="G1159" s="538">
        <v>0</v>
      </c>
      <c r="H1159" s="538">
        <v>74</v>
      </c>
      <c r="I1159" s="538">
        <v>1239</v>
      </c>
      <c r="J1159" s="538">
        <v>74</v>
      </c>
      <c r="K1159" s="539">
        <f t="shared" si="300"/>
        <v>0</v>
      </c>
      <c r="L1159" s="539">
        <f t="shared" si="301"/>
        <v>190717.95909954625</v>
      </c>
      <c r="M1159" s="539">
        <f t="shared" si="301"/>
        <v>3193237.180058619</v>
      </c>
      <c r="N1159" s="539">
        <f t="shared" si="301"/>
        <v>541785.40423437662</v>
      </c>
      <c r="O1159" s="539">
        <f t="shared" si="302"/>
        <v>3925740.5433925418</v>
      </c>
      <c r="P1159" s="540"/>
      <c r="Q1159" s="541"/>
      <c r="R1159" s="541"/>
      <c r="S1159" s="541"/>
      <c r="T1159" s="541"/>
      <c r="U1159" s="538">
        <f t="shared" si="303"/>
        <v>0</v>
      </c>
      <c r="V1159" s="538">
        <f t="shared" si="304"/>
        <v>0</v>
      </c>
      <c r="W1159" s="538">
        <f t="shared" si="304"/>
        <v>0</v>
      </c>
      <c r="X1159" s="538">
        <f t="shared" si="304"/>
        <v>0</v>
      </c>
      <c r="Y1159" s="538">
        <f t="shared" si="305"/>
        <v>0</v>
      </c>
      <c r="Z1159" s="542">
        <f t="shared" si="306"/>
        <v>0</v>
      </c>
      <c r="AA1159" s="543"/>
      <c r="AB1159" s="544" t="s">
        <v>2263</v>
      </c>
      <c r="AC1159" s="544" t="s">
        <v>2505</v>
      </c>
      <c r="AD1159" s="544" t="s">
        <v>2505</v>
      </c>
      <c r="AE1159" s="544" t="s">
        <v>2263</v>
      </c>
      <c r="AF1159" s="545" t="s">
        <v>2263</v>
      </c>
      <c r="AG1159" s="545" t="s">
        <v>2263</v>
      </c>
      <c r="AH1159" s="556"/>
      <c r="AN1159" s="502">
        <f t="shared" si="315"/>
        <v>0</v>
      </c>
      <c r="AO1159" s="502">
        <f t="shared" si="315"/>
        <v>-190717.95909954625</v>
      </c>
      <c r="AP1159" s="502">
        <f t="shared" si="315"/>
        <v>-3193237.180058619</v>
      </c>
      <c r="AQ1159" s="502">
        <f t="shared" si="315"/>
        <v>-541785.40423437662</v>
      </c>
    </row>
    <row r="1160" spans="1:43" s="504" customFormat="1" ht="12.75" x14ac:dyDescent="0.2">
      <c r="A1160" s="535" t="s">
        <v>1538</v>
      </c>
      <c r="B1160" s="536">
        <v>0</v>
      </c>
      <c r="C1160" s="537" t="s">
        <v>2263</v>
      </c>
      <c r="D1160" s="537">
        <v>1958.0772105574592</v>
      </c>
      <c r="E1160" s="537">
        <v>1958.0772105574592</v>
      </c>
      <c r="F1160" s="537">
        <v>2761.0418800817233</v>
      </c>
      <c r="G1160" s="538">
        <v>3</v>
      </c>
      <c r="H1160" s="538">
        <v>261</v>
      </c>
      <c r="I1160" s="538">
        <v>2110</v>
      </c>
      <c r="J1160" s="538">
        <v>16</v>
      </c>
      <c r="K1160" s="539">
        <f t="shared" ref="K1160:K1223" si="324">IF(ISERROR(C1160*G1160),0,G1160*C1160)</f>
        <v>0</v>
      </c>
      <c r="L1160" s="539">
        <f t="shared" ref="L1160:N1223" si="325">IFERROR(D1160*H1160,"")</f>
        <v>511058.15195549687</v>
      </c>
      <c r="M1160" s="539">
        <f t="shared" si="325"/>
        <v>4131542.914276239</v>
      </c>
      <c r="N1160" s="539">
        <f t="shared" si="325"/>
        <v>44176.670081307573</v>
      </c>
      <c r="O1160" s="539">
        <f t="shared" ref="O1160:O1223" si="326">IFERROR(SUM(K1160:N1160),"")</f>
        <v>4686777.7363130432</v>
      </c>
      <c r="P1160" s="540"/>
      <c r="Q1160" s="541"/>
      <c r="R1160" s="541"/>
      <c r="S1160" s="541"/>
      <c r="T1160" s="541"/>
      <c r="U1160" s="538">
        <f t="shared" ref="U1160:U1223" si="327">IF(ISERROR(G1160*Q1160),0,G1160*Q1160)</f>
        <v>0</v>
      </c>
      <c r="V1160" s="538">
        <f t="shared" ref="V1160:X1223" si="328">IFERROR(H1160*R1160,"")</f>
        <v>0</v>
      </c>
      <c r="W1160" s="538">
        <f t="shared" si="328"/>
        <v>0</v>
      </c>
      <c r="X1160" s="538">
        <f t="shared" si="328"/>
        <v>0</v>
      </c>
      <c r="Y1160" s="538">
        <f t="shared" ref="Y1160:Y1223" si="329">IFERROR(SUM(U1160:X1160),"")</f>
        <v>0</v>
      </c>
      <c r="Z1160" s="542">
        <f t="shared" ref="Z1160:Z1223" si="330">IF(Y1160=0,0,(Y1160-O1160))</f>
        <v>0</v>
      </c>
      <c r="AA1160" s="543"/>
      <c r="AB1160" s="544" t="s">
        <v>2263</v>
      </c>
      <c r="AC1160" s="544" t="s">
        <v>2505</v>
      </c>
      <c r="AD1160" s="544" t="s">
        <v>2505</v>
      </c>
      <c r="AE1160" s="544" t="s">
        <v>2263</v>
      </c>
      <c r="AF1160" s="545">
        <v>104</v>
      </c>
      <c r="AG1160" s="545" t="s">
        <v>2263</v>
      </c>
      <c r="AH1160" s="556"/>
      <c r="AN1160" s="502">
        <f t="shared" si="315"/>
        <v>0</v>
      </c>
      <c r="AO1160" s="502">
        <f t="shared" si="315"/>
        <v>-511058.15195549687</v>
      </c>
      <c r="AP1160" s="502">
        <f t="shared" si="315"/>
        <v>-4131542.914276239</v>
      </c>
      <c r="AQ1160" s="502">
        <f t="shared" si="315"/>
        <v>-44176.670081307573</v>
      </c>
    </row>
    <row r="1161" spans="1:43" s="504" customFormat="1" ht="12.75" x14ac:dyDescent="0.2">
      <c r="A1161" s="535" t="s">
        <v>1539</v>
      </c>
      <c r="B1161" s="536">
        <v>0</v>
      </c>
      <c r="C1161" s="537" t="s">
        <v>2263</v>
      </c>
      <c r="D1161" s="537">
        <v>5206.8206183935945</v>
      </c>
      <c r="E1161" s="537">
        <v>5206.8206183935945</v>
      </c>
      <c r="F1161" s="537">
        <v>8633.7453479544929</v>
      </c>
      <c r="G1161" s="538">
        <v>0</v>
      </c>
      <c r="H1161" s="538">
        <v>15</v>
      </c>
      <c r="I1161" s="538">
        <v>299</v>
      </c>
      <c r="J1161" s="538">
        <v>78</v>
      </c>
      <c r="K1161" s="539">
        <f t="shared" si="324"/>
        <v>0</v>
      </c>
      <c r="L1161" s="539">
        <f t="shared" si="325"/>
        <v>78102.309275903914</v>
      </c>
      <c r="M1161" s="539">
        <f t="shared" si="325"/>
        <v>1556839.3648996847</v>
      </c>
      <c r="N1161" s="539">
        <f t="shared" si="325"/>
        <v>673432.13714045042</v>
      </c>
      <c r="O1161" s="539">
        <f t="shared" si="326"/>
        <v>2308373.8113160389</v>
      </c>
      <c r="P1161" s="540"/>
      <c r="Q1161" s="541"/>
      <c r="R1161" s="541"/>
      <c r="S1161" s="541"/>
      <c r="T1161" s="541"/>
      <c r="U1161" s="538">
        <f t="shared" si="327"/>
        <v>0</v>
      </c>
      <c r="V1161" s="538">
        <f t="shared" si="328"/>
        <v>0</v>
      </c>
      <c r="W1161" s="538">
        <f t="shared" si="328"/>
        <v>0</v>
      </c>
      <c r="X1161" s="538">
        <f t="shared" si="328"/>
        <v>0</v>
      </c>
      <c r="Y1161" s="538">
        <f t="shared" si="329"/>
        <v>0</v>
      </c>
      <c r="Z1161" s="542">
        <f t="shared" si="330"/>
        <v>0</v>
      </c>
      <c r="AA1161" s="543"/>
      <c r="AB1161" s="544" t="s">
        <v>2263</v>
      </c>
      <c r="AC1161" s="544" t="s">
        <v>2505</v>
      </c>
      <c r="AD1161" s="544" t="s">
        <v>2505</v>
      </c>
      <c r="AE1161" s="544" t="s">
        <v>2263</v>
      </c>
      <c r="AF1161" s="545" t="s">
        <v>2263</v>
      </c>
      <c r="AG1161" s="545" t="s">
        <v>2263</v>
      </c>
      <c r="AH1161" s="556"/>
      <c r="AN1161" s="502">
        <f t="shared" si="315"/>
        <v>0</v>
      </c>
      <c r="AO1161" s="502">
        <f t="shared" si="315"/>
        <v>-78102.309275903914</v>
      </c>
      <c r="AP1161" s="502">
        <f t="shared" si="315"/>
        <v>-1556839.3648996847</v>
      </c>
      <c r="AQ1161" s="502">
        <f t="shared" si="315"/>
        <v>-673432.13714045042</v>
      </c>
    </row>
    <row r="1162" spans="1:43" s="504" customFormat="1" ht="12.75" x14ac:dyDescent="0.2">
      <c r="A1162" s="535" t="s">
        <v>1540</v>
      </c>
      <c r="B1162" s="536">
        <v>0</v>
      </c>
      <c r="C1162" s="537" t="s">
        <v>2263</v>
      </c>
      <c r="D1162" s="537">
        <v>3656.3266468783067</v>
      </c>
      <c r="E1162" s="537">
        <v>3656.3266468783067</v>
      </c>
      <c r="F1162" s="537">
        <v>5127.3246733475407</v>
      </c>
      <c r="G1162" s="538">
        <v>11</v>
      </c>
      <c r="H1162" s="538">
        <v>82</v>
      </c>
      <c r="I1162" s="538">
        <v>465</v>
      </c>
      <c r="J1162" s="538">
        <v>19</v>
      </c>
      <c r="K1162" s="539">
        <f t="shared" si="324"/>
        <v>0</v>
      </c>
      <c r="L1162" s="539">
        <f t="shared" si="325"/>
        <v>299818.78504402115</v>
      </c>
      <c r="M1162" s="539">
        <f t="shared" si="325"/>
        <v>1700191.8907984127</v>
      </c>
      <c r="N1162" s="539">
        <f t="shared" si="325"/>
        <v>97419.168793603269</v>
      </c>
      <c r="O1162" s="539">
        <f t="shared" si="326"/>
        <v>2097429.844636037</v>
      </c>
      <c r="P1162" s="540"/>
      <c r="Q1162" s="541"/>
      <c r="R1162" s="541"/>
      <c r="S1162" s="541"/>
      <c r="T1162" s="541"/>
      <c r="U1162" s="538">
        <f t="shared" si="327"/>
        <v>0</v>
      </c>
      <c r="V1162" s="538">
        <f t="shared" si="328"/>
        <v>0</v>
      </c>
      <c r="W1162" s="538">
        <f t="shared" si="328"/>
        <v>0</v>
      </c>
      <c r="X1162" s="538">
        <f t="shared" si="328"/>
        <v>0</v>
      </c>
      <c r="Y1162" s="538">
        <f t="shared" si="329"/>
        <v>0</v>
      </c>
      <c r="Z1162" s="542">
        <f t="shared" si="330"/>
        <v>0</v>
      </c>
      <c r="AA1162" s="543"/>
      <c r="AB1162" s="544" t="s">
        <v>2263</v>
      </c>
      <c r="AC1162" s="544" t="s">
        <v>2505</v>
      </c>
      <c r="AD1162" s="544" t="s">
        <v>2505</v>
      </c>
      <c r="AE1162" s="544" t="s">
        <v>2263</v>
      </c>
      <c r="AF1162" s="545">
        <v>103</v>
      </c>
      <c r="AG1162" s="545" t="s">
        <v>2263</v>
      </c>
      <c r="AH1162" s="556"/>
      <c r="AN1162" s="502">
        <f t="shared" si="315"/>
        <v>0</v>
      </c>
      <c r="AO1162" s="502">
        <f t="shared" si="315"/>
        <v>-299818.78504402115</v>
      </c>
      <c r="AP1162" s="502">
        <f t="shared" si="315"/>
        <v>-1700191.8907984127</v>
      </c>
      <c r="AQ1162" s="502">
        <f t="shared" si="315"/>
        <v>-97419.168793603269</v>
      </c>
    </row>
    <row r="1163" spans="1:43" s="504" customFormat="1" ht="12.75" x14ac:dyDescent="0.2">
      <c r="A1163" s="535" t="s">
        <v>1541</v>
      </c>
      <c r="B1163" s="536">
        <v>0</v>
      </c>
      <c r="C1163" s="537" t="s">
        <v>2263</v>
      </c>
      <c r="D1163" s="537">
        <v>398.3637109621618</v>
      </c>
      <c r="E1163" s="537">
        <v>398.3637109621618</v>
      </c>
      <c r="F1163" s="537">
        <v>3800.2259607062174</v>
      </c>
      <c r="G1163" s="538">
        <v>0</v>
      </c>
      <c r="H1163" s="538">
        <v>633</v>
      </c>
      <c r="I1163" s="538">
        <v>53</v>
      </c>
      <c r="J1163" s="538">
        <v>113</v>
      </c>
      <c r="K1163" s="539">
        <f t="shared" si="324"/>
        <v>0</v>
      </c>
      <c r="L1163" s="539">
        <f t="shared" si="325"/>
        <v>252164.22903904843</v>
      </c>
      <c r="M1163" s="539">
        <f t="shared" si="325"/>
        <v>21113.276680994575</v>
      </c>
      <c r="N1163" s="539">
        <f t="shared" si="325"/>
        <v>429425.53355980257</v>
      </c>
      <c r="O1163" s="539">
        <f t="shared" si="326"/>
        <v>702703.03927984554</v>
      </c>
      <c r="P1163" s="540"/>
      <c r="Q1163" s="541"/>
      <c r="R1163" s="541"/>
      <c r="S1163" s="541"/>
      <c r="T1163" s="541"/>
      <c r="U1163" s="538">
        <f t="shared" si="327"/>
        <v>0</v>
      </c>
      <c r="V1163" s="538">
        <f t="shared" si="328"/>
        <v>0</v>
      </c>
      <c r="W1163" s="538">
        <f t="shared" si="328"/>
        <v>0</v>
      </c>
      <c r="X1163" s="538">
        <f t="shared" si="328"/>
        <v>0</v>
      </c>
      <c r="Y1163" s="538">
        <f t="shared" si="329"/>
        <v>0</v>
      </c>
      <c r="Z1163" s="542">
        <f t="shared" si="330"/>
        <v>0</v>
      </c>
      <c r="AA1163" s="543"/>
      <c r="AB1163" s="544" t="s">
        <v>2263</v>
      </c>
      <c r="AC1163" s="544" t="s">
        <v>2505</v>
      </c>
      <c r="AD1163" s="544" t="s">
        <v>2505</v>
      </c>
      <c r="AE1163" s="544" t="s">
        <v>2263</v>
      </c>
      <c r="AF1163" s="545" t="s">
        <v>2263</v>
      </c>
      <c r="AG1163" s="545" t="s">
        <v>2263</v>
      </c>
      <c r="AH1163" s="556"/>
      <c r="AN1163" s="502">
        <f t="shared" si="315"/>
        <v>0</v>
      </c>
      <c r="AO1163" s="502">
        <f t="shared" si="315"/>
        <v>-252164.22903904843</v>
      </c>
      <c r="AP1163" s="502">
        <f t="shared" si="315"/>
        <v>-21113.276680994575</v>
      </c>
      <c r="AQ1163" s="502">
        <f t="shared" si="315"/>
        <v>-429425.53355980257</v>
      </c>
    </row>
    <row r="1164" spans="1:43" s="504" customFormat="1" ht="12.75" x14ac:dyDescent="0.2">
      <c r="A1164" s="535" t="s">
        <v>1542</v>
      </c>
      <c r="B1164" s="536">
        <v>0</v>
      </c>
      <c r="C1164" s="537" t="s">
        <v>2263</v>
      </c>
      <c r="D1164" s="537">
        <v>359.2040239826764</v>
      </c>
      <c r="E1164" s="537">
        <v>359.2040239826764</v>
      </c>
      <c r="F1164" s="537">
        <v>1762.1117474689595</v>
      </c>
      <c r="G1164" s="538">
        <v>0</v>
      </c>
      <c r="H1164" s="538">
        <v>3580</v>
      </c>
      <c r="I1164" s="538">
        <v>126</v>
      </c>
      <c r="J1164" s="538">
        <v>111</v>
      </c>
      <c r="K1164" s="539">
        <f t="shared" si="324"/>
        <v>0</v>
      </c>
      <c r="L1164" s="539">
        <f t="shared" si="325"/>
        <v>1285950.4058579814</v>
      </c>
      <c r="M1164" s="539">
        <f t="shared" si="325"/>
        <v>45259.70702181723</v>
      </c>
      <c r="N1164" s="539">
        <f t="shared" si="325"/>
        <v>195594.40396905452</v>
      </c>
      <c r="O1164" s="539">
        <f t="shared" si="326"/>
        <v>1526804.5168488533</v>
      </c>
      <c r="P1164" s="540"/>
      <c r="Q1164" s="541"/>
      <c r="R1164" s="541"/>
      <c r="S1164" s="541"/>
      <c r="T1164" s="541"/>
      <c r="U1164" s="538">
        <f t="shared" si="327"/>
        <v>0</v>
      </c>
      <c r="V1164" s="538">
        <f t="shared" si="328"/>
        <v>0</v>
      </c>
      <c r="W1164" s="538">
        <f t="shared" si="328"/>
        <v>0</v>
      </c>
      <c r="X1164" s="538">
        <f t="shared" si="328"/>
        <v>0</v>
      </c>
      <c r="Y1164" s="538">
        <f t="shared" si="329"/>
        <v>0</v>
      </c>
      <c r="Z1164" s="542">
        <f t="shared" si="330"/>
        <v>0</v>
      </c>
      <c r="AA1164" s="543"/>
      <c r="AB1164" s="544" t="s">
        <v>2263</v>
      </c>
      <c r="AC1164" s="544" t="s">
        <v>2505</v>
      </c>
      <c r="AD1164" s="544" t="s">
        <v>2505</v>
      </c>
      <c r="AE1164" s="544" t="s">
        <v>2263</v>
      </c>
      <c r="AF1164" s="545" t="s">
        <v>2263</v>
      </c>
      <c r="AG1164" s="545" t="s">
        <v>2263</v>
      </c>
      <c r="AH1164" s="556"/>
      <c r="AN1164" s="502">
        <f t="shared" si="315"/>
        <v>0</v>
      </c>
      <c r="AO1164" s="502">
        <f t="shared" si="315"/>
        <v>-1285950.4058579814</v>
      </c>
      <c r="AP1164" s="502">
        <f t="shared" si="315"/>
        <v>-45259.70702181723</v>
      </c>
      <c r="AQ1164" s="502">
        <f t="shared" si="315"/>
        <v>-195594.40396905452</v>
      </c>
    </row>
    <row r="1165" spans="1:43" s="504" customFormat="1" ht="12.75" x14ac:dyDescent="0.2">
      <c r="A1165" s="535" t="s">
        <v>1543</v>
      </c>
      <c r="B1165" s="536">
        <v>0</v>
      </c>
      <c r="C1165" s="537" t="s">
        <v>2263</v>
      </c>
      <c r="D1165" s="537">
        <v>1505.2021374582821</v>
      </c>
      <c r="E1165" s="537">
        <v>1505.2021374582821</v>
      </c>
      <c r="F1165" s="537">
        <v>4417.6366153499112</v>
      </c>
      <c r="G1165" s="538">
        <v>0</v>
      </c>
      <c r="H1165" s="538">
        <v>54</v>
      </c>
      <c r="I1165" s="538">
        <v>83</v>
      </c>
      <c r="J1165" s="538">
        <v>535</v>
      </c>
      <c r="K1165" s="539">
        <f t="shared" si="324"/>
        <v>0</v>
      </c>
      <c r="L1165" s="539">
        <f t="shared" si="325"/>
        <v>81280.915422747232</v>
      </c>
      <c r="M1165" s="539">
        <f t="shared" si="325"/>
        <v>124931.77740903742</v>
      </c>
      <c r="N1165" s="539">
        <f t="shared" si="325"/>
        <v>2363435.5892122025</v>
      </c>
      <c r="O1165" s="539">
        <f t="shared" si="326"/>
        <v>2569648.282043987</v>
      </c>
      <c r="P1165" s="540"/>
      <c r="Q1165" s="541"/>
      <c r="R1165" s="541"/>
      <c r="S1165" s="541"/>
      <c r="T1165" s="541"/>
      <c r="U1165" s="538">
        <f t="shared" si="327"/>
        <v>0</v>
      </c>
      <c r="V1165" s="538">
        <f t="shared" si="328"/>
        <v>0</v>
      </c>
      <c r="W1165" s="538">
        <f t="shared" si="328"/>
        <v>0</v>
      </c>
      <c r="X1165" s="538">
        <f t="shared" si="328"/>
        <v>0</v>
      </c>
      <c r="Y1165" s="538">
        <f t="shared" si="329"/>
        <v>0</v>
      </c>
      <c r="Z1165" s="542">
        <f t="shared" si="330"/>
        <v>0</v>
      </c>
      <c r="AA1165" s="543"/>
      <c r="AB1165" s="544" t="s">
        <v>2263</v>
      </c>
      <c r="AC1165" s="544" t="s">
        <v>2505</v>
      </c>
      <c r="AD1165" s="544" t="s">
        <v>2505</v>
      </c>
      <c r="AE1165" s="544" t="s">
        <v>2263</v>
      </c>
      <c r="AF1165" s="545" t="s">
        <v>2263</v>
      </c>
      <c r="AG1165" s="545" t="s">
        <v>2263</v>
      </c>
      <c r="AH1165" s="556"/>
      <c r="AN1165" s="502">
        <f t="shared" si="315"/>
        <v>0</v>
      </c>
      <c r="AO1165" s="502">
        <f t="shared" si="315"/>
        <v>-81280.915422747232</v>
      </c>
      <c r="AP1165" s="502">
        <f t="shared" si="315"/>
        <v>-124931.77740903742</v>
      </c>
      <c r="AQ1165" s="502">
        <f t="shared" si="315"/>
        <v>-2363435.5892122025</v>
      </c>
    </row>
    <row r="1166" spans="1:43" s="504" customFormat="1" ht="12.75" x14ac:dyDescent="0.2">
      <c r="A1166" s="535" t="s">
        <v>1544</v>
      </c>
      <c r="B1166" s="536">
        <v>0</v>
      </c>
      <c r="C1166" s="537" t="s">
        <v>2263</v>
      </c>
      <c r="D1166" s="537">
        <v>992.85827772894652</v>
      </c>
      <c r="E1166" s="537">
        <v>992.85827772894652</v>
      </c>
      <c r="F1166" s="537">
        <v>2804.6102985613184</v>
      </c>
      <c r="G1166" s="538">
        <v>0</v>
      </c>
      <c r="H1166" s="538">
        <v>309</v>
      </c>
      <c r="I1166" s="538">
        <v>322</v>
      </c>
      <c r="J1166" s="538">
        <v>308</v>
      </c>
      <c r="K1166" s="539">
        <f t="shared" si="324"/>
        <v>0</v>
      </c>
      <c r="L1166" s="539">
        <f t="shared" si="325"/>
        <v>306793.20781824447</v>
      </c>
      <c r="M1166" s="539">
        <f t="shared" si="325"/>
        <v>319700.36542872078</v>
      </c>
      <c r="N1166" s="539">
        <f t="shared" si="325"/>
        <v>863819.971956886</v>
      </c>
      <c r="O1166" s="539">
        <f t="shared" si="326"/>
        <v>1490313.5452038511</v>
      </c>
      <c r="P1166" s="540"/>
      <c r="Q1166" s="541"/>
      <c r="R1166" s="541"/>
      <c r="S1166" s="541"/>
      <c r="T1166" s="541"/>
      <c r="U1166" s="538">
        <f t="shared" si="327"/>
        <v>0</v>
      </c>
      <c r="V1166" s="538">
        <f t="shared" si="328"/>
        <v>0</v>
      </c>
      <c r="W1166" s="538">
        <f t="shared" si="328"/>
        <v>0</v>
      </c>
      <c r="X1166" s="538">
        <f t="shared" si="328"/>
        <v>0</v>
      </c>
      <c r="Y1166" s="538">
        <f t="shared" si="329"/>
        <v>0</v>
      </c>
      <c r="Z1166" s="542">
        <f t="shared" si="330"/>
        <v>0</v>
      </c>
      <c r="AA1166" s="543"/>
      <c r="AB1166" s="544" t="s">
        <v>2263</v>
      </c>
      <c r="AC1166" s="544" t="s">
        <v>2505</v>
      </c>
      <c r="AD1166" s="544" t="s">
        <v>2505</v>
      </c>
      <c r="AE1166" s="544" t="s">
        <v>2263</v>
      </c>
      <c r="AF1166" s="545" t="s">
        <v>2263</v>
      </c>
      <c r="AG1166" s="545" t="s">
        <v>2263</v>
      </c>
      <c r="AH1166" s="556"/>
      <c r="AN1166" s="502">
        <f t="shared" si="315"/>
        <v>0</v>
      </c>
      <c r="AO1166" s="502">
        <f t="shared" si="315"/>
        <v>-306793.20781824447</v>
      </c>
      <c r="AP1166" s="502">
        <f t="shared" si="315"/>
        <v>-319700.36542872078</v>
      </c>
      <c r="AQ1166" s="502">
        <f t="shared" si="315"/>
        <v>-863819.971956886</v>
      </c>
    </row>
    <row r="1167" spans="1:43" s="504" customFormat="1" ht="12.75" x14ac:dyDescent="0.2">
      <c r="A1167" s="535" t="s">
        <v>1545</v>
      </c>
      <c r="B1167" s="536">
        <v>0</v>
      </c>
      <c r="C1167" s="537" t="s">
        <v>2263</v>
      </c>
      <c r="D1167" s="537">
        <v>925.8807696153018</v>
      </c>
      <c r="E1167" s="537">
        <v>925.8807696153018</v>
      </c>
      <c r="F1167" s="537">
        <v>1710.3992639700946</v>
      </c>
      <c r="G1167" s="538">
        <v>0</v>
      </c>
      <c r="H1167" s="538">
        <v>1647</v>
      </c>
      <c r="I1167" s="538">
        <v>1913</v>
      </c>
      <c r="J1167" s="538">
        <v>365</v>
      </c>
      <c r="K1167" s="539">
        <f t="shared" si="324"/>
        <v>0</v>
      </c>
      <c r="L1167" s="539">
        <f t="shared" si="325"/>
        <v>1524925.627556402</v>
      </c>
      <c r="M1167" s="539">
        <f t="shared" si="325"/>
        <v>1771209.9122740724</v>
      </c>
      <c r="N1167" s="539">
        <f t="shared" si="325"/>
        <v>624295.73134908453</v>
      </c>
      <c r="O1167" s="539">
        <f t="shared" si="326"/>
        <v>3920431.2711795587</v>
      </c>
      <c r="P1167" s="540"/>
      <c r="Q1167" s="541"/>
      <c r="R1167" s="541"/>
      <c r="S1167" s="541"/>
      <c r="T1167" s="541"/>
      <c r="U1167" s="538">
        <f t="shared" si="327"/>
        <v>0</v>
      </c>
      <c r="V1167" s="538">
        <f t="shared" si="328"/>
        <v>0</v>
      </c>
      <c r="W1167" s="538">
        <f t="shared" si="328"/>
        <v>0</v>
      </c>
      <c r="X1167" s="538">
        <f t="shared" si="328"/>
        <v>0</v>
      </c>
      <c r="Y1167" s="538">
        <f t="shared" si="329"/>
        <v>0</v>
      </c>
      <c r="Z1167" s="542">
        <f t="shared" si="330"/>
        <v>0</v>
      </c>
      <c r="AA1167" s="543"/>
      <c r="AB1167" s="544" t="s">
        <v>2263</v>
      </c>
      <c r="AC1167" s="544" t="s">
        <v>2505</v>
      </c>
      <c r="AD1167" s="544" t="s">
        <v>2505</v>
      </c>
      <c r="AE1167" s="544" t="s">
        <v>2263</v>
      </c>
      <c r="AF1167" s="545" t="s">
        <v>2263</v>
      </c>
      <c r="AG1167" s="545" t="s">
        <v>2263</v>
      </c>
      <c r="AH1167" s="556"/>
      <c r="AN1167" s="502">
        <f t="shared" si="315"/>
        <v>0</v>
      </c>
      <c r="AO1167" s="502">
        <f t="shared" si="315"/>
        <v>-1524925.627556402</v>
      </c>
      <c r="AP1167" s="502">
        <f t="shared" si="315"/>
        <v>-1771209.9122740724</v>
      </c>
      <c r="AQ1167" s="502">
        <f t="shared" si="315"/>
        <v>-624295.73134908453</v>
      </c>
    </row>
    <row r="1168" spans="1:43" s="504" customFormat="1" ht="12.75" x14ac:dyDescent="0.2">
      <c r="A1168" s="535" t="s">
        <v>1546</v>
      </c>
      <c r="B1168" s="536">
        <v>0</v>
      </c>
      <c r="C1168" s="537" t="s">
        <v>2263</v>
      </c>
      <c r="D1168" s="537">
        <v>1205.6271007503597</v>
      </c>
      <c r="E1168" s="537">
        <v>1205.6271007503597</v>
      </c>
      <c r="F1168" s="537">
        <v>3826.1569206230997</v>
      </c>
      <c r="G1168" s="538">
        <v>0</v>
      </c>
      <c r="H1168" s="538">
        <v>24</v>
      </c>
      <c r="I1168" s="538">
        <v>13</v>
      </c>
      <c r="J1168" s="538">
        <v>460</v>
      </c>
      <c r="K1168" s="539">
        <f t="shared" si="324"/>
        <v>0</v>
      </c>
      <c r="L1168" s="539">
        <f t="shared" si="325"/>
        <v>28935.050418008632</v>
      </c>
      <c r="M1168" s="539">
        <f t="shared" si="325"/>
        <v>15673.152309754676</v>
      </c>
      <c r="N1168" s="539">
        <f t="shared" si="325"/>
        <v>1760032.1834866258</v>
      </c>
      <c r="O1168" s="539">
        <f t="shared" si="326"/>
        <v>1804640.386214389</v>
      </c>
      <c r="P1168" s="540"/>
      <c r="Q1168" s="541"/>
      <c r="R1168" s="541"/>
      <c r="S1168" s="541"/>
      <c r="T1168" s="541"/>
      <c r="U1168" s="538">
        <f t="shared" si="327"/>
        <v>0</v>
      </c>
      <c r="V1168" s="538">
        <f t="shared" si="328"/>
        <v>0</v>
      </c>
      <c r="W1168" s="538">
        <f t="shared" si="328"/>
        <v>0</v>
      </c>
      <c r="X1168" s="538">
        <f t="shared" si="328"/>
        <v>0</v>
      </c>
      <c r="Y1168" s="538">
        <f t="shared" si="329"/>
        <v>0</v>
      </c>
      <c r="Z1168" s="542">
        <f t="shared" si="330"/>
        <v>0</v>
      </c>
      <c r="AA1168" s="543"/>
      <c r="AB1168" s="544" t="s">
        <v>2263</v>
      </c>
      <c r="AC1168" s="544" t="s">
        <v>2505</v>
      </c>
      <c r="AD1168" s="544" t="s">
        <v>2505</v>
      </c>
      <c r="AE1168" s="544" t="s">
        <v>2263</v>
      </c>
      <c r="AF1168" s="545" t="s">
        <v>2263</v>
      </c>
      <c r="AG1168" s="545" t="s">
        <v>2263</v>
      </c>
      <c r="AH1168" s="556"/>
      <c r="AN1168" s="502">
        <f t="shared" si="315"/>
        <v>0</v>
      </c>
      <c r="AO1168" s="502">
        <f t="shared" si="315"/>
        <v>-28935.050418008632</v>
      </c>
      <c r="AP1168" s="502">
        <f t="shared" si="315"/>
        <v>-15673.152309754676</v>
      </c>
      <c r="AQ1168" s="502">
        <f t="shared" si="315"/>
        <v>-1760032.1834866258</v>
      </c>
    </row>
    <row r="1169" spans="1:43" s="504" customFormat="1" ht="12.75" x14ac:dyDescent="0.2">
      <c r="A1169" s="535" t="s">
        <v>1547</v>
      </c>
      <c r="B1169" s="536">
        <v>0</v>
      </c>
      <c r="C1169" s="537" t="s">
        <v>2263</v>
      </c>
      <c r="D1169" s="537">
        <v>465.69749499912268</v>
      </c>
      <c r="E1169" s="537">
        <v>465.69749499912268</v>
      </c>
      <c r="F1169" s="537">
        <v>2106.2476109764789</v>
      </c>
      <c r="G1169" s="538">
        <v>0</v>
      </c>
      <c r="H1169" s="538">
        <v>129</v>
      </c>
      <c r="I1169" s="538">
        <v>20</v>
      </c>
      <c r="J1169" s="538">
        <v>452</v>
      </c>
      <c r="K1169" s="539">
        <f t="shared" si="324"/>
        <v>0</v>
      </c>
      <c r="L1169" s="539">
        <f t="shared" si="325"/>
        <v>60074.976854886823</v>
      </c>
      <c r="M1169" s="539">
        <f t="shared" si="325"/>
        <v>9313.9498999824536</v>
      </c>
      <c r="N1169" s="539">
        <f t="shared" si="325"/>
        <v>952023.92016136844</v>
      </c>
      <c r="O1169" s="539">
        <f t="shared" si="326"/>
        <v>1021412.8469162377</v>
      </c>
      <c r="P1169" s="540"/>
      <c r="Q1169" s="541"/>
      <c r="R1169" s="541"/>
      <c r="S1169" s="541"/>
      <c r="T1169" s="541"/>
      <c r="U1169" s="538">
        <f t="shared" si="327"/>
        <v>0</v>
      </c>
      <c r="V1169" s="538">
        <f t="shared" si="328"/>
        <v>0</v>
      </c>
      <c r="W1169" s="538">
        <f t="shared" si="328"/>
        <v>0</v>
      </c>
      <c r="X1169" s="538">
        <f t="shared" si="328"/>
        <v>0</v>
      </c>
      <c r="Y1169" s="538">
        <f t="shared" si="329"/>
        <v>0</v>
      </c>
      <c r="Z1169" s="542">
        <f t="shared" si="330"/>
        <v>0</v>
      </c>
      <c r="AA1169" s="543"/>
      <c r="AB1169" s="544" t="s">
        <v>2263</v>
      </c>
      <c r="AC1169" s="544" t="s">
        <v>2505</v>
      </c>
      <c r="AD1169" s="544" t="s">
        <v>2505</v>
      </c>
      <c r="AE1169" s="544" t="s">
        <v>2263</v>
      </c>
      <c r="AF1169" s="545" t="s">
        <v>2263</v>
      </c>
      <c r="AG1169" s="545" t="s">
        <v>2263</v>
      </c>
      <c r="AH1169" s="556"/>
      <c r="AN1169" s="502">
        <f t="shared" si="315"/>
        <v>0</v>
      </c>
      <c r="AO1169" s="502">
        <f t="shared" si="315"/>
        <v>-60074.976854886823</v>
      </c>
      <c r="AP1169" s="502">
        <f t="shared" si="315"/>
        <v>-9313.9498999824536</v>
      </c>
      <c r="AQ1169" s="502">
        <f t="shared" si="315"/>
        <v>-952023.92016136844</v>
      </c>
    </row>
    <row r="1170" spans="1:43" s="504" customFormat="1" ht="12.75" x14ac:dyDescent="0.2">
      <c r="A1170" s="535" t="s">
        <v>1548</v>
      </c>
      <c r="B1170" s="536">
        <v>0</v>
      </c>
      <c r="C1170" s="537" t="s">
        <v>2263</v>
      </c>
      <c r="D1170" s="537">
        <v>320.2678911926518</v>
      </c>
      <c r="E1170" s="537">
        <v>320.2678911926518</v>
      </c>
      <c r="F1170" s="537">
        <v>867.22092742448729</v>
      </c>
      <c r="G1170" s="538">
        <v>0</v>
      </c>
      <c r="H1170" s="538">
        <v>1453</v>
      </c>
      <c r="I1170" s="538">
        <v>99</v>
      </c>
      <c r="J1170" s="538">
        <v>1147</v>
      </c>
      <c r="K1170" s="539">
        <f t="shared" si="324"/>
        <v>0</v>
      </c>
      <c r="L1170" s="539">
        <f t="shared" si="325"/>
        <v>465349.24590292305</v>
      </c>
      <c r="M1170" s="539">
        <f t="shared" si="325"/>
        <v>31706.521228072528</v>
      </c>
      <c r="N1170" s="539">
        <f t="shared" si="325"/>
        <v>994702.40375588695</v>
      </c>
      <c r="O1170" s="539">
        <f t="shared" si="326"/>
        <v>1491758.1708868826</v>
      </c>
      <c r="P1170" s="540"/>
      <c r="Q1170" s="541"/>
      <c r="R1170" s="541"/>
      <c r="S1170" s="541"/>
      <c r="T1170" s="541"/>
      <c r="U1170" s="538">
        <f t="shared" si="327"/>
        <v>0</v>
      </c>
      <c r="V1170" s="538">
        <f t="shared" si="328"/>
        <v>0</v>
      </c>
      <c r="W1170" s="538">
        <f t="shared" si="328"/>
        <v>0</v>
      </c>
      <c r="X1170" s="538">
        <f t="shared" si="328"/>
        <v>0</v>
      </c>
      <c r="Y1170" s="538">
        <f t="shared" si="329"/>
        <v>0</v>
      </c>
      <c r="Z1170" s="542">
        <f t="shared" si="330"/>
        <v>0</v>
      </c>
      <c r="AA1170" s="543"/>
      <c r="AB1170" s="544" t="s">
        <v>2263</v>
      </c>
      <c r="AC1170" s="544" t="s">
        <v>2505</v>
      </c>
      <c r="AD1170" s="544" t="s">
        <v>2505</v>
      </c>
      <c r="AE1170" s="544" t="s">
        <v>2263</v>
      </c>
      <c r="AF1170" s="545" t="s">
        <v>2263</v>
      </c>
      <c r="AG1170" s="545" t="s">
        <v>2263</v>
      </c>
      <c r="AH1170" s="556"/>
      <c r="AN1170" s="502">
        <f t="shared" si="315"/>
        <v>0</v>
      </c>
      <c r="AO1170" s="502">
        <f t="shared" si="315"/>
        <v>-465349.24590292305</v>
      </c>
      <c r="AP1170" s="502">
        <f t="shared" si="315"/>
        <v>-31706.521228072528</v>
      </c>
      <c r="AQ1170" s="502">
        <f t="shared" si="315"/>
        <v>-994702.40375588695</v>
      </c>
    </row>
    <row r="1171" spans="1:43" s="504" customFormat="1" ht="12.75" x14ac:dyDescent="0.2">
      <c r="A1171" s="535" t="s">
        <v>1549</v>
      </c>
      <c r="B1171" s="536" t="s">
        <v>2442</v>
      </c>
      <c r="C1171" s="537" t="s">
        <v>2263</v>
      </c>
      <c r="D1171" s="537">
        <v>397.44581237861428</v>
      </c>
      <c r="E1171" s="537">
        <v>397.44581237861428</v>
      </c>
      <c r="F1171" s="537">
        <v>3055.5187716455271</v>
      </c>
      <c r="G1171" s="538">
        <v>0</v>
      </c>
      <c r="H1171" s="538">
        <v>139</v>
      </c>
      <c r="I1171" s="538">
        <v>20</v>
      </c>
      <c r="J1171" s="538">
        <v>623</v>
      </c>
      <c r="K1171" s="539">
        <f t="shared" si="324"/>
        <v>0</v>
      </c>
      <c r="L1171" s="539">
        <f t="shared" si="325"/>
        <v>55244.967920627387</v>
      </c>
      <c r="M1171" s="539">
        <f t="shared" si="325"/>
        <v>7948.916247572286</v>
      </c>
      <c r="N1171" s="539">
        <f t="shared" si="325"/>
        <v>1903588.1947351634</v>
      </c>
      <c r="O1171" s="539">
        <f t="shared" si="326"/>
        <v>1966782.0789033631</v>
      </c>
      <c r="P1171" s="540"/>
      <c r="Q1171" s="541"/>
      <c r="R1171" s="541">
        <f>SUMPRODUCT(D1171:E1173,H1171:I1173)/SUM(H1171:I1173)</f>
        <v>441.50939229648924</v>
      </c>
      <c r="S1171" s="541">
        <f>SUMPRODUCT(D1171:E1173,H1171:I1173)/SUM(H1171:I1173)</f>
        <v>441.50939229648924</v>
      </c>
      <c r="T1171" s="541"/>
      <c r="U1171" s="538">
        <f t="shared" si="327"/>
        <v>0</v>
      </c>
      <c r="V1171" s="538">
        <f t="shared" si="328"/>
        <v>61369.805529212004</v>
      </c>
      <c r="W1171" s="538">
        <f t="shared" si="328"/>
        <v>8830.1878459297841</v>
      </c>
      <c r="X1171" s="538">
        <f t="shared" si="328"/>
        <v>0</v>
      </c>
      <c r="Y1171" s="538">
        <f t="shared" si="329"/>
        <v>70199.993375141785</v>
      </c>
      <c r="Z1171" s="542">
        <f t="shared" si="330"/>
        <v>-1896582.0855282212</v>
      </c>
      <c r="AA1171" s="543"/>
      <c r="AB1171" s="544" t="s">
        <v>2263</v>
      </c>
      <c r="AC1171" s="544" t="s">
        <v>2505</v>
      </c>
      <c r="AD1171" s="544" t="s">
        <v>2505</v>
      </c>
      <c r="AE1171" s="544" t="s">
        <v>2263</v>
      </c>
      <c r="AF1171" s="545" t="s">
        <v>2263</v>
      </c>
      <c r="AG1171" s="545" t="s">
        <v>2263</v>
      </c>
      <c r="AH1171" s="556"/>
      <c r="AN1171" s="502">
        <f t="shared" si="315"/>
        <v>0</v>
      </c>
      <c r="AO1171" s="502">
        <f t="shared" si="315"/>
        <v>6124.8376085846176</v>
      </c>
      <c r="AP1171" s="502">
        <f t="shared" si="315"/>
        <v>881.27159835749808</v>
      </c>
      <c r="AQ1171" s="502">
        <f t="shared" si="315"/>
        <v>-1903588.1947351634</v>
      </c>
    </row>
    <row r="1172" spans="1:43" s="504" customFormat="1" ht="12.75" x14ac:dyDescent="0.2">
      <c r="A1172" s="535" t="s">
        <v>1550</v>
      </c>
      <c r="B1172" s="536" t="s">
        <v>2442</v>
      </c>
      <c r="C1172" s="537" t="s">
        <v>2263</v>
      </c>
      <c r="D1172" s="537">
        <v>434.02250562626784</v>
      </c>
      <c r="E1172" s="537">
        <v>434.02250562626784</v>
      </c>
      <c r="F1172" s="537">
        <v>1625.6632962749916</v>
      </c>
      <c r="G1172" s="538">
        <v>0</v>
      </c>
      <c r="H1172" s="538">
        <v>520</v>
      </c>
      <c r="I1172" s="538">
        <v>85</v>
      </c>
      <c r="J1172" s="538">
        <v>658</v>
      </c>
      <c r="K1172" s="539">
        <f t="shared" si="324"/>
        <v>0</v>
      </c>
      <c r="L1172" s="539">
        <f t="shared" si="325"/>
        <v>225691.70292565928</v>
      </c>
      <c r="M1172" s="539">
        <f t="shared" si="325"/>
        <v>36891.912978232765</v>
      </c>
      <c r="N1172" s="539">
        <f t="shared" si="325"/>
        <v>1069686.4489489445</v>
      </c>
      <c r="O1172" s="539">
        <f t="shared" si="326"/>
        <v>1332270.0648528365</v>
      </c>
      <c r="P1172" s="540"/>
      <c r="Q1172" s="541"/>
      <c r="R1172" s="541">
        <f>SUMPRODUCT(D1171:E1173,H1171:I1173)/SUM(H1171:I1173)</f>
        <v>441.50939229648924</v>
      </c>
      <c r="S1172" s="541">
        <f>SUMPRODUCT(D1171:E1173,H1171:I1173)/SUM(H1171:I1173)</f>
        <v>441.50939229648924</v>
      </c>
      <c r="T1172" s="541"/>
      <c r="U1172" s="538">
        <f t="shared" si="327"/>
        <v>0</v>
      </c>
      <c r="V1172" s="538">
        <f t="shared" si="328"/>
        <v>229584.88399417439</v>
      </c>
      <c r="W1172" s="538">
        <f t="shared" si="328"/>
        <v>37528.298345201583</v>
      </c>
      <c r="X1172" s="538">
        <f t="shared" si="328"/>
        <v>0</v>
      </c>
      <c r="Y1172" s="538">
        <f t="shared" si="329"/>
        <v>267113.18233937596</v>
      </c>
      <c r="Z1172" s="542">
        <f t="shared" si="330"/>
        <v>-1065156.8825134607</v>
      </c>
      <c r="AA1172" s="543"/>
      <c r="AB1172" s="544" t="s">
        <v>2263</v>
      </c>
      <c r="AC1172" s="544" t="s">
        <v>2505</v>
      </c>
      <c r="AD1172" s="544" t="s">
        <v>2505</v>
      </c>
      <c r="AE1172" s="544" t="s">
        <v>2263</v>
      </c>
      <c r="AF1172" s="545" t="s">
        <v>2263</v>
      </c>
      <c r="AG1172" s="545" t="s">
        <v>2263</v>
      </c>
      <c r="AH1172" s="556"/>
      <c r="AN1172" s="502">
        <f t="shared" si="315"/>
        <v>0</v>
      </c>
      <c r="AO1172" s="502">
        <f t="shared" si="315"/>
        <v>3893.181068515114</v>
      </c>
      <c r="AP1172" s="502">
        <f t="shared" si="315"/>
        <v>636.38536696881783</v>
      </c>
      <c r="AQ1172" s="502">
        <f t="shared" si="315"/>
        <v>-1069686.4489489445</v>
      </c>
    </row>
    <row r="1173" spans="1:43" s="504" customFormat="1" ht="12.75" x14ac:dyDescent="0.2">
      <c r="A1173" s="535" t="s">
        <v>1551</v>
      </c>
      <c r="B1173" s="536" t="s">
        <v>2442</v>
      </c>
      <c r="C1173" s="537" t="s">
        <v>2263</v>
      </c>
      <c r="D1173" s="537">
        <v>445.40789707595059</v>
      </c>
      <c r="E1173" s="537">
        <v>445.40789707595059</v>
      </c>
      <c r="F1173" s="537">
        <v>954.29479020057784</v>
      </c>
      <c r="G1173" s="538">
        <v>0</v>
      </c>
      <c r="H1173" s="538">
        <v>2659</v>
      </c>
      <c r="I1173" s="538">
        <v>300</v>
      </c>
      <c r="J1173" s="538">
        <v>1011</v>
      </c>
      <c r="K1173" s="539">
        <f t="shared" si="324"/>
        <v>0</v>
      </c>
      <c r="L1173" s="539">
        <f t="shared" si="325"/>
        <v>1184339.5983249526</v>
      </c>
      <c r="M1173" s="539">
        <f t="shared" si="325"/>
        <v>133622.36912278517</v>
      </c>
      <c r="N1173" s="539">
        <f t="shared" si="325"/>
        <v>964792.03289278422</v>
      </c>
      <c r="O1173" s="539">
        <f t="shared" si="326"/>
        <v>2282754.0003405218</v>
      </c>
      <c r="P1173" s="540"/>
      <c r="Q1173" s="541"/>
      <c r="R1173" s="541">
        <f>SUMPRODUCT(D1171:E1173,H1171:I1173)/SUM(H1171:I1173)</f>
        <v>441.50939229648924</v>
      </c>
      <c r="S1173" s="541">
        <f>SUMPRODUCT(D1171:E1173,H1171:I1173)/SUM(H1171:I1173)</f>
        <v>441.50939229648924</v>
      </c>
      <c r="T1173" s="541"/>
      <c r="U1173" s="538">
        <f t="shared" si="327"/>
        <v>0</v>
      </c>
      <c r="V1173" s="538">
        <f t="shared" si="328"/>
        <v>1173973.474116365</v>
      </c>
      <c r="W1173" s="538">
        <f t="shared" si="328"/>
        <v>132452.81768894676</v>
      </c>
      <c r="X1173" s="538">
        <f t="shared" si="328"/>
        <v>0</v>
      </c>
      <c r="Y1173" s="538">
        <f t="shared" si="329"/>
        <v>1306426.2918053118</v>
      </c>
      <c r="Z1173" s="542">
        <f t="shared" si="330"/>
        <v>-976327.70853521</v>
      </c>
      <c r="AA1173" s="543"/>
      <c r="AB1173" s="544" t="s">
        <v>2263</v>
      </c>
      <c r="AC1173" s="544" t="s">
        <v>2505</v>
      </c>
      <c r="AD1173" s="544" t="s">
        <v>2505</v>
      </c>
      <c r="AE1173" s="544" t="s">
        <v>2263</v>
      </c>
      <c r="AF1173" s="545" t="s">
        <v>2263</v>
      </c>
      <c r="AG1173" s="545" t="s">
        <v>2263</v>
      </c>
      <c r="AH1173" s="556"/>
      <c r="AN1173" s="502">
        <f t="shared" si="315"/>
        <v>0</v>
      </c>
      <c r="AO1173" s="502">
        <f t="shared" si="315"/>
        <v>-10366.124208587687</v>
      </c>
      <c r="AP1173" s="502">
        <f t="shared" si="315"/>
        <v>-1169.5514338384091</v>
      </c>
      <c r="AQ1173" s="502">
        <f t="shared" si="315"/>
        <v>-964792.03289278422</v>
      </c>
    </row>
    <row r="1174" spans="1:43" s="504" customFormat="1" ht="12.75" x14ac:dyDescent="0.2">
      <c r="A1174" s="535" t="s">
        <v>1552</v>
      </c>
      <c r="B1174" s="536">
        <v>0</v>
      </c>
      <c r="C1174" s="537" t="s">
        <v>2263</v>
      </c>
      <c r="D1174" s="537">
        <v>4252.4111884956201</v>
      </c>
      <c r="E1174" s="537">
        <v>4252.4111884956201</v>
      </c>
      <c r="F1174" s="537">
        <v>8449.1562015348736</v>
      </c>
      <c r="G1174" s="538">
        <v>0</v>
      </c>
      <c r="H1174" s="538">
        <v>7</v>
      </c>
      <c r="I1174" s="538">
        <v>228</v>
      </c>
      <c r="J1174" s="538">
        <v>241</v>
      </c>
      <c r="K1174" s="539">
        <f t="shared" si="324"/>
        <v>0</v>
      </c>
      <c r="L1174" s="539">
        <f t="shared" si="325"/>
        <v>29766.878319469339</v>
      </c>
      <c r="M1174" s="539">
        <f t="shared" si="325"/>
        <v>969549.75097700139</v>
      </c>
      <c r="N1174" s="539">
        <f t="shared" si="325"/>
        <v>2036246.6445699045</v>
      </c>
      <c r="O1174" s="539">
        <f t="shared" si="326"/>
        <v>3035563.273866375</v>
      </c>
      <c r="P1174" s="540"/>
      <c r="Q1174" s="541"/>
      <c r="R1174" s="541"/>
      <c r="S1174" s="541"/>
      <c r="T1174" s="541"/>
      <c r="U1174" s="538">
        <f t="shared" si="327"/>
        <v>0</v>
      </c>
      <c r="V1174" s="538">
        <f t="shared" si="328"/>
        <v>0</v>
      </c>
      <c r="W1174" s="538">
        <f t="shared" si="328"/>
        <v>0</v>
      </c>
      <c r="X1174" s="538">
        <f t="shared" si="328"/>
        <v>0</v>
      </c>
      <c r="Y1174" s="538">
        <f t="shared" si="329"/>
        <v>0</v>
      </c>
      <c r="Z1174" s="542">
        <f t="shared" si="330"/>
        <v>0</v>
      </c>
      <c r="AA1174" s="543"/>
      <c r="AB1174" s="544" t="s">
        <v>2263</v>
      </c>
      <c r="AC1174" s="544" t="s">
        <v>2505</v>
      </c>
      <c r="AD1174" s="544" t="s">
        <v>2505</v>
      </c>
      <c r="AE1174" s="544" t="s">
        <v>2263</v>
      </c>
      <c r="AF1174" s="545" t="s">
        <v>2263</v>
      </c>
      <c r="AG1174" s="545" t="s">
        <v>2263</v>
      </c>
      <c r="AH1174" s="556"/>
      <c r="AN1174" s="502">
        <f t="shared" si="315"/>
        <v>0</v>
      </c>
      <c r="AO1174" s="502">
        <f t="shared" si="315"/>
        <v>-29766.878319469339</v>
      </c>
      <c r="AP1174" s="502">
        <f t="shared" si="315"/>
        <v>-969549.75097700139</v>
      </c>
      <c r="AQ1174" s="502">
        <f t="shared" si="315"/>
        <v>-2036246.6445699045</v>
      </c>
    </row>
    <row r="1175" spans="1:43" s="504" customFormat="1" ht="12.75" x14ac:dyDescent="0.2">
      <c r="A1175" s="535" t="s">
        <v>1553</v>
      </c>
      <c r="B1175" s="536">
        <v>0</v>
      </c>
      <c r="C1175" s="537" t="s">
        <v>2263</v>
      </c>
      <c r="D1175" s="537">
        <v>3140.5216618707982</v>
      </c>
      <c r="E1175" s="537">
        <v>3140.5216618707982</v>
      </c>
      <c r="F1175" s="537">
        <v>3973.7058291464036</v>
      </c>
      <c r="G1175" s="538">
        <v>0</v>
      </c>
      <c r="H1175" s="538">
        <v>57</v>
      </c>
      <c r="I1175" s="538">
        <v>1099</v>
      </c>
      <c r="J1175" s="538">
        <v>114</v>
      </c>
      <c r="K1175" s="539">
        <f t="shared" si="324"/>
        <v>0</v>
      </c>
      <c r="L1175" s="539">
        <f t="shared" si="325"/>
        <v>179009.73472663551</v>
      </c>
      <c r="M1175" s="539">
        <f t="shared" si="325"/>
        <v>3451433.3063960071</v>
      </c>
      <c r="N1175" s="539">
        <f t="shared" si="325"/>
        <v>453002.46452268999</v>
      </c>
      <c r="O1175" s="539">
        <f t="shared" si="326"/>
        <v>4083445.5056453324</v>
      </c>
      <c r="P1175" s="540"/>
      <c r="Q1175" s="541"/>
      <c r="R1175" s="541"/>
      <c r="S1175" s="541"/>
      <c r="T1175" s="541"/>
      <c r="U1175" s="538">
        <f t="shared" si="327"/>
        <v>0</v>
      </c>
      <c r="V1175" s="538">
        <f t="shared" si="328"/>
        <v>0</v>
      </c>
      <c r="W1175" s="538">
        <f t="shared" si="328"/>
        <v>0</v>
      </c>
      <c r="X1175" s="538">
        <f t="shared" si="328"/>
        <v>0</v>
      </c>
      <c r="Y1175" s="538">
        <f t="shared" si="329"/>
        <v>0</v>
      </c>
      <c r="Z1175" s="542">
        <f t="shared" si="330"/>
        <v>0</v>
      </c>
      <c r="AA1175" s="543"/>
      <c r="AB1175" s="544" t="s">
        <v>2263</v>
      </c>
      <c r="AC1175" s="544" t="s">
        <v>2505</v>
      </c>
      <c r="AD1175" s="544" t="s">
        <v>2505</v>
      </c>
      <c r="AE1175" s="544" t="s">
        <v>2263</v>
      </c>
      <c r="AF1175" s="545" t="s">
        <v>2263</v>
      </c>
      <c r="AG1175" s="545" t="s">
        <v>2263</v>
      </c>
      <c r="AH1175" s="556"/>
      <c r="AN1175" s="502">
        <f t="shared" si="315"/>
        <v>0</v>
      </c>
      <c r="AO1175" s="502">
        <f t="shared" si="315"/>
        <v>-179009.73472663551</v>
      </c>
      <c r="AP1175" s="502">
        <f t="shared" si="315"/>
        <v>-3451433.3063960071</v>
      </c>
      <c r="AQ1175" s="502">
        <f t="shared" si="315"/>
        <v>-453002.46452268999</v>
      </c>
    </row>
    <row r="1176" spans="1:43" s="504" customFormat="1" ht="12.75" x14ac:dyDescent="0.2">
      <c r="A1176" s="535" t="s">
        <v>334</v>
      </c>
      <c r="B1176" s="536">
        <v>0</v>
      </c>
      <c r="C1176" s="537">
        <v>149.32605867092397</v>
      </c>
      <c r="D1176" s="537">
        <v>2412.9469629507553</v>
      </c>
      <c r="E1176" s="537">
        <v>2412.9469629507553</v>
      </c>
      <c r="F1176" s="537">
        <v>2240.7435889571316</v>
      </c>
      <c r="G1176" s="538">
        <v>5286</v>
      </c>
      <c r="H1176" s="538">
        <v>1004</v>
      </c>
      <c r="I1176" s="538">
        <v>8982</v>
      </c>
      <c r="J1176" s="538">
        <v>219</v>
      </c>
      <c r="K1176" s="539">
        <f t="shared" si="324"/>
        <v>789337.54613450414</v>
      </c>
      <c r="L1176" s="539">
        <f t="shared" si="325"/>
        <v>2422598.7508025584</v>
      </c>
      <c r="M1176" s="539">
        <f t="shared" si="325"/>
        <v>21673089.621223684</v>
      </c>
      <c r="N1176" s="539">
        <f t="shared" si="325"/>
        <v>490722.84598161181</v>
      </c>
      <c r="O1176" s="539">
        <f t="shared" si="326"/>
        <v>25375748.764142361</v>
      </c>
      <c r="P1176" s="540"/>
      <c r="Q1176" s="541"/>
      <c r="R1176" s="541"/>
      <c r="S1176" s="541"/>
      <c r="T1176" s="541"/>
      <c r="U1176" s="538">
        <f t="shared" si="327"/>
        <v>0</v>
      </c>
      <c r="V1176" s="538">
        <f t="shared" si="328"/>
        <v>0</v>
      </c>
      <c r="W1176" s="538">
        <f t="shared" si="328"/>
        <v>0</v>
      </c>
      <c r="X1176" s="538">
        <f t="shared" si="328"/>
        <v>0</v>
      </c>
      <c r="Y1176" s="538">
        <f t="shared" si="329"/>
        <v>0</v>
      </c>
      <c r="Z1176" s="542">
        <f t="shared" si="330"/>
        <v>0</v>
      </c>
      <c r="AA1176" s="543"/>
      <c r="AB1176" s="544" t="s">
        <v>2263</v>
      </c>
      <c r="AC1176" s="544" t="s">
        <v>2505</v>
      </c>
      <c r="AD1176" s="544" t="s">
        <v>2505</v>
      </c>
      <c r="AE1176" s="544" t="s">
        <v>2263</v>
      </c>
      <c r="AF1176" s="545">
        <v>120</v>
      </c>
      <c r="AG1176" s="545" t="s">
        <v>2263</v>
      </c>
      <c r="AH1176" s="556"/>
      <c r="AN1176" s="502">
        <f t="shared" si="315"/>
        <v>-789337.54613450414</v>
      </c>
      <c r="AO1176" s="502">
        <f t="shared" si="315"/>
        <v>-2422598.7508025584</v>
      </c>
      <c r="AP1176" s="502">
        <f t="shared" si="315"/>
        <v>-21673089.621223684</v>
      </c>
      <c r="AQ1176" s="502">
        <f t="shared" si="315"/>
        <v>-490722.84598161181</v>
      </c>
    </row>
    <row r="1177" spans="1:43" s="504" customFormat="1" ht="12.75" x14ac:dyDescent="0.2">
      <c r="A1177" s="535" t="s">
        <v>1554</v>
      </c>
      <c r="B1177" s="536">
        <v>0</v>
      </c>
      <c r="C1177" s="537" t="s">
        <v>2263</v>
      </c>
      <c r="D1177" s="537">
        <v>3981.41266369297</v>
      </c>
      <c r="E1177" s="537">
        <v>3981.41266369297</v>
      </c>
      <c r="F1177" s="537">
        <v>3228.1876715128028</v>
      </c>
      <c r="G1177" s="538">
        <v>0</v>
      </c>
      <c r="H1177" s="538">
        <v>1</v>
      </c>
      <c r="I1177" s="538">
        <v>13</v>
      </c>
      <c r="J1177" s="538">
        <v>2275</v>
      </c>
      <c r="K1177" s="539">
        <f t="shared" si="324"/>
        <v>0</v>
      </c>
      <c r="L1177" s="539">
        <f t="shared" si="325"/>
        <v>3981.41266369297</v>
      </c>
      <c r="M1177" s="539">
        <f t="shared" si="325"/>
        <v>51758.36462800861</v>
      </c>
      <c r="N1177" s="539">
        <f t="shared" si="325"/>
        <v>7344126.9526916267</v>
      </c>
      <c r="O1177" s="539">
        <f t="shared" si="326"/>
        <v>7399866.7299833279</v>
      </c>
      <c r="P1177" s="540"/>
      <c r="Q1177" s="541"/>
      <c r="R1177" s="541"/>
      <c r="S1177" s="541"/>
      <c r="T1177" s="541"/>
      <c r="U1177" s="538">
        <f t="shared" si="327"/>
        <v>0</v>
      </c>
      <c r="V1177" s="538">
        <f t="shared" si="328"/>
        <v>0</v>
      </c>
      <c r="W1177" s="538">
        <f t="shared" si="328"/>
        <v>0</v>
      </c>
      <c r="X1177" s="538">
        <f t="shared" si="328"/>
        <v>0</v>
      </c>
      <c r="Y1177" s="538">
        <f t="shared" si="329"/>
        <v>0</v>
      </c>
      <c r="Z1177" s="542">
        <f t="shared" si="330"/>
        <v>0</v>
      </c>
      <c r="AA1177" s="543"/>
      <c r="AB1177" s="544" t="s">
        <v>2263</v>
      </c>
      <c r="AC1177" s="544" t="s">
        <v>2505</v>
      </c>
      <c r="AD1177" s="544" t="s">
        <v>2505</v>
      </c>
      <c r="AE1177" s="544" t="s">
        <v>2263</v>
      </c>
      <c r="AF1177" s="545" t="s">
        <v>2263</v>
      </c>
      <c r="AG1177" s="545" t="s">
        <v>2263</v>
      </c>
      <c r="AH1177" s="556"/>
      <c r="AN1177" s="502">
        <f t="shared" si="315"/>
        <v>0</v>
      </c>
      <c r="AO1177" s="502">
        <f t="shared" si="315"/>
        <v>-3981.41266369297</v>
      </c>
      <c r="AP1177" s="502">
        <f t="shared" si="315"/>
        <v>-51758.36462800861</v>
      </c>
      <c r="AQ1177" s="502">
        <f t="shared" si="315"/>
        <v>-7344126.9526916267</v>
      </c>
    </row>
    <row r="1178" spans="1:43" s="504" customFormat="1" ht="12.75" x14ac:dyDescent="0.2">
      <c r="A1178" s="535" t="s">
        <v>1555</v>
      </c>
      <c r="B1178" s="536">
        <v>0</v>
      </c>
      <c r="C1178" s="537" t="s">
        <v>2263</v>
      </c>
      <c r="D1178" s="537">
        <v>1019.9618991403712</v>
      </c>
      <c r="E1178" s="537">
        <v>1019.9618991403712</v>
      </c>
      <c r="F1178" s="537">
        <v>1841.3522987327865</v>
      </c>
      <c r="G1178" s="538">
        <v>0</v>
      </c>
      <c r="H1178" s="538">
        <v>8</v>
      </c>
      <c r="I1178" s="538">
        <v>14</v>
      </c>
      <c r="J1178" s="538">
        <v>3020</v>
      </c>
      <c r="K1178" s="539">
        <f t="shared" si="324"/>
        <v>0</v>
      </c>
      <c r="L1178" s="539">
        <f t="shared" si="325"/>
        <v>8159.6951931229696</v>
      </c>
      <c r="M1178" s="539">
        <f t="shared" si="325"/>
        <v>14279.466587965197</v>
      </c>
      <c r="N1178" s="539">
        <f t="shared" si="325"/>
        <v>5560883.9421730153</v>
      </c>
      <c r="O1178" s="539">
        <f t="shared" si="326"/>
        <v>5583323.1039541038</v>
      </c>
      <c r="P1178" s="540"/>
      <c r="Q1178" s="541"/>
      <c r="R1178" s="541"/>
      <c r="S1178" s="541"/>
      <c r="T1178" s="541"/>
      <c r="U1178" s="538">
        <f t="shared" si="327"/>
        <v>0</v>
      </c>
      <c r="V1178" s="538">
        <f t="shared" si="328"/>
        <v>0</v>
      </c>
      <c r="W1178" s="538">
        <f t="shared" si="328"/>
        <v>0</v>
      </c>
      <c r="X1178" s="538">
        <f t="shared" si="328"/>
        <v>0</v>
      </c>
      <c r="Y1178" s="538">
        <f t="shared" si="329"/>
        <v>0</v>
      </c>
      <c r="Z1178" s="542">
        <f t="shared" si="330"/>
        <v>0</v>
      </c>
      <c r="AA1178" s="543"/>
      <c r="AB1178" s="544" t="s">
        <v>2263</v>
      </c>
      <c r="AC1178" s="544" t="s">
        <v>2505</v>
      </c>
      <c r="AD1178" s="544" t="s">
        <v>2505</v>
      </c>
      <c r="AE1178" s="544" t="s">
        <v>2263</v>
      </c>
      <c r="AF1178" s="545" t="s">
        <v>2263</v>
      </c>
      <c r="AG1178" s="545" t="s">
        <v>2263</v>
      </c>
      <c r="AH1178" s="556"/>
      <c r="AN1178" s="502">
        <f t="shared" si="315"/>
        <v>0</v>
      </c>
      <c r="AO1178" s="502">
        <f t="shared" si="315"/>
        <v>-8159.6951931229696</v>
      </c>
      <c r="AP1178" s="502">
        <f t="shared" si="315"/>
        <v>-14279.466587965197</v>
      </c>
      <c r="AQ1178" s="502">
        <f t="shared" si="315"/>
        <v>-5560883.9421730153</v>
      </c>
    </row>
    <row r="1179" spans="1:43" s="504" customFormat="1" ht="12.75" x14ac:dyDescent="0.2">
      <c r="A1179" s="535" t="s">
        <v>1556</v>
      </c>
      <c r="B1179" s="536">
        <v>0</v>
      </c>
      <c r="C1179" s="537" t="s">
        <v>2263</v>
      </c>
      <c r="D1179" s="537">
        <v>783.08414089835924</v>
      </c>
      <c r="E1179" s="537">
        <v>783.08414089835924</v>
      </c>
      <c r="F1179" s="537">
        <v>1274.5907955565372</v>
      </c>
      <c r="G1179" s="538">
        <v>0</v>
      </c>
      <c r="H1179" s="538">
        <v>27</v>
      </c>
      <c r="I1179" s="538">
        <v>12</v>
      </c>
      <c r="J1179" s="538">
        <v>2912</v>
      </c>
      <c r="K1179" s="539">
        <f t="shared" si="324"/>
        <v>0</v>
      </c>
      <c r="L1179" s="539">
        <f t="shared" si="325"/>
        <v>21143.271804255699</v>
      </c>
      <c r="M1179" s="539">
        <f t="shared" si="325"/>
        <v>9397.0096907803108</v>
      </c>
      <c r="N1179" s="539">
        <f t="shared" si="325"/>
        <v>3711608.3966606362</v>
      </c>
      <c r="O1179" s="539">
        <f t="shared" si="326"/>
        <v>3742148.6781556723</v>
      </c>
      <c r="P1179" s="540"/>
      <c r="Q1179" s="541"/>
      <c r="R1179" s="541"/>
      <c r="S1179" s="541"/>
      <c r="T1179" s="541"/>
      <c r="U1179" s="538">
        <f t="shared" si="327"/>
        <v>0</v>
      </c>
      <c r="V1179" s="538">
        <f t="shared" si="328"/>
        <v>0</v>
      </c>
      <c r="W1179" s="538">
        <f t="shared" si="328"/>
        <v>0</v>
      </c>
      <c r="X1179" s="538">
        <f t="shared" si="328"/>
        <v>0</v>
      </c>
      <c r="Y1179" s="538">
        <f t="shared" si="329"/>
        <v>0</v>
      </c>
      <c r="Z1179" s="542">
        <f t="shared" si="330"/>
        <v>0</v>
      </c>
      <c r="AA1179" s="543"/>
      <c r="AB1179" s="544" t="s">
        <v>2263</v>
      </c>
      <c r="AC1179" s="544" t="s">
        <v>2505</v>
      </c>
      <c r="AD1179" s="544" t="s">
        <v>2505</v>
      </c>
      <c r="AE1179" s="544" t="s">
        <v>2263</v>
      </c>
      <c r="AF1179" s="545" t="s">
        <v>2263</v>
      </c>
      <c r="AG1179" s="545" t="s">
        <v>2263</v>
      </c>
      <c r="AH1179" s="556"/>
      <c r="AN1179" s="502">
        <f t="shared" si="315"/>
        <v>0</v>
      </c>
      <c r="AO1179" s="502">
        <f t="shared" si="315"/>
        <v>-21143.271804255699</v>
      </c>
      <c r="AP1179" s="502">
        <f t="shared" si="315"/>
        <v>-9397.0096907803108</v>
      </c>
      <c r="AQ1179" s="502">
        <f t="shared" si="315"/>
        <v>-3711608.3966606362</v>
      </c>
    </row>
    <row r="1180" spans="1:43" s="504" customFormat="1" ht="12.75" x14ac:dyDescent="0.2">
      <c r="A1180" s="535" t="s">
        <v>1557</v>
      </c>
      <c r="B1180" s="536">
        <v>0</v>
      </c>
      <c r="C1180" s="537" t="s">
        <v>2263</v>
      </c>
      <c r="D1180" s="537">
        <v>465.60699772697535</v>
      </c>
      <c r="E1180" s="537">
        <v>465.60699772697535</v>
      </c>
      <c r="F1180" s="537">
        <v>510.14400261670448</v>
      </c>
      <c r="G1180" s="538">
        <v>0</v>
      </c>
      <c r="H1180" s="538">
        <v>65</v>
      </c>
      <c r="I1180" s="538">
        <v>18</v>
      </c>
      <c r="J1180" s="538">
        <v>2258</v>
      </c>
      <c r="K1180" s="539">
        <f t="shared" si="324"/>
        <v>0</v>
      </c>
      <c r="L1180" s="539">
        <f t="shared" si="325"/>
        <v>30264.454852253399</v>
      </c>
      <c r="M1180" s="539">
        <f t="shared" si="325"/>
        <v>8380.9259590855563</v>
      </c>
      <c r="N1180" s="539">
        <f t="shared" si="325"/>
        <v>1151905.1579085188</v>
      </c>
      <c r="O1180" s="539">
        <f t="shared" si="326"/>
        <v>1190550.5387198578</v>
      </c>
      <c r="P1180" s="540"/>
      <c r="Q1180" s="541"/>
      <c r="R1180" s="541"/>
      <c r="S1180" s="541"/>
      <c r="T1180" s="541"/>
      <c r="U1180" s="538">
        <f t="shared" si="327"/>
        <v>0</v>
      </c>
      <c r="V1180" s="538">
        <f t="shared" si="328"/>
        <v>0</v>
      </c>
      <c r="W1180" s="538">
        <f t="shared" si="328"/>
        <v>0</v>
      </c>
      <c r="X1180" s="538">
        <f t="shared" si="328"/>
        <v>0</v>
      </c>
      <c r="Y1180" s="538">
        <f t="shared" si="329"/>
        <v>0</v>
      </c>
      <c r="Z1180" s="542">
        <f t="shared" si="330"/>
        <v>0</v>
      </c>
      <c r="AA1180" s="543"/>
      <c r="AB1180" s="544" t="s">
        <v>2263</v>
      </c>
      <c r="AC1180" s="544" t="s">
        <v>2505</v>
      </c>
      <c r="AD1180" s="544" t="s">
        <v>2505</v>
      </c>
      <c r="AE1180" s="544" t="s">
        <v>2263</v>
      </c>
      <c r="AF1180" s="545" t="s">
        <v>2263</v>
      </c>
      <c r="AG1180" s="545" t="s">
        <v>2263</v>
      </c>
      <c r="AH1180" s="556"/>
      <c r="AN1180" s="502">
        <f t="shared" si="315"/>
        <v>0</v>
      </c>
      <c r="AO1180" s="502">
        <f t="shared" si="315"/>
        <v>-30264.454852253399</v>
      </c>
      <c r="AP1180" s="502">
        <f t="shared" si="315"/>
        <v>-8380.9259590855563</v>
      </c>
      <c r="AQ1180" s="502">
        <f t="shared" si="315"/>
        <v>-1151905.1579085188</v>
      </c>
    </row>
    <row r="1181" spans="1:43" s="504" customFormat="1" ht="12.75" x14ac:dyDescent="0.2">
      <c r="A1181" s="535" t="s">
        <v>1558</v>
      </c>
      <c r="B1181" s="536">
        <v>0</v>
      </c>
      <c r="C1181" s="537" t="s">
        <v>2263</v>
      </c>
      <c r="D1181" s="537">
        <v>5109.515517195573</v>
      </c>
      <c r="E1181" s="537">
        <v>5109.515517195573</v>
      </c>
      <c r="F1181" s="537">
        <v>3585.1884221136756</v>
      </c>
      <c r="G1181" s="538">
        <v>0</v>
      </c>
      <c r="H1181" s="538">
        <v>6</v>
      </c>
      <c r="I1181" s="538">
        <v>22</v>
      </c>
      <c r="J1181" s="538">
        <v>2251</v>
      </c>
      <c r="K1181" s="539">
        <f t="shared" si="324"/>
        <v>0</v>
      </c>
      <c r="L1181" s="539">
        <f t="shared" si="325"/>
        <v>30657.093103173436</v>
      </c>
      <c r="M1181" s="539">
        <f t="shared" si="325"/>
        <v>112409.3413783026</v>
      </c>
      <c r="N1181" s="539">
        <f t="shared" si="325"/>
        <v>8070259.1381778838</v>
      </c>
      <c r="O1181" s="539">
        <f t="shared" si="326"/>
        <v>8213325.5726593602</v>
      </c>
      <c r="P1181" s="540"/>
      <c r="Q1181" s="541"/>
      <c r="R1181" s="541"/>
      <c r="S1181" s="541"/>
      <c r="T1181" s="541"/>
      <c r="U1181" s="538">
        <f t="shared" si="327"/>
        <v>0</v>
      </c>
      <c r="V1181" s="538">
        <f t="shared" si="328"/>
        <v>0</v>
      </c>
      <c r="W1181" s="538">
        <f t="shared" si="328"/>
        <v>0</v>
      </c>
      <c r="X1181" s="538">
        <f t="shared" si="328"/>
        <v>0</v>
      </c>
      <c r="Y1181" s="538">
        <f t="shared" si="329"/>
        <v>0</v>
      </c>
      <c r="Z1181" s="542">
        <f t="shared" si="330"/>
        <v>0</v>
      </c>
      <c r="AA1181" s="543"/>
      <c r="AB1181" s="544" t="s">
        <v>2263</v>
      </c>
      <c r="AC1181" s="544" t="s">
        <v>2505</v>
      </c>
      <c r="AD1181" s="544" t="s">
        <v>2505</v>
      </c>
      <c r="AE1181" s="544" t="s">
        <v>2263</v>
      </c>
      <c r="AF1181" s="545" t="s">
        <v>2263</v>
      </c>
      <c r="AG1181" s="545" t="s">
        <v>2263</v>
      </c>
      <c r="AH1181" s="556"/>
      <c r="AN1181" s="502">
        <f t="shared" si="315"/>
        <v>0</v>
      </c>
      <c r="AO1181" s="502">
        <f t="shared" si="315"/>
        <v>-30657.093103173436</v>
      </c>
      <c r="AP1181" s="502">
        <f t="shared" si="315"/>
        <v>-112409.3413783026</v>
      </c>
      <c r="AQ1181" s="502">
        <f t="shared" si="315"/>
        <v>-8070259.1381778838</v>
      </c>
    </row>
    <row r="1182" spans="1:43" s="504" customFormat="1" ht="12.75" x14ac:dyDescent="0.2">
      <c r="A1182" s="535" t="s">
        <v>1559</v>
      </c>
      <c r="B1182" s="536">
        <v>0</v>
      </c>
      <c r="C1182" s="537" t="s">
        <v>2263</v>
      </c>
      <c r="D1182" s="537">
        <v>908.09095006047664</v>
      </c>
      <c r="E1182" s="537">
        <v>908.09095006047664</v>
      </c>
      <c r="F1182" s="537">
        <v>2158.4999608425128</v>
      </c>
      <c r="G1182" s="538">
        <v>0</v>
      </c>
      <c r="H1182" s="538">
        <v>36</v>
      </c>
      <c r="I1182" s="538">
        <v>28</v>
      </c>
      <c r="J1182" s="538">
        <v>3894</v>
      </c>
      <c r="K1182" s="539">
        <f t="shared" si="324"/>
        <v>0</v>
      </c>
      <c r="L1182" s="539">
        <f t="shared" si="325"/>
        <v>32691.274202177159</v>
      </c>
      <c r="M1182" s="539">
        <f t="shared" si="325"/>
        <v>25426.546601693346</v>
      </c>
      <c r="N1182" s="539">
        <f t="shared" si="325"/>
        <v>8405198.8475207444</v>
      </c>
      <c r="O1182" s="539">
        <f t="shared" si="326"/>
        <v>8463316.6683246158</v>
      </c>
      <c r="P1182" s="540"/>
      <c r="Q1182" s="541"/>
      <c r="R1182" s="541"/>
      <c r="S1182" s="541"/>
      <c r="T1182" s="541"/>
      <c r="U1182" s="538">
        <f t="shared" si="327"/>
        <v>0</v>
      </c>
      <c r="V1182" s="538">
        <f t="shared" si="328"/>
        <v>0</v>
      </c>
      <c r="W1182" s="538">
        <f t="shared" si="328"/>
        <v>0</v>
      </c>
      <c r="X1182" s="538">
        <f t="shared" si="328"/>
        <v>0</v>
      </c>
      <c r="Y1182" s="538">
        <f t="shared" si="329"/>
        <v>0</v>
      </c>
      <c r="Z1182" s="542">
        <f t="shared" si="330"/>
        <v>0</v>
      </c>
      <c r="AA1182" s="543"/>
      <c r="AB1182" s="544" t="s">
        <v>2263</v>
      </c>
      <c r="AC1182" s="544" t="s">
        <v>2505</v>
      </c>
      <c r="AD1182" s="544" t="s">
        <v>2505</v>
      </c>
      <c r="AE1182" s="544" t="s">
        <v>2263</v>
      </c>
      <c r="AF1182" s="545" t="s">
        <v>2263</v>
      </c>
      <c r="AG1182" s="545" t="s">
        <v>2263</v>
      </c>
      <c r="AH1182" s="556"/>
      <c r="AN1182" s="502">
        <f t="shared" si="315"/>
        <v>0</v>
      </c>
      <c r="AO1182" s="502">
        <f t="shared" si="315"/>
        <v>-32691.274202177159</v>
      </c>
      <c r="AP1182" s="502">
        <f t="shared" si="315"/>
        <v>-25426.546601693346</v>
      </c>
      <c r="AQ1182" s="502">
        <f t="shared" si="315"/>
        <v>-8405198.8475207444</v>
      </c>
    </row>
    <row r="1183" spans="1:43" s="504" customFormat="1" ht="12.75" x14ac:dyDescent="0.2">
      <c r="A1183" s="535" t="s">
        <v>1560</v>
      </c>
      <c r="B1183" s="536">
        <v>0</v>
      </c>
      <c r="C1183" s="537" t="s">
        <v>2263</v>
      </c>
      <c r="D1183" s="537">
        <v>620.58937587424111</v>
      </c>
      <c r="E1183" s="537">
        <v>620.58937587424111</v>
      </c>
      <c r="F1183" s="537">
        <v>1357.3097356882743</v>
      </c>
      <c r="G1183" s="538">
        <v>0</v>
      </c>
      <c r="H1183" s="538">
        <v>217</v>
      </c>
      <c r="I1183" s="538">
        <v>93</v>
      </c>
      <c r="J1183" s="538">
        <v>9596</v>
      </c>
      <c r="K1183" s="539">
        <f t="shared" si="324"/>
        <v>0</v>
      </c>
      <c r="L1183" s="539">
        <f t="shared" si="325"/>
        <v>134667.89456471032</v>
      </c>
      <c r="M1183" s="539">
        <f t="shared" si="325"/>
        <v>57714.811956304424</v>
      </c>
      <c r="N1183" s="539">
        <f t="shared" si="325"/>
        <v>13024744.22366468</v>
      </c>
      <c r="O1183" s="539">
        <f t="shared" si="326"/>
        <v>13217126.930185696</v>
      </c>
      <c r="P1183" s="540"/>
      <c r="Q1183" s="541"/>
      <c r="R1183" s="541"/>
      <c r="S1183" s="541"/>
      <c r="T1183" s="541"/>
      <c r="U1183" s="538">
        <f t="shared" si="327"/>
        <v>0</v>
      </c>
      <c r="V1183" s="538">
        <f t="shared" si="328"/>
        <v>0</v>
      </c>
      <c r="W1183" s="538">
        <f t="shared" si="328"/>
        <v>0</v>
      </c>
      <c r="X1183" s="538">
        <f t="shared" si="328"/>
        <v>0</v>
      </c>
      <c r="Y1183" s="538">
        <f t="shared" si="329"/>
        <v>0</v>
      </c>
      <c r="Z1183" s="542">
        <f t="shared" si="330"/>
        <v>0</v>
      </c>
      <c r="AA1183" s="543"/>
      <c r="AB1183" s="544" t="s">
        <v>2263</v>
      </c>
      <c r="AC1183" s="544" t="s">
        <v>2505</v>
      </c>
      <c r="AD1183" s="544" t="s">
        <v>2505</v>
      </c>
      <c r="AE1183" s="544" t="s">
        <v>2263</v>
      </c>
      <c r="AF1183" s="545" t="s">
        <v>2263</v>
      </c>
      <c r="AG1183" s="545" t="s">
        <v>2263</v>
      </c>
      <c r="AH1183" s="556"/>
      <c r="AN1183" s="502">
        <f t="shared" si="315"/>
        <v>0</v>
      </c>
      <c r="AO1183" s="502">
        <f t="shared" si="315"/>
        <v>-134667.89456471032</v>
      </c>
      <c r="AP1183" s="502">
        <f t="shared" si="315"/>
        <v>-57714.811956304424</v>
      </c>
      <c r="AQ1183" s="502">
        <f t="shared" si="315"/>
        <v>-13024744.22366468</v>
      </c>
    </row>
    <row r="1184" spans="1:43" s="504" customFormat="1" ht="12.75" x14ac:dyDescent="0.2">
      <c r="A1184" s="535" t="s">
        <v>1561</v>
      </c>
      <c r="B1184" s="536">
        <v>0</v>
      </c>
      <c r="C1184" s="537" t="s">
        <v>2263</v>
      </c>
      <c r="D1184" s="537">
        <v>394.64647184459187</v>
      </c>
      <c r="E1184" s="537">
        <v>394.64647184459187</v>
      </c>
      <c r="F1184" s="537">
        <v>811.73874655731731</v>
      </c>
      <c r="G1184" s="538">
        <v>0</v>
      </c>
      <c r="H1184" s="538">
        <v>1034</v>
      </c>
      <c r="I1184" s="538">
        <v>106</v>
      </c>
      <c r="J1184" s="538">
        <v>9247</v>
      </c>
      <c r="K1184" s="539">
        <f t="shared" si="324"/>
        <v>0</v>
      </c>
      <c r="L1184" s="539">
        <f t="shared" si="325"/>
        <v>408064.45188730798</v>
      </c>
      <c r="M1184" s="539">
        <f t="shared" si="325"/>
        <v>41832.526015526739</v>
      </c>
      <c r="N1184" s="539">
        <f t="shared" si="325"/>
        <v>7506148.1894155135</v>
      </c>
      <c r="O1184" s="539">
        <f t="shared" si="326"/>
        <v>7956045.1673183478</v>
      </c>
      <c r="P1184" s="540"/>
      <c r="Q1184" s="541"/>
      <c r="R1184" s="541"/>
      <c r="S1184" s="541"/>
      <c r="T1184" s="541"/>
      <c r="U1184" s="538">
        <f t="shared" si="327"/>
        <v>0</v>
      </c>
      <c r="V1184" s="538">
        <f t="shared" si="328"/>
        <v>0</v>
      </c>
      <c r="W1184" s="538">
        <f t="shared" si="328"/>
        <v>0</v>
      </c>
      <c r="X1184" s="538">
        <f t="shared" si="328"/>
        <v>0</v>
      </c>
      <c r="Y1184" s="538">
        <f t="shared" si="329"/>
        <v>0</v>
      </c>
      <c r="Z1184" s="542">
        <f t="shared" si="330"/>
        <v>0</v>
      </c>
      <c r="AA1184" s="543"/>
      <c r="AB1184" s="544" t="s">
        <v>2263</v>
      </c>
      <c r="AC1184" s="544" t="s">
        <v>2505</v>
      </c>
      <c r="AD1184" s="544" t="s">
        <v>2505</v>
      </c>
      <c r="AE1184" s="544" t="s">
        <v>2263</v>
      </c>
      <c r="AF1184" s="545" t="s">
        <v>2263</v>
      </c>
      <c r="AG1184" s="545" t="s">
        <v>2263</v>
      </c>
      <c r="AH1184" s="556"/>
      <c r="AN1184" s="502">
        <f t="shared" si="315"/>
        <v>0</v>
      </c>
      <c r="AO1184" s="502">
        <f t="shared" si="315"/>
        <v>-408064.45188730798</v>
      </c>
      <c r="AP1184" s="502">
        <f t="shared" si="315"/>
        <v>-41832.526015526739</v>
      </c>
      <c r="AQ1184" s="502">
        <f t="shared" si="315"/>
        <v>-7506148.1894155135</v>
      </c>
    </row>
    <row r="1185" spans="1:43" s="504" customFormat="1" ht="12.75" x14ac:dyDescent="0.2">
      <c r="A1185" s="535" t="s">
        <v>1562</v>
      </c>
      <c r="B1185" s="536">
        <v>0</v>
      </c>
      <c r="C1185" s="537" t="s">
        <v>2263</v>
      </c>
      <c r="D1185" s="537">
        <v>5788.6469613677045</v>
      </c>
      <c r="E1185" s="537">
        <v>5788.6469613677045</v>
      </c>
      <c r="F1185" s="537">
        <v>5161.2531058872282</v>
      </c>
      <c r="G1185" s="538">
        <v>0</v>
      </c>
      <c r="H1185" s="538">
        <v>2</v>
      </c>
      <c r="I1185" s="538">
        <v>54</v>
      </c>
      <c r="J1185" s="538">
        <v>1235</v>
      </c>
      <c r="K1185" s="539">
        <f t="shared" si="324"/>
        <v>0</v>
      </c>
      <c r="L1185" s="539">
        <f t="shared" si="325"/>
        <v>11577.293922735409</v>
      </c>
      <c r="M1185" s="539">
        <f t="shared" si="325"/>
        <v>312586.93591385602</v>
      </c>
      <c r="N1185" s="539">
        <f t="shared" si="325"/>
        <v>6374147.5857707271</v>
      </c>
      <c r="O1185" s="539">
        <f t="shared" si="326"/>
        <v>6698311.8156073187</v>
      </c>
      <c r="P1185" s="540"/>
      <c r="Q1185" s="541"/>
      <c r="R1185" s="541"/>
      <c r="S1185" s="541"/>
      <c r="T1185" s="541"/>
      <c r="U1185" s="538">
        <f t="shared" si="327"/>
        <v>0</v>
      </c>
      <c r="V1185" s="538">
        <f t="shared" si="328"/>
        <v>0</v>
      </c>
      <c r="W1185" s="538">
        <f t="shared" si="328"/>
        <v>0</v>
      </c>
      <c r="X1185" s="538">
        <f t="shared" si="328"/>
        <v>0</v>
      </c>
      <c r="Y1185" s="538">
        <f t="shared" si="329"/>
        <v>0</v>
      </c>
      <c r="Z1185" s="542">
        <f t="shared" si="330"/>
        <v>0</v>
      </c>
      <c r="AA1185" s="543"/>
      <c r="AB1185" s="544" t="s">
        <v>2263</v>
      </c>
      <c r="AC1185" s="544" t="s">
        <v>2505</v>
      </c>
      <c r="AD1185" s="544" t="s">
        <v>2505</v>
      </c>
      <c r="AE1185" s="544" t="s">
        <v>2263</v>
      </c>
      <c r="AF1185" s="545" t="s">
        <v>2263</v>
      </c>
      <c r="AG1185" s="545" t="s">
        <v>2263</v>
      </c>
      <c r="AH1185" s="556"/>
      <c r="AN1185" s="502">
        <f t="shared" si="315"/>
        <v>0</v>
      </c>
      <c r="AO1185" s="502">
        <f t="shared" si="315"/>
        <v>-11577.293922735409</v>
      </c>
      <c r="AP1185" s="502">
        <f t="shared" si="315"/>
        <v>-312586.93591385602</v>
      </c>
      <c r="AQ1185" s="502">
        <f t="shared" si="315"/>
        <v>-6374147.5857707271</v>
      </c>
    </row>
    <row r="1186" spans="1:43" s="504" customFormat="1" ht="12.75" x14ac:dyDescent="0.2">
      <c r="A1186" s="535" t="s">
        <v>1563</v>
      </c>
      <c r="B1186" s="536">
        <v>0</v>
      </c>
      <c r="C1186" s="537" t="s">
        <v>2263</v>
      </c>
      <c r="D1186" s="537">
        <v>3022.6418071735438</v>
      </c>
      <c r="E1186" s="537">
        <v>3022.6418071735438</v>
      </c>
      <c r="F1186" s="537">
        <v>2891.6260455477727</v>
      </c>
      <c r="G1186" s="538">
        <v>0</v>
      </c>
      <c r="H1186" s="538">
        <v>10</v>
      </c>
      <c r="I1186" s="538">
        <v>47</v>
      </c>
      <c r="J1186" s="538">
        <v>1463</v>
      </c>
      <c r="K1186" s="539">
        <f t="shared" si="324"/>
        <v>0</v>
      </c>
      <c r="L1186" s="539">
        <f t="shared" si="325"/>
        <v>30226.418071735439</v>
      </c>
      <c r="M1186" s="539">
        <f t="shared" si="325"/>
        <v>142064.16493715657</v>
      </c>
      <c r="N1186" s="539">
        <f t="shared" si="325"/>
        <v>4230448.9046363914</v>
      </c>
      <c r="O1186" s="539">
        <f t="shared" si="326"/>
        <v>4402739.4876452833</v>
      </c>
      <c r="P1186" s="540"/>
      <c r="Q1186" s="541"/>
      <c r="R1186" s="541"/>
      <c r="S1186" s="541"/>
      <c r="T1186" s="541"/>
      <c r="U1186" s="538">
        <f t="shared" si="327"/>
        <v>0</v>
      </c>
      <c r="V1186" s="538">
        <f t="shared" si="328"/>
        <v>0</v>
      </c>
      <c r="W1186" s="538">
        <f t="shared" si="328"/>
        <v>0</v>
      </c>
      <c r="X1186" s="538">
        <f t="shared" si="328"/>
        <v>0</v>
      </c>
      <c r="Y1186" s="538">
        <f t="shared" si="329"/>
        <v>0</v>
      </c>
      <c r="Z1186" s="542">
        <f t="shared" si="330"/>
        <v>0</v>
      </c>
      <c r="AA1186" s="543"/>
      <c r="AB1186" s="544" t="s">
        <v>2263</v>
      </c>
      <c r="AC1186" s="544" t="s">
        <v>2505</v>
      </c>
      <c r="AD1186" s="544" t="s">
        <v>2505</v>
      </c>
      <c r="AE1186" s="544" t="s">
        <v>2263</v>
      </c>
      <c r="AF1186" s="545" t="s">
        <v>2263</v>
      </c>
      <c r="AG1186" s="545" t="s">
        <v>2263</v>
      </c>
      <c r="AH1186" s="556"/>
      <c r="AN1186" s="502">
        <f t="shared" si="315"/>
        <v>0</v>
      </c>
      <c r="AO1186" s="502">
        <f t="shared" si="315"/>
        <v>-30226.418071735439</v>
      </c>
      <c r="AP1186" s="502">
        <f t="shared" si="315"/>
        <v>-142064.16493715657</v>
      </c>
      <c r="AQ1186" s="502">
        <f t="shared" si="315"/>
        <v>-4230448.9046363914</v>
      </c>
    </row>
    <row r="1187" spans="1:43" s="504" customFormat="1" ht="12.75" x14ac:dyDescent="0.2">
      <c r="A1187" s="535" t="s">
        <v>1564</v>
      </c>
      <c r="B1187" s="536">
        <v>0</v>
      </c>
      <c r="C1187" s="537" t="s">
        <v>2263</v>
      </c>
      <c r="D1187" s="537">
        <v>1131.0482979378669</v>
      </c>
      <c r="E1187" s="537">
        <v>1131.0482979378669</v>
      </c>
      <c r="F1187" s="537">
        <v>2305.0604586114259</v>
      </c>
      <c r="G1187" s="538">
        <v>0</v>
      </c>
      <c r="H1187" s="538">
        <v>84</v>
      </c>
      <c r="I1187" s="538">
        <v>52</v>
      </c>
      <c r="J1187" s="538">
        <v>1303</v>
      </c>
      <c r="K1187" s="539">
        <f t="shared" si="324"/>
        <v>0</v>
      </c>
      <c r="L1187" s="539">
        <f t="shared" si="325"/>
        <v>95008.057026780822</v>
      </c>
      <c r="M1187" s="539">
        <f t="shared" si="325"/>
        <v>58814.511492769081</v>
      </c>
      <c r="N1187" s="539">
        <f t="shared" si="325"/>
        <v>3003493.7775706882</v>
      </c>
      <c r="O1187" s="539">
        <f t="shared" si="326"/>
        <v>3157316.3460902381</v>
      </c>
      <c r="P1187" s="540"/>
      <c r="Q1187" s="541"/>
      <c r="R1187" s="541"/>
      <c r="S1187" s="541"/>
      <c r="T1187" s="541"/>
      <c r="U1187" s="538">
        <f t="shared" si="327"/>
        <v>0</v>
      </c>
      <c r="V1187" s="538">
        <f t="shared" si="328"/>
        <v>0</v>
      </c>
      <c r="W1187" s="538">
        <f t="shared" si="328"/>
        <v>0</v>
      </c>
      <c r="X1187" s="538">
        <f t="shared" si="328"/>
        <v>0</v>
      </c>
      <c r="Y1187" s="538">
        <f t="shared" si="329"/>
        <v>0</v>
      </c>
      <c r="Z1187" s="542">
        <f t="shared" si="330"/>
        <v>0</v>
      </c>
      <c r="AA1187" s="543"/>
      <c r="AB1187" s="544" t="s">
        <v>2263</v>
      </c>
      <c r="AC1187" s="544" t="s">
        <v>2505</v>
      </c>
      <c r="AD1187" s="544" t="s">
        <v>2505</v>
      </c>
      <c r="AE1187" s="544" t="s">
        <v>2263</v>
      </c>
      <c r="AF1187" s="545" t="s">
        <v>2263</v>
      </c>
      <c r="AG1187" s="545" t="s">
        <v>2263</v>
      </c>
      <c r="AH1187" s="556"/>
      <c r="AN1187" s="502">
        <f t="shared" si="315"/>
        <v>0</v>
      </c>
      <c r="AO1187" s="502">
        <f t="shared" si="315"/>
        <v>-95008.057026780822</v>
      </c>
      <c r="AP1187" s="502">
        <f t="shared" si="315"/>
        <v>-58814.511492769081</v>
      </c>
      <c r="AQ1187" s="502">
        <f t="shared" si="315"/>
        <v>-3003493.7775706882</v>
      </c>
    </row>
    <row r="1188" spans="1:43" s="504" customFormat="1" ht="12.75" x14ac:dyDescent="0.2">
      <c r="A1188" s="535" t="s">
        <v>1565</v>
      </c>
      <c r="B1188" s="536">
        <v>0</v>
      </c>
      <c r="C1188" s="537">
        <v>202.08312439798561</v>
      </c>
      <c r="D1188" s="537">
        <v>609.3242494262762</v>
      </c>
      <c r="E1188" s="537">
        <v>609.3242494262762</v>
      </c>
      <c r="F1188" s="537">
        <v>1405.3326134380211</v>
      </c>
      <c r="G1188" s="538">
        <v>886</v>
      </c>
      <c r="H1188" s="538">
        <v>190</v>
      </c>
      <c r="I1188" s="538">
        <v>26</v>
      </c>
      <c r="J1188" s="538">
        <v>179</v>
      </c>
      <c r="K1188" s="539">
        <f t="shared" si="324"/>
        <v>179045.64821661526</v>
      </c>
      <c r="L1188" s="539">
        <f t="shared" si="325"/>
        <v>115771.60739099247</v>
      </c>
      <c r="M1188" s="539">
        <f t="shared" si="325"/>
        <v>15842.430485083181</v>
      </c>
      <c r="N1188" s="539">
        <f t="shared" si="325"/>
        <v>251554.53780540577</v>
      </c>
      <c r="O1188" s="539">
        <f t="shared" si="326"/>
        <v>562214.22389809671</v>
      </c>
      <c r="P1188" s="540"/>
      <c r="Q1188" s="541"/>
      <c r="R1188" s="541"/>
      <c r="S1188" s="541"/>
      <c r="T1188" s="541"/>
      <c r="U1188" s="538">
        <f t="shared" si="327"/>
        <v>0</v>
      </c>
      <c r="V1188" s="538">
        <f t="shared" si="328"/>
        <v>0</v>
      </c>
      <c r="W1188" s="538">
        <f t="shared" si="328"/>
        <v>0</v>
      </c>
      <c r="X1188" s="538">
        <f t="shared" si="328"/>
        <v>0</v>
      </c>
      <c r="Y1188" s="538">
        <f t="shared" si="329"/>
        <v>0</v>
      </c>
      <c r="Z1188" s="542">
        <f t="shared" si="330"/>
        <v>0</v>
      </c>
      <c r="AA1188" s="543"/>
      <c r="AB1188" s="544">
        <v>195.50393443600942</v>
      </c>
      <c r="AC1188" s="544">
        <v>532.00990251223152</v>
      </c>
      <c r="AD1188" s="544">
        <v>532.00990251223152</v>
      </c>
      <c r="AE1188" s="544">
        <v>1437.3134199538788</v>
      </c>
      <c r="AF1188" s="545">
        <v>361</v>
      </c>
      <c r="AG1188" s="545" t="s">
        <v>2263</v>
      </c>
      <c r="AH1188" s="556"/>
      <c r="AN1188" s="502">
        <f t="shared" si="315"/>
        <v>-179045.64821661526</v>
      </c>
      <c r="AO1188" s="502">
        <f t="shared" si="315"/>
        <v>-115771.60739099247</v>
      </c>
      <c r="AP1188" s="502">
        <f t="shared" si="315"/>
        <v>-15842.430485083181</v>
      </c>
      <c r="AQ1188" s="502">
        <f t="shared" si="315"/>
        <v>-251554.53780540577</v>
      </c>
    </row>
    <row r="1189" spans="1:43" s="504" customFormat="1" ht="12.75" x14ac:dyDescent="0.2">
      <c r="A1189" s="535" t="s">
        <v>1566</v>
      </c>
      <c r="B1189" s="536">
        <v>0</v>
      </c>
      <c r="C1189" s="537" t="s">
        <v>2263</v>
      </c>
      <c r="D1189" s="537">
        <v>296.29126904236961</v>
      </c>
      <c r="E1189" s="537">
        <v>296.29126904236961</v>
      </c>
      <c r="F1189" s="537">
        <v>3653.1436701737075</v>
      </c>
      <c r="G1189" s="538">
        <v>0</v>
      </c>
      <c r="H1189" s="538">
        <v>3021</v>
      </c>
      <c r="I1189" s="538">
        <v>145</v>
      </c>
      <c r="J1189" s="538">
        <v>591</v>
      </c>
      <c r="K1189" s="539">
        <f t="shared" si="324"/>
        <v>0</v>
      </c>
      <c r="L1189" s="539">
        <f t="shared" si="325"/>
        <v>895095.92377699853</v>
      </c>
      <c r="M1189" s="539">
        <f t="shared" si="325"/>
        <v>42962.234011143591</v>
      </c>
      <c r="N1189" s="539">
        <f t="shared" si="325"/>
        <v>2159007.9090726613</v>
      </c>
      <c r="O1189" s="539">
        <f t="shared" si="326"/>
        <v>3097066.0668608034</v>
      </c>
      <c r="P1189" s="540"/>
      <c r="Q1189" s="541"/>
      <c r="R1189" s="541"/>
      <c r="S1189" s="541"/>
      <c r="T1189" s="541"/>
      <c r="U1189" s="538">
        <f t="shared" si="327"/>
        <v>0</v>
      </c>
      <c r="V1189" s="538">
        <f t="shared" si="328"/>
        <v>0</v>
      </c>
      <c r="W1189" s="538">
        <f t="shared" si="328"/>
        <v>0</v>
      </c>
      <c r="X1189" s="538">
        <f t="shared" si="328"/>
        <v>0</v>
      </c>
      <c r="Y1189" s="538">
        <f t="shared" si="329"/>
        <v>0</v>
      </c>
      <c r="Z1189" s="542">
        <f t="shared" si="330"/>
        <v>0</v>
      </c>
      <c r="AA1189" s="543"/>
      <c r="AB1189" s="544" t="s">
        <v>2263</v>
      </c>
      <c r="AC1189" s="544" t="s">
        <v>2505</v>
      </c>
      <c r="AD1189" s="544" t="s">
        <v>2505</v>
      </c>
      <c r="AE1189" s="544" t="s">
        <v>2263</v>
      </c>
      <c r="AF1189" s="545" t="s">
        <v>2263</v>
      </c>
      <c r="AG1189" s="545" t="s">
        <v>2263</v>
      </c>
      <c r="AH1189" s="556"/>
      <c r="AN1189" s="502">
        <f t="shared" si="315"/>
        <v>0</v>
      </c>
      <c r="AO1189" s="502">
        <f t="shared" si="315"/>
        <v>-895095.92377699853</v>
      </c>
      <c r="AP1189" s="502">
        <f t="shared" si="315"/>
        <v>-42962.234011143591</v>
      </c>
      <c r="AQ1189" s="502">
        <f t="shared" si="315"/>
        <v>-2159007.9090726613</v>
      </c>
    </row>
    <row r="1190" spans="1:43" s="504" customFormat="1" ht="12.75" x14ac:dyDescent="0.2">
      <c r="A1190" s="535" t="s">
        <v>1567</v>
      </c>
      <c r="B1190" s="536">
        <v>0</v>
      </c>
      <c r="C1190" s="537" t="s">
        <v>2263</v>
      </c>
      <c r="D1190" s="537">
        <v>225.31053880160894</v>
      </c>
      <c r="E1190" s="537">
        <v>225.31053880160894</v>
      </c>
      <c r="F1190" s="537">
        <v>940.32051034854044</v>
      </c>
      <c r="G1190" s="538">
        <v>0</v>
      </c>
      <c r="H1190" s="538">
        <v>45955</v>
      </c>
      <c r="I1190" s="538">
        <v>1429</v>
      </c>
      <c r="J1190" s="538">
        <v>599</v>
      </c>
      <c r="K1190" s="539">
        <f t="shared" si="324"/>
        <v>0</v>
      </c>
      <c r="L1190" s="539">
        <f t="shared" si="325"/>
        <v>10354145.810627939</v>
      </c>
      <c r="M1190" s="539">
        <f t="shared" si="325"/>
        <v>321968.7599474992</v>
      </c>
      <c r="N1190" s="539">
        <f t="shared" si="325"/>
        <v>563251.98569877574</v>
      </c>
      <c r="O1190" s="539">
        <f t="shared" si="326"/>
        <v>11239366.556274215</v>
      </c>
      <c r="P1190" s="540"/>
      <c r="Q1190" s="541"/>
      <c r="R1190" s="541"/>
      <c r="S1190" s="541"/>
      <c r="T1190" s="541"/>
      <c r="U1190" s="538">
        <f t="shared" si="327"/>
        <v>0</v>
      </c>
      <c r="V1190" s="538">
        <f t="shared" si="328"/>
        <v>0</v>
      </c>
      <c r="W1190" s="538">
        <f t="shared" si="328"/>
        <v>0</v>
      </c>
      <c r="X1190" s="538">
        <f t="shared" si="328"/>
        <v>0</v>
      </c>
      <c r="Y1190" s="538">
        <f t="shared" si="329"/>
        <v>0</v>
      </c>
      <c r="Z1190" s="542">
        <f t="shared" si="330"/>
        <v>0</v>
      </c>
      <c r="AA1190" s="543"/>
      <c r="AB1190" s="544" t="s">
        <v>2263</v>
      </c>
      <c r="AC1190" s="544" t="s">
        <v>2505</v>
      </c>
      <c r="AD1190" s="544" t="s">
        <v>2505</v>
      </c>
      <c r="AE1190" s="544" t="s">
        <v>2263</v>
      </c>
      <c r="AF1190" s="545" t="s">
        <v>2263</v>
      </c>
      <c r="AG1190" s="545" t="s">
        <v>2263</v>
      </c>
      <c r="AH1190" s="556"/>
      <c r="AN1190" s="502">
        <f t="shared" si="315"/>
        <v>0</v>
      </c>
      <c r="AO1190" s="502">
        <f t="shared" si="315"/>
        <v>-10354145.810627939</v>
      </c>
      <c r="AP1190" s="502">
        <f t="shared" si="315"/>
        <v>-321968.7599474992</v>
      </c>
      <c r="AQ1190" s="502">
        <f t="shared" si="315"/>
        <v>-563251.98569877574</v>
      </c>
    </row>
    <row r="1191" spans="1:43" s="504" customFormat="1" ht="12.75" x14ac:dyDescent="0.2">
      <c r="A1191" s="535" t="s">
        <v>1568</v>
      </c>
      <c r="B1191" s="536">
        <v>0</v>
      </c>
      <c r="C1191" s="537" t="s">
        <v>2263</v>
      </c>
      <c r="D1191" s="537">
        <v>4851.2837888087633</v>
      </c>
      <c r="E1191" s="537">
        <v>4851.2837888087633</v>
      </c>
      <c r="F1191" s="537">
        <v>5124.3739549260927</v>
      </c>
      <c r="G1191" s="538">
        <v>0</v>
      </c>
      <c r="H1191" s="538">
        <v>4</v>
      </c>
      <c r="I1191" s="538">
        <v>61</v>
      </c>
      <c r="J1191" s="538">
        <v>1931</v>
      </c>
      <c r="K1191" s="539">
        <f t="shared" si="324"/>
        <v>0</v>
      </c>
      <c r="L1191" s="539">
        <f t="shared" si="325"/>
        <v>19405.135155235053</v>
      </c>
      <c r="M1191" s="539">
        <f t="shared" si="325"/>
        <v>295928.31111733458</v>
      </c>
      <c r="N1191" s="539">
        <f t="shared" si="325"/>
        <v>9895166.1069622841</v>
      </c>
      <c r="O1191" s="539">
        <f t="shared" si="326"/>
        <v>10210499.553234853</v>
      </c>
      <c r="P1191" s="540"/>
      <c r="Q1191" s="541"/>
      <c r="R1191" s="541"/>
      <c r="S1191" s="541"/>
      <c r="T1191" s="541"/>
      <c r="U1191" s="538">
        <f t="shared" si="327"/>
        <v>0</v>
      </c>
      <c r="V1191" s="538">
        <f t="shared" si="328"/>
        <v>0</v>
      </c>
      <c r="W1191" s="538">
        <f t="shared" si="328"/>
        <v>0</v>
      </c>
      <c r="X1191" s="538">
        <f t="shared" si="328"/>
        <v>0</v>
      </c>
      <c r="Y1191" s="538">
        <f t="shared" si="329"/>
        <v>0</v>
      </c>
      <c r="Z1191" s="542">
        <f t="shared" si="330"/>
        <v>0</v>
      </c>
      <c r="AA1191" s="543"/>
      <c r="AB1191" s="544" t="s">
        <v>2263</v>
      </c>
      <c r="AC1191" s="544" t="s">
        <v>2505</v>
      </c>
      <c r="AD1191" s="544" t="s">
        <v>2505</v>
      </c>
      <c r="AE1191" s="544" t="s">
        <v>2263</v>
      </c>
      <c r="AF1191" s="545" t="s">
        <v>2263</v>
      </c>
      <c r="AG1191" s="545" t="s">
        <v>2263</v>
      </c>
      <c r="AH1191" s="556"/>
      <c r="AN1191" s="502">
        <f t="shared" si="315"/>
        <v>0</v>
      </c>
      <c r="AO1191" s="502">
        <f t="shared" si="315"/>
        <v>-19405.135155235053</v>
      </c>
      <c r="AP1191" s="502">
        <f t="shared" si="315"/>
        <v>-295928.31111733458</v>
      </c>
      <c r="AQ1191" s="502">
        <f t="shared" si="315"/>
        <v>-9895166.1069622841</v>
      </c>
    </row>
    <row r="1192" spans="1:43" s="504" customFormat="1" ht="12.75" x14ac:dyDescent="0.2">
      <c r="A1192" s="535" t="s">
        <v>1569</v>
      </c>
      <c r="B1192" s="536">
        <v>0</v>
      </c>
      <c r="C1192" s="537" t="s">
        <v>2263</v>
      </c>
      <c r="D1192" s="537">
        <v>1628.0686772347226</v>
      </c>
      <c r="E1192" s="537">
        <v>1628.0686772347226</v>
      </c>
      <c r="F1192" s="537">
        <v>2814.3262825456936</v>
      </c>
      <c r="G1192" s="538">
        <v>0</v>
      </c>
      <c r="H1192" s="538">
        <v>27</v>
      </c>
      <c r="I1192" s="538">
        <v>28</v>
      </c>
      <c r="J1192" s="538">
        <v>313</v>
      </c>
      <c r="K1192" s="539">
        <f t="shared" si="324"/>
        <v>0</v>
      </c>
      <c r="L1192" s="539">
        <f t="shared" si="325"/>
        <v>43957.854285337511</v>
      </c>
      <c r="M1192" s="539">
        <f t="shared" si="325"/>
        <v>45585.922962572236</v>
      </c>
      <c r="N1192" s="539">
        <f t="shared" si="325"/>
        <v>880884.12643680209</v>
      </c>
      <c r="O1192" s="539">
        <f t="shared" si="326"/>
        <v>970427.90368471178</v>
      </c>
      <c r="P1192" s="540"/>
      <c r="Q1192" s="541"/>
      <c r="R1192" s="541"/>
      <c r="S1192" s="541"/>
      <c r="T1192" s="541"/>
      <c r="U1192" s="538">
        <f t="shared" si="327"/>
        <v>0</v>
      </c>
      <c r="V1192" s="538">
        <f t="shared" si="328"/>
        <v>0</v>
      </c>
      <c r="W1192" s="538">
        <f t="shared" si="328"/>
        <v>0</v>
      </c>
      <c r="X1192" s="538">
        <f t="shared" si="328"/>
        <v>0</v>
      </c>
      <c r="Y1192" s="538">
        <f t="shared" si="329"/>
        <v>0</v>
      </c>
      <c r="Z1192" s="542">
        <f t="shared" si="330"/>
        <v>0</v>
      </c>
      <c r="AA1192" s="543"/>
      <c r="AB1192" s="544" t="s">
        <v>2263</v>
      </c>
      <c r="AC1192" s="544" t="s">
        <v>2505</v>
      </c>
      <c r="AD1192" s="544" t="s">
        <v>2505</v>
      </c>
      <c r="AE1192" s="544" t="s">
        <v>2263</v>
      </c>
      <c r="AF1192" s="545" t="s">
        <v>2263</v>
      </c>
      <c r="AG1192" s="545" t="s">
        <v>2263</v>
      </c>
      <c r="AH1192" s="556"/>
      <c r="AN1192" s="502">
        <f t="shared" si="315"/>
        <v>0</v>
      </c>
      <c r="AO1192" s="502">
        <f t="shared" si="315"/>
        <v>-43957.854285337511</v>
      </c>
      <c r="AP1192" s="502">
        <f t="shared" si="315"/>
        <v>-45585.922962572236</v>
      </c>
      <c r="AQ1192" s="502">
        <f t="shared" si="315"/>
        <v>-880884.12643680209</v>
      </c>
    </row>
    <row r="1193" spans="1:43" s="504" customFormat="1" ht="12.75" x14ac:dyDescent="0.2">
      <c r="A1193" s="535" t="s">
        <v>1570</v>
      </c>
      <c r="B1193" s="536">
        <v>0</v>
      </c>
      <c r="C1193" s="537" t="s">
        <v>2263</v>
      </c>
      <c r="D1193" s="537">
        <v>2485.7620749113598</v>
      </c>
      <c r="E1193" s="537">
        <v>2485.7620749113598</v>
      </c>
      <c r="F1193" s="537">
        <v>3761.1274492217422</v>
      </c>
      <c r="G1193" s="538">
        <v>0</v>
      </c>
      <c r="H1193" s="538">
        <v>23</v>
      </c>
      <c r="I1193" s="538">
        <v>61</v>
      </c>
      <c r="J1193" s="538">
        <v>3926</v>
      </c>
      <c r="K1193" s="539">
        <f t="shared" si="324"/>
        <v>0</v>
      </c>
      <c r="L1193" s="539">
        <f t="shared" si="325"/>
        <v>57172.527722961277</v>
      </c>
      <c r="M1193" s="539">
        <f t="shared" si="325"/>
        <v>151631.48656959296</v>
      </c>
      <c r="N1193" s="539">
        <f t="shared" si="325"/>
        <v>14766186.365644559</v>
      </c>
      <c r="O1193" s="539">
        <f t="shared" si="326"/>
        <v>14974990.379937114</v>
      </c>
      <c r="P1193" s="540"/>
      <c r="Q1193" s="541"/>
      <c r="R1193" s="541"/>
      <c r="S1193" s="541"/>
      <c r="T1193" s="541"/>
      <c r="U1193" s="538">
        <f t="shared" si="327"/>
        <v>0</v>
      </c>
      <c r="V1193" s="538">
        <f t="shared" si="328"/>
        <v>0</v>
      </c>
      <c r="W1193" s="538">
        <f t="shared" si="328"/>
        <v>0</v>
      </c>
      <c r="X1193" s="538">
        <f t="shared" si="328"/>
        <v>0</v>
      </c>
      <c r="Y1193" s="538">
        <f t="shared" si="329"/>
        <v>0</v>
      </c>
      <c r="Z1193" s="542">
        <f t="shared" si="330"/>
        <v>0</v>
      </c>
      <c r="AA1193" s="543"/>
      <c r="AB1193" s="544" t="s">
        <v>2263</v>
      </c>
      <c r="AC1193" s="544" t="s">
        <v>2505</v>
      </c>
      <c r="AD1193" s="544" t="s">
        <v>2505</v>
      </c>
      <c r="AE1193" s="544" t="s">
        <v>2263</v>
      </c>
      <c r="AF1193" s="545" t="s">
        <v>2263</v>
      </c>
      <c r="AG1193" s="545" t="s">
        <v>2263</v>
      </c>
      <c r="AH1193" s="556"/>
      <c r="AN1193" s="502">
        <f t="shared" si="315"/>
        <v>0</v>
      </c>
      <c r="AO1193" s="502">
        <f t="shared" si="315"/>
        <v>-57172.527722961277</v>
      </c>
      <c r="AP1193" s="502">
        <f t="shared" si="315"/>
        <v>-151631.48656959296</v>
      </c>
      <c r="AQ1193" s="502">
        <f t="shared" ref="AQ1193:AQ1256" si="331">X1193-N1193</f>
        <v>-14766186.365644559</v>
      </c>
    </row>
    <row r="1194" spans="1:43" s="504" customFormat="1" ht="12.75" x14ac:dyDescent="0.2">
      <c r="A1194" s="535" t="s">
        <v>1571</v>
      </c>
      <c r="B1194" s="536">
        <v>0</v>
      </c>
      <c r="C1194" s="537" t="s">
        <v>2263</v>
      </c>
      <c r="D1194" s="537">
        <v>531.06999698314394</v>
      </c>
      <c r="E1194" s="537">
        <v>531.06999698314394</v>
      </c>
      <c r="F1194" s="537">
        <v>2524.1913066801012</v>
      </c>
      <c r="G1194" s="538">
        <v>0</v>
      </c>
      <c r="H1194" s="538">
        <v>267</v>
      </c>
      <c r="I1194" s="538">
        <v>84</v>
      </c>
      <c r="J1194" s="538">
        <v>6789</v>
      </c>
      <c r="K1194" s="539">
        <f t="shared" si="324"/>
        <v>0</v>
      </c>
      <c r="L1194" s="539">
        <f t="shared" si="325"/>
        <v>141795.68919449943</v>
      </c>
      <c r="M1194" s="539">
        <f t="shared" si="325"/>
        <v>44609.879746584091</v>
      </c>
      <c r="N1194" s="539">
        <f t="shared" si="325"/>
        <v>17136734.781051207</v>
      </c>
      <c r="O1194" s="539">
        <f t="shared" si="326"/>
        <v>17323140.34999229</v>
      </c>
      <c r="P1194" s="540"/>
      <c r="Q1194" s="541"/>
      <c r="R1194" s="541"/>
      <c r="S1194" s="541"/>
      <c r="T1194" s="541"/>
      <c r="U1194" s="538">
        <f t="shared" si="327"/>
        <v>0</v>
      </c>
      <c r="V1194" s="538">
        <f t="shared" si="328"/>
        <v>0</v>
      </c>
      <c r="W1194" s="538">
        <f t="shared" si="328"/>
        <v>0</v>
      </c>
      <c r="X1194" s="538">
        <f t="shared" si="328"/>
        <v>0</v>
      </c>
      <c r="Y1194" s="538">
        <f t="shared" si="329"/>
        <v>0</v>
      </c>
      <c r="Z1194" s="542">
        <f t="shared" si="330"/>
        <v>0</v>
      </c>
      <c r="AA1194" s="543"/>
      <c r="AB1194" s="544" t="s">
        <v>2263</v>
      </c>
      <c r="AC1194" s="544" t="s">
        <v>2505</v>
      </c>
      <c r="AD1194" s="544" t="s">
        <v>2505</v>
      </c>
      <c r="AE1194" s="544" t="s">
        <v>2263</v>
      </c>
      <c r="AF1194" s="545" t="s">
        <v>2263</v>
      </c>
      <c r="AG1194" s="545" t="s">
        <v>2263</v>
      </c>
      <c r="AH1194" s="556"/>
      <c r="AN1194" s="502">
        <f t="shared" ref="AN1194:AQ1257" si="332">U1194-K1194</f>
        <v>0</v>
      </c>
      <c r="AO1194" s="502">
        <f t="shared" si="332"/>
        <v>-141795.68919449943</v>
      </c>
      <c r="AP1194" s="502">
        <f t="shared" si="332"/>
        <v>-44609.879746584091</v>
      </c>
      <c r="AQ1194" s="502">
        <f t="shared" si="331"/>
        <v>-17136734.781051207</v>
      </c>
    </row>
    <row r="1195" spans="1:43" s="504" customFormat="1" ht="12.75" x14ac:dyDescent="0.2">
      <c r="A1195" s="535" t="s">
        <v>1572</v>
      </c>
      <c r="B1195" s="536">
        <v>0</v>
      </c>
      <c r="C1195" s="537" t="s">
        <v>2263</v>
      </c>
      <c r="D1195" s="537">
        <v>438.78826578220713</v>
      </c>
      <c r="E1195" s="537">
        <v>438.78826578220713</v>
      </c>
      <c r="F1195" s="537">
        <v>1939.695642754805</v>
      </c>
      <c r="G1195" s="538">
        <v>0</v>
      </c>
      <c r="H1195" s="538">
        <v>1135</v>
      </c>
      <c r="I1195" s="538">
        <v>319</v>
      </c>
      <c r="J1195" s="538">
        <v>12861</v>
      </c>
      <c r="K1195" s="539">
        <f t="shared" si="324"/>
        <v>0</v>
      </c>
      <c r="L1195" s="539">
        <f t="shared" si="325"/>
        <v>498024.68166280509</v>
      </c>
      <c r="M1195" s="539">
        <f t="shared" si="325"/>
        <v>139973.45678452408</v>
      </c>
      <c r="N1195" s="539">
        <f t="shared" si="325"/>
        <v>24946425.661469549</v>
      </c>
      <c r="O1195" s="539">
        <f t="shared" si="326"/>
        <v>25584423.799916878</v>
      </c>
      <c r="P1195" s="540"/>
      <c r="Q1195" s="541"/>
      <c r="R1195" s="541"/>
      <c r="S1195" s="541"/>
      <c r="T1195" s="541"/>
      <c r="U1195" s="538">
        <f t="shared" si="327"/>
        <v>0</v>
      </c>
      <c r="V1195" s="538">
        <f t="shared" si="328"/>
        <v>0</v>
      </c>
      <c r="W1195" s="538">
        <f t="shared" si="328"/>
        <v>0</v>
      </c>
      <c r="X1195" s="538">
        <f t="shared" si="328"/>
        <v>0</v>
      </c>
      <c r="Y1195" s="538">
        <f t="shared" si="329"/>
        <v>0</v>
      </c>
      <c r="Z1195" s="542">
        <f t="shared" si="330"/>
        <v>0</v>
      </c>
      <c r="AA1195" s="543"/>
      <c r="AB1195" s="544" t="s">
        <v>2263</v>
      </c>
      <c r="AC1195" s="544" t="s">
        <v>2505</v>
      </c>
      <c r="AD1195" s="544" t="s">
        <v>2505</v>
      </c>
      <c r="AE1195" s="544" t="s">
        <v>2263</v>
      </c>
      <c r="AF1195" s="545" t="s">
        <v>2263</v>
      </c>
      <c r="AG1195" s="545" t="s">
        <v>2263</v>
      </c>
      <c r="AH1195" s="556"/>
      <c r="AN1195" s="502">
        <f t="shared" si="332"/>
        <v>0</v>
      </c>
      <c r="AO1195" s="502">
        <f t="shared" si="332"/>
        <v>-498024.68166280509</v>
      </c>
      <c r="AP1195" s="502">
        <f t="shared" si="332"/>
        <v>-139973.45678452408</v>
      </c>
      <c r="AQ1195" s="502">
        <f t="shared" si="331"/>
        <v>-24946425.661469549</v>
      </c>
    </row>
    <row r="1196" spans="1:43" s="504" customFormat="1" ht="12.75" x14ac:dyDescent="0.2">
      <c r="A1196" s="535" t="s">
        <v>1573</v>
      </c>
      <c r="B1196" s="536" t="s">
        <v>2443</v>
      </c>
      <c r="C1196" s="537" t="s">
        <v>2263</v>
      </c>
      <c r="D1196" s="537">
        <v>314.19739968537289</v>
      </c>
      <c r="E1196" s="537">
        <v>314.19739968537289</v>
      </c>
      <c r="F1196" s="537">
        <v>1339.1994323100412</v>
      </c>
      <c r="G1196" s="538">
        <v>0</v>
      </c>
      <c r="H1196" s="538">
        <v>2706</v>
      </c>
      <c r="I1196" s="538">
        <v>393</v>
      </c>
      <c r="J1196" s="538">
        <v>9601</v>
      </c>
      <c r="K1196" s="539">
        <f t="shared" si="324"/>
        <v>0</v>
      </c>
      <c r="L1196" s="539">
        <f t="shared" si="325"/>
        <v>850218.16354861902</v>
      </c>
      <c r="M1196" s="539">
        <f t="shared" si="325"/>
        <v>123479.57807635155</v>
      </c>
      <c r="N1196" s="539">
        <f t="shared" si="325"/>
        <v>12857653.749608705</v>
      </c>
      <c r="O1196" s="539">
        <f t="shared" si="326"/>
        <v>13831351.491233675</v>
      </c>
      <c r="P1196" s="540"/>
      <c r="Q1196" s="541"/>
      <c r="R1196" s="541">
        <f>SUMPRODUCT(D1196:E1197,H1196:I1197)/SUM(H1196:I1197)</f>
        <v>331.15958030991351</v>
      </c>
      <c r="S1196" s="541">
        <f>SUMPRODUCT(D1196:E1197,H1196:I1197)/SUM(H1196:I1197)</f>
        <v>331.15958030991351</v>
      </c>
      <c r="T1196" s="541"/>
      <c r="U1196" s="538">
        <f t="shared" si="327"/>
        <v>0</v>
      </c>
      <c r="V1196" s="538">
        <f t="shared" si="328"/>
        <v>896117.82431862596</v>
      </c>
      <c r="W1196" s="538">
        <f t="shared" si="328"/>
        <v>130145.71506179601</v>
      </c>
      <c r="X1196" s="538">
        <f t="shared" si="328"/>
        <v>0</v>
      </c>
      <c r="Y1196" s="538">
        <f t="shared" si="329"/>
        <v>1026263.539380422</v>
      </c>
      <c r="Z1196" s="542">
        <f t="shared" si="330"/>
        <v>-12805087.951853253</v>
      </c>
      <c r="AA1196" s="543"/>
      <c r="AB1196" s="544" t="s">
        <v>2263</v>
      </c>
      <c r="AC1196" s="544" t="s">
        <v>2505</v>
      </c>
      <c r="AD1196" s="544" t="s">
        <v>2505</v>
      </c>
      <c r="AE1196" s="544" t="s">
        <v>2263</v>
      </c>
      <c r="AF1196" s="545" t="s">
        <v>2263</v>
      </c>
      <c r="AG1196" s="545" t="s">
        <v>2263</v>
      </c>
      <c r="AH1196" s="556"/>
      <c r="AN1196" s="502">
        <f t="shared" si="332"/>
        <v>0</v>
      </c>
      <c r="AO1196" s="502">
        <f t="shared" si="332"/>
        <v>45899.660770006943</v>
      </c>
      <c r="AP1196" s="502">
        <f t="shared" si="332"/>
        <v>6666.1369854444638</v>
      </c>
      <c r="AQ1196" s="502">
        <f t="shared" si="331"/>
        <v>-12857653.749608705</v>
      </c>
    </row>
    <row r="1197" spans="1:43" s="504" customFormat="1" ht="12.75" x14ac:dyDescent="0.2">
      <c r="A1197" s="535" t="s">
        <v>1574</v>
      </c>
      <c r="B1197" s="536" t="s">
        <v>2443</v>
      </c>
      <c r="C1197" s="537" t="s">
        <v>2263</v>
      </c>
      <c r="D1197" s="537">
        <v>346.95459165470061</v>
      </c>
      <c r="E1197" s="537">
        <v>346.95459165470061</v>
      </c>
      <c r="F1197" s="537">
        <v>791.27034726188799</v>
      </c>
      <c r="G1197" s="538">
        <v>0</v>
      </c>
      <c r="H1197" s="538">
        <v>3046</v>
      </c>
      <c r="I1197" s="538">
        <v>282</v>
      </c>
      <c r="J1197" s="538">
        <v>4562</v>
      </c>
      <c r="K1197" s="539">
        <f t="shared" si="324"/>
        <v>0</v>
      </c>
      <c r="L1197" s="539">
        <f t="shared" si="325"/>
        <v>1056823.6861802181</v>
      </c>
      <c r="M1197" s="539">
        <f t="shared" si="325"/>
        <v>97841.194846625571</v>
      </c>
      <c r="N1197" s="539">
        <f t="shared" si="325"/>
        <v>3609775.3242087332</v>
      </c>
      <c r="O1197" s="539">
        <f t="shared" si="326"/>
        <v>4764440.2052355772</v>
      </c>
      <c r="P1197" s="540"/>
      <c r="Q1197" s="541"/>
      <c r="R1197" s="541">
        <f>SUMPRODUCT(D1196:E1197,H1196:I1197)/SUM(H1196:I1197)</f>
        <v>331.15958030991351</v>
      </c>
      <c r="S1197" s="541">
        <f>SUMPRODUCT(D1196:E1197,H1196:I1197)/SUM(H1196:I1197)</f>
        <v>331.15958030991351</v>
      </c>
      <c r="T1197" s="541"/>
      <c r="U1197" s="538">
        <f t="shared" si="327"/>
        <v>0</v>
      </c>
      <c r="V1197" s="538">
        <f t="shared" si="328"/>
        <v>1008712.0816239965</v>
      </c>
      <c r="W1197" s="538">
        <f t="shared" si="328"/>
        <v>93387.001647395606</v>
      </c>
      <c r="X1197" s="538">
        <f t="shared" si="328"/>
        <v>0</v>
      </c>
      <c r="Y1197" s="538">
        <f t="shared" si="329"/>
        <v>1102099.0832713922</v>
      </c>
      <c r="Z1197" s="542">
        <f t="shared" si="330"/>
        <v>-3662341.121964185</v>
      </c>
      <c r="AA1197" s="543"/>
      <c r="AB1197" s="544" t="s">
        <v>2263</v>
      </c>
      <c r="AC1197" s="544" t="s">
        <v>2505</v>
      </c>
      <c r="AD1197" s="544" t="s">
        <v>2505</v>
      </c>
      <c r="AE1197" s="544" t="s">
        <v>2263</v>
      </c>
      <c r="AF1197" s="545" t="s">
        <v>2263</v>
      </c>
      <c r="AG1197" s="545" t="s">
        <v>2263</v>
      </c>
      <c r="AH1197" s="556"/>
      <c r="AN1197" s="502">
        <f t="shared" si="332"/>
        <v>0</v>
      </c>
      <c r="AO1197" s="502">
        <f t="shared" si="332"/>
        <v>-48111.604556221631</v>
      </c>
      <c r="AP1197" s="502">
        <f t="shared" si="332"/>
        <v>-4454.1931992299651</v>
      </c>
      <c r="AQ1197" s="502">
        <f t="shared" si="331"/>
        <v>-3609775.3242087332</v>
      </c>
    </row>
    <row r="1198" spans="1:43" s="504" customFormat="1" ht="12.75" x14ac:dyDescent="0.2">
      <c r="A1198" s="535" t="s">
        <v>1575</v>
      </c>
      <c r="B1198" s="536" t="s">
        <v>2444</v>
      </c>
      <c r="C1198" s="537" t="s">
        <v>2263</v>
      </c>
      <c r="D1198" s="537">
        <v>12151.984940681759</v>
      </c>
      <c r="E1198" s="537">
        <v>12151.984940681759</v>
      </c>
      <c r="F1198" s="537">
        <v>9060.9735316040351</v>
      </c>
      <c r="G1198" s="538">
        <v>0</v>
      </c>
      <c r="H1198" s="538">
        <v>0</v>
      </c>
      <c r="I1198" s="538">
        <v>8</v>
      </c>
      <c r="J1198" s="538">
        <v>1485</v>
      </c>
      <c r="K1198" s="539">
        <f t="shared" si="324"/>
        <v>0</v>
      </c>
      <c r="L1198" s="539">
        <f t="shared" si="325"/>
        <v>0</v>
      </c>
      <c r="M1198" s="539">
        <f t="shared" si="325"/>
        <v>97215.879525454075</v>
      </c>
      <c r="N1198" s="539">
        <f t="shared" si="325"/>
        <v>13455545.694431992</v>
      </c>
      <c r="O1198" s="539">
        <f t="shared" si="326"/>
        <v>13552761.573957447</v>
      </c>
      <c r="P1198" s="540"/>
      <c r="Q1198" s="541"/>
      <c r="R1198" s="541">
        <f>SUMPRODUCT($D$1198:$F$1198,$H$1198:$J$1198)/SUM($H$1198:$J$1198)</f>
        <v>9077.5362183238085</v>
      </c>
      <c r="S1198" s="541">
        <f t="shared" ref="S1198:T1198" si="333">SUMPRODUCT($D$1198:$F$1198,$H$1198:$J$1198)/SUM($H$1198:$J$1198)</f>
        <v>9077.5362183238085</v>
      </c>
      <c r="T1198" s="541">
        <f t="shared" si="333"/>
        <v>9077.5362183238085</v>
      </c>
      <c r="U1198" s="538">
        <f t="shared" si="327"/>
        <v>0</v>
      </c>
      <c r="V1198" s="538">
        <f t="shared" si="328"/>
        <v>0</v>
      </c>
      <c r="W1198" s="538">
        <f t="shared" si="328"/>
        <v>72620.289746590468</v>
      </c>
      <c r="X1198" s="538">
        <f t="shared" si="328"/>
        <v>13480141.284210855</v>
      </c>
      <c r="Y1198" s="538">
        <f t="shared" si="329"/>
        <v>13552761.573957445</v>
      </c>
      <c r="Z1198" s="542">
        <f t="shared" si="330"/>
        <v>-1.862645149230957E-9</v>
      </c>
      <c r="AA1198" s="543"/>
      <c r="AB1198" s="544" t="s">
        <v>2263</v>
      </c>
      <c r="AC1198" s="544" t="s">
        <v>2505</v>
      </c>
      <c r="AD1198" s="544" t="s">
        <v>2505</v>
      </c>
      <c r="AE1198" s="544" t="s">
        <v>2263</v>
      </c>
      <c r="AF1198" s="545" t="s">
        <v>2263</v>
      </c>
      <c r="AG1198" s="545" t="s">
        <v>2263</v>
      </c>
      <c r="AH1198" s="556"/>
      <c r="AN1198" s="502">
        <f t="shared" si="332"/>
        <v>0</v>
      </c>
      <c r="AO1198" s="502">
        <f t="shared" si="332"/>
        <v>0</v>
      </c>
      <c r="AP1198" s="502">
        <f t="shared" si="332"/>
        <v>-24595.589778863607</v>
      </c>
      <c r="AQ1198" s="502">
        <f t="shared" si="331"/>
        <v>24595.589778862894</v>
      </c>
    </row>
    <row r="1199" spans="1:43" s="504" customFormat="1" ht="12.75" x14ac:dyDescent="0.2">
      <c r="A1199" s="535" t="s">
        <v>1576</v>
      </c>
      <c r="B1199" s="536" t="s">
        <v>2444</v>
      </c>
      <c r="C1199" s="537" t="s">
        <v>2263</v>
      </c>
      <c r="D1199" s="537">
        <v>7577.976430215881</v>
      </c>
      <c r="E1199" s="537">
        <v>7577.976430215881</v>
      </c>
      <c r="F1199" s="537">
        <v>6600.0483939021715</v>
      </c>
      <c r="G1199" s="538">
        <v>0</v>
      </c>
      <c r="H1199" s="538">
        <v>0</v>
      </c>
      <c r="I1199" s="538">
        <v>17</v>
      </c>
      <c r="J1199" s="538">
        <v>1903</v>
      </c>
      <c r="K1199" s="539">
        <f t="shared" si="324"/>
        <v>0</v>
      </c>
      <c r="L1199" s="539">
        <f t="shared" si="325"/>
        <v>0</v>
      </c>
      <c r="M1199" s="539">
        <f t="shared" si="325"/>
        <v>128825.59931366998</v>
      </c>
      <c r="N1199" s="539">
        <f t="shared" si="325"/>
        <v>12559892.093595833</v>
      </c>
      <c r="O1199" s="539">
        <f t="shared" si="326"/>
        <v>12688717.692909503</v>
      </c>
      <c r="P1199" s="540"/>
      <c r="Q1199" s="541"/>
      <c r="R1199" s="541">
        <f>SUMPRODUCT($D$1199:$F$1199,$H$1199:$J$1199)/SUM($H$1199:$J$1199)</f>
        <v>6608.7071317236996</v>
      </c>
      <c r="S1199" s="541">
        <f t="shared" ref="S1199:T1199" si="334">SUMPRODUCT($D$1199:$F$1199,$H$1199:$J$1199)/SUM($H$1199:$J$1199)</f>
        <v>6608.7071317236996</v>
      </c>
      <c r="T1199" s="541">
        <f t="shared" si="334"/>
        <v>6608.7071317236996</v>
      </c>
      <c r="U1199" s="538">
        <f t="shared" si="327"/>
        <v>0</v>
      </c>
      <c r="V1199" s="538">
        <f t="shared" si="328"/>
        <v>0</v>
      </c>
      <c r="W1199" s="538">
        <f t="shared" si="328"/>
        <v>112348.02123930289</v>
      </c>
      <c r="X1199" s="538">
        <f t="shared" si="328"/>
        <v>12576369.6716702</v>
      </c>
      <c r="Y1199" s="538">
        <f t="shared" si="329"/>
        <v>12688717.692909503</v>
      </c>
      <c r="Z1199" s="542">
        <f t="shared" si="330"/>
        <v>0</v>
      </c>
      <c r="AA1199" s="543"/>
      <c r="AB1199" s="544" t="s">
        <v>2263</v>
      </c>
      <c r="AC1199" s="544" t="s">
        <v>2505</v>
      </c>
      <c r="AD1199" s="544" t="s">
        <v>2505</v>
      </c>
      <c r="AE1199" s="544" t="s">
        <v>2263</v>
      </c>
      <c r="AF1199" s="545" t="s">
        <v>2263</v>
      </c>
      <c r="AG1199" s="545" t="s">
        <v>2263</v>
      </c>
      <c r="AH1199" s="556"/>
      <c r="AN1199" s="502">
        <f t="shared" si="332"/>
        <v>0</v>
      </c>
      <c r="AO1199" s="502">
        <f t="shared" si="332"/>
        <v>0</v>
      </c>
      <c r="AP1199" s="502">
        <f t="shared" si="332"/>
        <v>-16477.578074367091</v>
      </c>
      <c r="AQ1199" s="502">
        <f t="shared" si="331"/>
        <v>16477.578074367717</v>
      </c>
    </row>
    <row r="1200" spans="1:43" s="504" customFormat="1" ht="12.75" x14ac:dyDescent="0.2">
      <c r="A1200" s="535" t="s">
        <v>1577</v>
      </c>
      <c r="B1200" s="536">
        <v>0</v>
      </c>
      <c r="C1200" s="537" t="s">
        <v>2263</v>
      </c>
      <c r="D1200" s="537">
        <v>3978.0708071848649</v>
      </c>
      <c r="E1200" s="537">
        <v>3978.0708071848649</v>
      </c>
      <c r="F1200" s="537">
        <v>4851.1623982957508</v>
      </c>
      <c r="G1200" s="538">
        <v>0</v>
      </c>
      <c r="H1200" s="538">
        <v>0</v>
      </c>
      <c r="I1200" s="538">
        <v>27</v>
      </c>
      <c r="J1200" s="538">
        <v>3281</v>
      </c>
      <c r="K1200" s="539">
        <f t="shared" si="324"/>
        <v>0</v>
      </c>
      <c r="L1200" s="539">
        <f t="shared" si="325"/>
        <v>0</v>
      </c>
      <c r="M1200" s="539">
        <f t="shared" si="325"/>
        <v>107407.91179399136</v>
      </c>
      <c r="N1200" s="539">
        <f t="shared" si="325"/>
        <v>15916663.828808358</v>
      </c>
      <c r="O1200" s="539">
        <f t="shared" si="326"/>
        <v>16024071.74060235</v>
      </c>
      <c r="P1200" s="540"/>
      <c r="Q1200" s="541"/>
      <c r="R1200" s="541"/>
      <c r="S1200" s="541"/>
      <c r="T1200" s="541"/>
      <c r="U1200" s="538">
        <f t="shared" si="327"/>
        <v>0</v>
      </c>
      <c r="V1200" s="538">
        <f t="shared" si="328"/>
        <v>0</v>
      </c>
      <c r="W1200" s="538">
        <f t="shared" si="328"/>
        <v>0</v>
      </c>
      <c r="X1200" s="538">
        <f t="shared" si="328"/>
        <v>0</v>
      </c>
      <c r="Y1200" s="538">
        <f t="shared" si="329"/>
        <v>0</v>
      </c>
      <c r="Z1200" s="542">
        <f t="shared" si="330"/>
        <v>0</v>
      </c>
      <c r="AA1200" s="543"/>
      <c r="AB1200" s="544" t="s">
        <v>2263</v>
      </c>
      <c r="AC1200" s="544" t="s">
        <v>2505</v>
      </c>
      <c r="AD1200" s="544" t="s">
        <v>2505</v>
      </c>
      <c r="AE1200" s="544" t="s">
        <v>2263</v>
      </c>
      <c r="AF1200" s="545" t="s">
        <v>2263</v>
      </c>
      <c r="AG1200" s="545" t="s">
        <v>2263</v>
      </c>
      <c r="AH1200" s="556"/>
      <c r="AN1200" s="502">
        <f t="shared" si="332"/>
        <v>0</v>
      </c>
      <c r="AO1200" s="502">
        <f t="shared" si="332"/>
        <v>0</v>
      </c>
      <c r="AP1200" s="502">
        <f t="shared" si="332"/>
        <v>-107407.91179399136</v>
      </c>
      <c r="AQ1200" s="502">
        <f t="shared" si="331"/>
        <v>-15916663.828808358</v>
      </c>
    </row>
    <row r="1201" spans="1:43" s="504" customFormat="1" ht="12.75" x14ac:dyDescent="0.2">
      <c r="A1201" s="535" t="s">
        <v>1578</v>
      </c>
      <c r="B1201" s="536" t="s">
        <v>2444</v>
      </c>
      <c r="C1201" s="537" t="s">
        <v>2263</v>
      </c>
      <c r="D1201" s="537">
        <v>3493.565291840916</v>
      </c>
      <c r="E1201" s="537">
        <v>3493.565291840916</v>
      </c>
      <c r="F1201" s="537">
        <v>3406.9046378771982</v>
      </c>
      <c r="G1201" s="538">
        <v>0</v>
      </c>
      <c r="H1201" s="538">
        <v>1</v>
      </c>
      <c r="I1201" s="538">
        <v>77</v>
      </c>
      <c r="J1201" s="538">
        <v>3813</v>
      </c>
      <c r="K1201" s="539">
        <f t="shared" si="324"/>
        <v>0</v>
      </c>
      <c r="L1201" s="539">
        <f t="shared" si="325"/>
        <v>3493.565291840916</v>
      </c>
      <c r="M1201" s="539">
        <f t="shared" si="325"/>
        <v>269004.52747175051</v>
      </c>
      <c r="N1201" s="539">
        <f t="shared" si="325"/>
        <v>12990527.384225756</v>
      </c>
      <c r="O1201" s="539">
        <f t="shared" si="326"/>
        <v>13263025.476989347</v>
      </c>
      <c r="P1201" s="540"/>
      <c r="Q1201" s="541"/>
      <c r="R1201" s="541">
        <f>SUMPRODUCT($D$1201:$F$1201,$H$1201:$J$1201)/SUM($H$1201:$J$1201)</f>
        <v>3408.6418599304416</v>
      </c>
      <c r="S1201" s="541">
        <f t="shared" ref="S1201:T1201" si="335">SUMPRODUCT($D$1201:$F$1201,$H$1201:$J$1201)/SUM($H$1201:$J$1201)</f>
        <v>3408.6418599304416</v>
      </c>
      <c r="T1201" s="541">
        <f t="shared" si="335"/>
        <v>3408.6418599304416</v>
      </c>
      <c r="U1201" s="538">
        <f t="shared" si="327"/>
        <v>0</v>
      </c>
      <c r="V1201" s="538">
        <f t="shared" si="328"/>
        <v>3408.6418599304416</v>
      </c>
      <c r="W1201" s="538">
        <f t="shared" si="328"/>
        <v>262465.42321464402</v>
      </c>
      <c r="X1201" s="538">
        <f t="shared" si="328"/>
        <v>12997151.411914773</v>
      </c>
      <c r="Y1201" s="538">
        <f t="shared" si="329"/>
        <v>13263025.476989347</v>
      </c>
      <c r="Z1201" s="542">
        <f t="shared" si="330"/>
        <v>0</v>
      </c>
      <c r="AA1201" s="543"/>
      <c r="AB1201" s="544" t="s">
        <v>2263</v>
      </c>
      <c r="AC1201" s="544" t="s">
        <v>2505</v>
      </c>
      <c r="AD1201" s="544" t="s">
        <v>2505</v>
      </c>
      <c r="AE1201" s="544" t="s">
        <v>2263</v>
      </c>
      <c r="AF1201" s="545" t="s">
        <v>2263</v>
      </c>
      <c r="AG1201" s="545" t="s">
        <v>2263</v>
      </c>
      <c r="AH1201" s="556"/>
      <c r="AN1201" s="502">
        <f t="shared" si="332"/>
        <v>0</v>
      </c>
      <c r="AO1201" s="502">
        <f t="shared" si="332"/>
        <v>-84.923431910474392</v>
      </c>
      <c r="AP1201" s="502">
        <f t="shared" si="332"/>
        <v>-6539.10425710649</v>
      </c>
      <c r="AQ1201" s="502">
        <f t="shared" si="331"/>
        <v>6624.0276890173554</v>
      </c>
    </row>
    <row r="1202" spans="1:43" s="504" customFormat="1" ht="12.75" x14ac:dyDescent="0.2">
      <c r="A1202" s="535" t="s">
        <v>1579</v>
      </c>
      <c r="B1202" s="536" t="s">
        <v>2444</v>
      </c>
      <c r="C1202" s="537" t="s">
        <v>2263</v>
      </c>
      <c r="D1202" s="537">
        <v>2245.1822321285531</v>
      </c>
      <c r="E1202" s="537">
        <v>2245.1822321285531</v>
      </c>
      <c r="F1202" s="537">
        <v>2104.5011137004899</v>
      </c>
      <c r="G1202" s="538">
        <v>0</v>
      </c>
      <c r="H1202" s="538">
        <v>8</v>
      </c>
      <c r="I1202" s="538">
        <v>162</v>
      </c>
      <c r="J1202" s="538">
        <v>2728</v>
      </c>
      <c r="K1202" s="539">
        <f t="shared" si="324"/>
        <v>0</v>
      </c>
      <c r="L1202" s="539">
        <f t="shared" si="325"/>
        <v>17961.457857028425</v>
      </c>
      <c r="M1202" s="539">
        <f t="shared" si="325"/>
        <v>363719.52160482563</v>
      </c>
      <c r="N1202" s="539">
        <f t="shared" si="325"/>
        <v>5741079.0381749365</v>
      </c>
      <c r="O1202" s="539">
        <f t="shared" si="326"/>
        <v>6122760.0176367909</v>
      </c>
      <c r="P1202" s="540"/>
      <c r="Q1202" s="541"/>
      <c r="R1202" s="541">
        <f>SUMPRODUCT($D$1202:$F$1202,$H$1202:$J$1202)/SUM($H$1202:$J$1202)</f>
        <v>2112.7536292742548</v>
      </c>
      <c r="S1202" s="541">
        <f t="shared" ref="S1202:T1202" si="336">SUMPRODUCT($D$1202:$F$1202,$H$1202:$J$1202)/SUM($H$1202:$J$1202)</f>
        <v>2112.7536292742548</v>
      </c>
      <c r="T1202" s="541">
        <f t="shared" si="336"/>
        <v>2112.7536292742548</v>
      </c>
      <c r="U1202" s="538">
        <f t="shared" si="327"/>
        <v>0</v>
      </c>
      <c r="V1202" s="538">
        <f t="shared" si="328"/>
        <v>16902.029034194038</v>
      </c>
      <c r="W1202" s="538">
        <f t="shared" si="328"/>
        <v>342266.08794242929</v>
      </c>
      <c r="X1202" s="538">
        <f t="shared" si="328"/>
        <v>5763591.9006601674</v>
      </c>
      <c r="Y1202" s="538">
        <f t="shared" si="329"/>
        <v>6122760.0176367909</v>
      </c>
      <c r="Z1202" s="542">
        <f t="shared" si="330"/>
        <v>0</v>
      </c>
      <c r="AA1202" s="543"/>
      <c r="AB1202" s="544" t="s">
        <v>2263</v>
      </c>
      <c r="AC1202" s="544" t="s">
        <v>2505</v>
      </c>
      <c r="AD1202" s="544" t="s">
        <v>2505</v>
      </c>
      <c r="AE1202" s="544" t="s">
        <v>2263</v>
      </c>
      <c r="AF1202" s="545" t="s">
        <v>2263</v>
      </c>
      <c r="AG1202" s="545" t="s">
        <v>2263</v>
      </c>
      <c r="AH1202" s="556"/>
      <c r="AN1202" s="502">
        <f t="shared" si="332"/>
        <v>0</v>
      </c>
      <c r="AO1202" s="502">
        <f t="shared" si="332"/>
        <v>-1059.4288228343867</v>
      </c>
      <c r="AP1202" s="502">
        <f t="shared" si="332"/>
        <v>-21453.433662396332</v>
      </c>
      <c r="AQ1202" s="502">
        <f t="shared" si="331"/>
        <v>22512.8624852309</v>
      </c>
    </row>
    <row r="1203" spans="1:43" s="504" customFormat="1" ht="12.75" x14ac:dyDescent="0.2">
      <c r="A1203" s="535" t="s">
        <v>1580</v>
      </c>
      <c r="B1203" s="536">
        <v>0</v>
      </c>
      <c r="C1203" s="537" t="s">
        <v>2263</v>
      </c>
      <c r="D1203" s="537">
        <v>6074.1821833705699</v>
      </c>
      <c r="E1203" s="537">
        <v>6074.1821833705699</v>
      </c>
      <c r="F1203" s="537">
        <v>6353.900217592005</v>
      </c>
      <c r="G1203" s="538">
        <v>0</v>
      </c>
      <c r="H1203" s="538">
        <v>1</v>
      </c>
      <c r="I1203" s="538">
        <v>4</v>
      </c>
      <c r="J1203" s="538">
        <v>2873</v>
      </c>
      <c r="K1203" s="539">
        <f t="shared" si="324"/>
        <v>0</v>
      </c>
      <c r="L1203" s="539">
        <f t="shared" si="325"/>
        <v>6074.1821833705699</v>
      </c>
      <c r="M1203" s="539">
        <f t="shared" si="325"/>
        <v>24296.728733482279</v>
      </c>
      <c r="N1203" s="539">
        <f t="shared" si="325"/>
        <v>18254755.325141829</v>
      </c>
      <c r="O1203" s="539">
        <f t="shared" si="326"/>
        <v>18285126.236058682</v>
      </c>
      <c r="P1203" s="540"/>
      <c r="Q1203" s="541"/>
      <c r="R1203" s="541"/>
      <c r="S1203" s="541"/>
      <c r="T1203" s="541"/>
      <c r="U1203" s="538">
        <f t="shared" si="327"/>
        <v>0</v>
      </c>
      <c r="V1203" s="538">
        <f t="shared" si="328"/>
        <v>0</v>
      </c>
      <c r="W1203" s="538">
        <f t="shared" si="328"/>
        <v>0</v>
      </c>
      <c r="X1203" s="538">
        <f t="shared" si="328"/>
        <v>0</v>
      </c>
      <c r="Y1203" s="538">
        <f t="shared" si="329"/>
        <v>0</v>
      </c>
      <c r="Z1203" s="542">
        <f t="shared" si="330"/>
        <v>0</v>
      </c>
      <c r="AA1203" s="543"/>
      <c r="AB1203" s="544" t="s">
        <v>2263</v>
      </c>
      <c r="AC1203" s="544" t="s">
        <v>2505</v>
      </c>
      <c r="AD1203" s="544" t="s">
        <v>2505</v>
      </c>
      <c r="AE1203" s="544" t="s">
        <v>2263</v>
      </c>
      <c r="AF1203" s="545" t="s">
        <v>2263</v>
      </c>
      <c r="AG1203" s="545" t="s">
        <v>2263</v>
      </c>
      <c r="AH1203" s="556"/>
      <c r="AN1203" s="502">
        <f t="shared" si="332"/>
        <v>0</v>
      </c>
      <c r="AO1203" s="502">
        <f t="shared" si="332"/>
        <v>-6074.1821833705699</v>
      </c>
      <c r="AP1203" s="502">
        <f t="shared" si="332"/>
        <v>-24296.728733482279</v>
      </c>
      <c r="AQ1203" s="502">
        <f t="shared" si="331"/>
        <v>-18254755.325141829</v>
      </c>
    </row>
    <row r="1204" spans="1:43" s="504" customFormat="1" ht="12.75" x14ac:dyDescent="0.2">
      <c r="A1204" s="535" t="s">
        <v>1581</v>
      </c>
      <c r="B1204" s="536" t="s">
        <v>2444</v>
      </c>
      <c r="C1204" s="537" t="s">
        <v>2263</v>
      </c>
      <c r="D1204" s="537">
        <v>5244.7306867858515</v>
      </c>
      <c r="E1204" s="537">
        <v>5244.7306867858515</v>
      </c>
      <c r="F1204" s="537">
        <v>4387.6838698002684</v>
      </c>
      <c r="G1204" s="538">
        <v>0</v>
      </c>
      <c r="H1204" s="538">
        <v>6</v>
      </c>
      <c r="I1204" s="538">
        <v>66</v>
      </c>
      <c r="J1204" s="538">
        <v>16927</v>
      </c>
      <c r="K1204" s="539">
        <f t="shared" si="324"/>
        <v>0</v>
      </c>
      <c r="L1204" s="539">
        <f t="shared" si="325"/>
        <v>31468.384120715109</v>
      </c>
      <c r="M1204" s="539">
        <f t="shared" si="325"/>
        <v>346152.22532786621</v>
      </c>
      <c r="N1204" s="539">
        <f t="shared" si="325"/>
        <v>74270324.864109144</v>
      </c>
      <c r="O1204" s="539">
        <f t="shared" si="326"/>
        <v>74647945.473557726</v>
      </c>
      <c r="P1204" s="540"/>
      <c r="Q1204" s="541"/>
      <c r="R1204" s="541">
        <f>SUMPRODUCT($D$1204:$F$1204,$H$1204:$J$1204)/SUM($H$1204:$J$1204)</f>
        <v>4391.3139286756705</v>
      </c>
      <c r="S1204" s="541">
        <f t="shared" ref="S1204:T1204" si="337">SUMPRODUCT($D$1204:$F$1204,$H$1204:$J$1204)/SUM($H$1204:$J$1204)</f>
        <v>4391.3139286756705</v>
      </c>
      <c r="T1204" s="541">
        <f t="shared" si="337"/>
        <v>4391.3139286756705</v>
      </c>
      <c r="U1204" s="538">
        <f t="shared" si="327"/>
        <v>0</v>
      </c>
      <c r="V1204" s="538">
        <f t="shared" si="328"/>
        <v>26347.883572054023</v>
      </c>
      <c r="W1204" s="538">
        <f t="shared" si="328"/>
        <v>289826.71929259424</v>
      </c>
      <c r="X1204" s="538">
        <f t="shared" si="328"/>
        <v>74331770.870693073</v>
      </c>
      <c r="Y1204" s="538">
        <f t="shared" si="329"/>
        <v>74647945.473557726</v>
      </c>
      <c r="Z1204" s="542">
        <f t="shared" si="330"/>
        <v>0</v>
      </c>
      <c r="AA1204" s="543"/>
      <c r="AB1204" s="544" t="s">
        <v>2263</v>
      </c>
      <c r="AC1204" s="544" t="s">
        <v>2505</v>
      </c>
      <c r="AD1204" s="544" t="s">
        <v>2505</v>
      </c>
      <c r="AE1204" s="544" t="s">
        <v>2263</v>
      </c>
      <c r="AF1204" s="545" t="s">
        <v>2263</v>
      </c>
      <c r="AG1204" s="545" t="s">
        <v>2263</v>
      </c>
      <c r="AH1204" s="556"/>
      <c r="AN1204" s="502">
        <f t="shared" si="332"/>
        <v>0</v>
      </c>
      <c r="AO1204" s="502">
        <f t="shared" si="332"/>
        <v>-5120.5005486610862</v>
      </c>
      <c r="AP1204" s="502">
        <f t="shared" si="332"/>
        <v>-56325.506035271974</v>
      </c>
      <c r="AQ1204" s="502">
        <f t="shared" si="331"/>
        <v>61446.006583929062</v>
      </c>
    </row>
    <row r="1205" spans="1:43" s="504" customFormat="1" ht="12.75" x14ac:dyDescent="0.2">
      <c r="A1205" s="535" t="s">
        <v>1582</v>
      </c>
      <c r="B1205" s="536" t="s">
        <v>2444</v>
      </c>
      <c r="C1205" s="537" t="s">
        <v>2263</v>
      </c>
      <c r="D1205" s="537">
        <v>2938.6224474141286</v>
      </c>
      <c r="E1205" s="537">
        <v>2938.6224474141286</v>
      </c>
      <c r="F1205" s="537">
        <v>2915.2225475359037</v>
      </c>
      <c r="G1205" s="538">
        <v>0</v>
      </c>
      <c r="H1205" s="538">
        <v>92</v>
      </c>
      <c r="I1205" s="538">
        <v>262</v>
      </c>
      <c r="J1205" s="538">
        <v>45420</v>
      </c>
      <c r="K1205" s="539">
        <f t="shared" si="324"/>
        <v>0</v>
      </c>
      <c r="L1205" s="539">
        <f t="shared" si="325"/>
        <v>270353.26516209985</v>
      </c>
      <c r="M1205" s="539">
        <f t="shared" si="325"/>
        <v>769919.0812225017</v>
      </c>
      <c r="N1205" s="539">
        <f t="shared" si="325"/>
        <v>132409408.10908075</v>
      </c>
      <c r="O1205" s="539">
        <f t="shared" si="326"/>
        <v>133449680.45546535</v>
      </c>
      <c r="P1205" s="540"/>
      <c r="Q1205" s="541"/>
      <c r="R1205" s="541">
        <f>SUMPRODUCT($D$1205:$F$1205,$H$1205:$J$1205)/SUM($H$1205:$J$1205)</f>
        <v>2915.4035141229815</v>
      </c>
      <c r="S1205" s="541">
        <f t="shared" ref="S1205:T1205" si="338">SUMPRODUCT($D$1205:$F$1205,$H$1205:$J$1205)/SUM($H$1205:$J$1205)</f>
        <v>2915.4035141229815</v>
      </c>
      <c r="T1205" s="541">
        <f t="shared" si="338"/>
        <v>2915.4035141229815</v>
      </c>
      <c r="U1205" s="538">
        <f t="shared" si="327"/>
        <v>0</v>
      </c>
      <c r="V1205" s="538">
        <f t="shared" si="328"/>
        <v>268217.12329931429</v>
      </c>
      <c r="W1205" s="538">
        <f t="shared" si="328"/>
        <v>763835.72070022114</v>
      </c>
      <c r="X1205" s="538">
        <f t="shared" si="328"/>
        <v>132417627.61146583</v>
      </c>
      <c r="Y1205" s="538">
        <f t="shared" si="329"/>
        <v>133449680.45546536</v>
      </c>
      <c r="Z1205" s="542">
        <f t="shared" si="330"/>
        <v>1.4901161193847656E-8</v>
      </c>
      <c r="AA1205" s="543"/>
      <c r="AB1205" s="544" t="s">
        <v>2263</v>
      </c>
      <c r="AC1205" s="544" t="s">
        <v>2505</v>
      </c>
      <c r="AD1205" s="544" t="s">
        <v>2505</v>
      </c>
      <c r="AE1205" s="544" t="s">
        <v>2263</v>
      </c>
      <c r="AF1205" s="545" t="s">
        <v>2263</v>
      </c>
      <c r="AG1205" s="545" t="s">
        <v>2263</v>
      </c>
      <c r="AH1205" s="556"/>
      <c r="AN1205" s="502">
        <f t="shared" si="332"/>
        <v>0</v>
      </c>
      <c r="AO1205" s="502">
        <f t="shared" si="332"/>
        <v>-2136.1418627855601</v>
      </c>
      <c r="AP1205" s="502">
        <f t="shared" si="332"/>
        <v>-6083.3605222805636</v>
      </c>
      <c r="AQ1205" s="502">
        <f t="shared" si="331"/>
        <v>8219.5023850798607</v>
      </c>
    </row>
    <row r="1206" spans="1:43" s="504" customFormat="1" ht="12.75" x14ac:dyDescent="0.2">
      <c r="A1206" s="535" t="s">
        <v>1583</v>
      </c>
      <c r="B1206" s="536">
        <v>0</v>
      </c>
      <c r="C1206" s="537" t="s">
        <v>2263</v>
      </c>
      <c r="D1206" s="537">
        <v>1622.8860596742559</v>
      </c>
      <c r="E1206" s="537">
        <v>1622.8860596742559</v>
      </c>
      <c r="F1206" s="537">
        <v>2009.5257547650915</v>
      </c>
      <c r="G1206" s="538">
        <v>0</v>
      </c>
      <c r="H1206" s="538">
        <v>291</v>
      </c>
      <c r="I1206" s="538">
        <v>321</v>
      </c>
      <c r="J1206" s="538">
        <v>36314</v>
      </c>
      <c r="K1206" s="539">
        <f t="shared" si="324"/>
        <v>0</v>
      </c>
      <c r="L1206" s="539">
        <f t="shared" si="325"/>
        <v>472259.84336520848</v>
      </c>
      <c r="M1206" s="539">
        <f t="shared" si="325"/>
        <v>520946.42515543615</v>
      </c>
      <c r="N1206" s="539">
        <f t="shared" si="325"/>
        <v>72973918.258539528</v>
      </c>
      <c r="O1206" s="539">
        <f t="shared" si="326"/>
        <v>73967124.527060166</v>
      </c>
      <c r="P1206" s="540"/>
      <c r="Q1206" s="541"/>
      <c r="R1206" s="541"/>
      <c r="S1206" s="541"/>
      <c r="T1206" s="541"/>
      <c r="U1206" s="538">
        <f t="shared" si="327"/>
        <v>0</v>
      </c>
      <c r="V1206" s="538">
        <f t="shared" si="328"/>
        <v>0</v>
      </c>
      <c r="W1206" s="538">
        <f t="shared" si="328"/>
        <v>0</v>
      </c>
      <c r="X1206" s="538">
        <f t="shared" si="328"/>
        <v>0</v>
      </c>
      <c r="Y1206" s="538">
        <f t="shared" si="329"/>
        <v>0</v>
      </c>
      <c r="Z1206" s="542">
        <f t="shared" si="330"/>
        <v>0</v>
      </c>
      <c r="AA1206" s="543"/>
      <c r="AB1206" s="544" t="s">
        <v>2263</v>
      </c>
      <c r="AC1206" s="544" t="s">
        <v>2505</v>
      </c>
      <c r="AD1206" s="544" t="s">
        <v>2505</v>
      </c>
      <c r="AE1206" s="544" t="s">
        <v>2263</v>
      </c>
      <c r="AF1206" s="545" t="s">
        <v>2263</v>
      </c>
      <c r="AG1206" s="545" t="s">
        <v>2263</v>
      </c>
      <c r="AH1206" s="556"/>
      <c r="AN1206" s="502">
        <f t="shared" si="332"/>
        <v>0</v>
      </c>
      <c r="AO1206" s="502">
        <f t="shared" si="332"/>
        <v>-472259.84336520848</v>
      </c>
      <c r="AP1206" s="502">
        <f t="shared" si="332"/>
        <v>-520946.42515543615</v>
      </c>
      <c r="AQ1206" s="502">
        <f t="shared" si="331"/>
        <v>-72973918.258539528</v>
      </c>
    </row>
    <row r="1207" spans="1:43" s="504" customFormat="1" ht="12.75" x14ac:dyDescent="0.2">
      <c r="A1207" s="535" t="s">
        <v>1584</v>
      </c>
      <c r="B1207" s="536">
        <v>0</v>
      </c>
      <c r="C1207" s="537" t="s">
        <v>2263</v>
      </c>
      <c r="D1207" s="537">
        <v>690.06446693402415</v>
      </c>
      <c r="E1207" s="537">
        <v>690.06446693402415</v>
      </c>
      <c r="F1207" s="537">
        <v>1289.4897635400475</v>
      </c>
      <c r="G1207" s="538">
        <v>0</v>
      </c>
      <c r="H1207" s="538">
        <v>768</v>
      </c>
      <c r="I1207" s="538">
        <v>461</v>
      </c>
      <c r="J1207" s="538">
        <v>41607</v>
      </c>
      <c r="K1207" s="539">
        <f t="shared" si="324"/>
        <v>0</v>
      </c>
      <c r="L1207" s="539">
        <f t="shared" si="325"/>
        <v>529969.51060533058</v>
      </c>
      <c r="M1207" s="539">
        <f t="shared" si="325"/>
        <v>318119.71925658511</v>
      </c>
      <c r="N1207" s="539">
        <f t="shared" si="325"/>
        <v>53651800.591610759</v>
      </c>
      <c r="O1207" s="539">
        <f t="shared" si="326"/>
        <v>54499889.821472675</v>
      </c>
      <c r="P1207" s="540"/>
      <c r="Q1207" s="541"/>
      <c r="R1207" s="541"/>
      <c r="S1207" s="541"/>
      <c r="T1207" s="541"/>
      <c r="U1207" s="538">
        <f t="shared" si="327"/>
        <v>0</v>
      </c>
      <c r="V1207" s="538">
        <f t="shared" si="328"/>
        <v>0</v>
      </c>
      <c r="W1207" s="538">
        <f t="shared" si="328"/>
        <v>0</v>
      </c>
      <c r="X1207" s="538">
        <f t="shared" si="328"/>
        <v>0</v>
      </c>
      <c r="Y1207" s="538">
        <f t="shared" si="329"/>
        <v>0</v>
      </c>
      <c r="Z1207" s="542">
        <f t="shared" si="330"/>
        <v>0</v>
      </c>
      <c r="AA1207" s="543"/>
      <c r="AB1207" s="544" t="s">
        <v>2263</v>
      </c>
      <c r="AC1207" s="544" t="s">
        <v>2505</v>
      </c>
      <c r="AD1207" s="544" t="s">
        <v>2505</v>
      </c>
      <c r="AE1207" s="544" t="s">
        <v>2263</v>
      </c>
      <c r="AF1207" s="545" t="s">
        <v>2263</v>
      </c>
      <c r="AG1207" s="545" t="s">
        <v>2263</v>
      </c>
      <c r="AH1207" s="556"/>
      <c r="AN1207" s="502">
        <f t="shared" si="332"/>
        <v>0</v>
      </c>
      <c r="AO1207" s="502">
        <f t="shared" si="332"/>
        <v>-529969.51060533058</v>
      </c>
      <c r="AP1207" s="502">
        <f t="shared" si="332"/>
        <v>-318119.71925658511</v>
      </c>
      <c r="AQ1207" s="502">
        <f t="shared" si="331"/>
        <v>-53651800.591610759</v>
      </c>
    </row>
    <row r="1208" spans="1:43" s="504" customFormat="1" ht="12.75" x14ac:dyDescent="0.2">
      <c r="A1208" s="535" t="s">
        <v>1585</v>
      </c>
      <c r="B1208" s="536" t="s">
        <v>2444</v>
      </c>
      <c r="C1208" s="537" t="s">
        <v>2263</v>
      </c>
      <c r="D1208" s="537">
        <v>1204.9504532803967</v>
      </c>
      <c r="E1208" s="537">
        <v>1204.9504532803967</v>
      </c>
      <c r="F1208" s="537">
        <v>713.60963352353303</v>
      </c>
      <c r="G1208" s="538">
        <v>479</v>
      </c>
      <c r="H1208" s="538">
        <v>1053</v>
      </c>
      <c r="I1208" s="538">
        <v>840</v>
      </c>
      <c r="J1208" s="538">
        <v>422</v>
      </c>
      <c r="K1208" s="539">
        <f t="shared" si="324"/>
        <v>0</v>
      </c>
      <c r="L1208" s="539">
        <f t="shared" si="325"/>
        <v>1268812.8273042578</v>
      </c>
      <c r="M1208" s="539">
        <f t="shared" si="325"/>
        <v>1012158.3807555332</v>
      </c>
      <c r="N1208" s="539">
        <f t="shared" si="325"/>
        <v>301143.26534693094</v>
      </c>
      <c r="O1208" s="539">
        <f t="shared" si="326"/>
        <v>2582114.4734067218</v>
      </c>
      <c r="P1208" s="540"/>
      <c r="Q1208" s="541"/>
      <c r="R1208" s="541">
        <f>SUMPRODUCT($D$1208:$F$1208,$H$1208:$J$1208)/SUM($H$1208:$J$1208)</f>
        <v>1115.3842217739618</v>
      </c>
      <c r="S1208" s="541">
        <f t="shared" ref="S1208:T1208" si="339">SUMPRODUCT($D$1208:$F$1208,$H$1208:$J$1208)/SUM($H$1208:$J$1208)</f>
        <v>1115.3842217739618</v>
      </c>
      <c r="T1208" s="541">
        <f t="shared" si="339"/>
        <v>1115.3842217739618</v>
      </c>
      <c r="U1208" s="538">
        <f t="shared" si="327"/>
        <v>0</v>
      </c>
      <c r="V1208" s="538">
        <f t="shared" si="328"/>
        <v>1174499.5855279819</v>
      </c>
      <c r="W1208" s="538">
        <f t="shared" si="328"/>
        <v>936922.74629012798</v>
      </c>
      <c r="X1208" s="538">
        <f t="shared" si="328"/>
        <v>470692.14158861188</v>
      </c>
      <c r="Y1208" s="538">
        <f t="shared" si="329"/>
        <v>2582114.4734067218</v>
      </c>
      <c r="Z1208" s="542">
        <f t="shared" si="330"/>
        <v>0</v>
      </c>
      <c r="AA1208" s="543"/>
      <c r="AB1208" s="544" t="s">
        <v>2505</v>
      </c>
      <c r="AC1208" s="544">
        <v>1064.9921180801762</v>
      </c>
      <c r="AD1208" s="544">
        <v>1064.9921180801762</v>
      </c>
      <c r="AE1208" s="544">
        <v>611.01666435616892</v>
      </c>
      <c r="AF1208" s="545">
        <v>361</v>
      </c>
      <c r="AG1208" s="545" t="s">
        <v>2263</v>
      </c>
      <c r="AH1208" s="556"/>
      <c r="AN1208" s="502">
        <f t="shared" si="332"/>
        <v>0</v>
      </c>
      <c r="AO1208" s="502">
        <f t="shared" si="332"/>
        <v>-94313.241776275914</v>
      </c>
      <c r="AP1208" s="502">
        <f t="shared" si="332"/>
        <v>-75235.634465405252</v>
      </c>
      <c r="AQ1208" s="502">
        <f t="shared" si="331"/>
        <v>169548.87624168093</v>
      </c>
    </row>
    <row r="1209" spans="1:43" s="504" customFormat="1" ht="12.75" x14ac:dyDescent="0.2">
      <c r="A1209" s="535" t="s">
        <v>1586</v>
      </c>
      <c r="B1209" s="536" t="s">
        <v>2444</v>
      </c>
      <c r="C1209" s="537" t="s">
        <v>2263</v>
      </c>
      <c r="D1209" s="537">
        <v>11748.442082256668</v>
      </c>
      <c r="E1209" s="537">
        <v>11748.442082256668</v>
      </c>
      <c r="F1209" s="537">
        <v>7589.5174120239781</v>
      </c>
      <c r="G1209" s="538">
        <v>0</v>
      </c>
      <c r="H1209" s="538">
        <v>0</v>
      </c>
      <c r="I1209" s="538">
        <v>21</v>
      </c>
      <c r="J1209" s="538">
        <v>1435</v>
      </c>
      <c r="K1209" s="539">
        <f t="shared" si="324"/>
        <v>0</v>
      </c>
      <c r="L1209" s="539">
        <f t="shared" si="325"/>
        <v>0</v>
      </c>
      <c r="M1209" s="539">
        <f t="shared" si="325"/>
        <v>246717.28372739002</v>
      </c>
      <c r="N1209" s="539">
        <f t="shared" si="325"/>
        <v>10890957.486254409</v>
      </c>
      <c r="O1209" s="539">
        <f t="shared" si="326"/>
        <v>11137674.7699818</v>
      </c>
      <c r="P1209" s="540"/>
      <c r="Q1209" s="541"/>
      <c r="R1209" s="541">
        <f>SUMPRODUCT($D$1209:$F$1209,$H$1209:$J$1209)/SUM($H$1209:$J$1209)</f>
        <v>7649.5019024600269</v>
      </c>
      <c r="S1209" s="541">
        <f t="shared" ref="S1209:T1209" si="340">SUMPRODUCT($D$1209:$F$1209,$H$1209:$J$1209)/SUM($H$1209:$J$1209)</f>
        <v>7649.5019024600269</v>
      </c>
      <c r="T1209" s="541">
        <f t="shared" si="340"/>
        <v>7649.5019024600269</v>
      </c>
      <c r="U1209" s="538">
        <f t="shared" si="327"/>
        <v>0</v>
      </c>
      <c r="V1209" s="538">
        <f t="shared" si="328"/>
        <v>0</v>
      </c>
      <c r="W1209" s="538">
        <f t="shared" si="328"/>
        <v>160639.53995166055</v>
      </c>
      <c r="X1209" s="538">
        <f t="shared" si="328"/>
        <v>10977035.230030138</v>
      </c>
      <c r="Y1209" s="538">
        <f t="shared" si="329"/>
        <v>11137674.769981798</v>
      </c>
      <c r="Z1209" s="542">
        <f t="shared" si="330"/>
        <v>-1.862645149230957E-9</v>
      </c>
      <c r="AA1209" s="543"/>
      <c r="AB1209" s="544" t="s">
        <v>2263</v>
      </c>
      <c r="AC1209" s="544" t="s">
        <v>2505</v>
      </c>
      <c r="AD1209" s="544" t="s">
        <v>2505</v>
      </c>
      <c r="AE1209" s="544" t="s">
        <v>2263</v>
      </c>
      <c r="AF1209" s="545" t="s">
        <v>2263</v>
      </c>
      <c r="AG1209" s="545" t="s">
        <v>2263</v>
      </c>
      <c r="AH1209" s="556"/>
      <c r="AN1209" s="502">
        <f t="shared" si="332"/>
        <v>0</v>
      </c>
      <c r="AO1209" s="502">
        <f t="shared" si="332"/>
        <v>0</v>
      </c>
      <c r="AP1209" s="502">
        <f t="shared" si="332"/>
        <v>-86077.743775729468</v>
      </c>
      <c r="AQ1209" s="502">
        <f t="shared" si="331"/>
        <v>86077.74377572909</v>
      </c>
    </row>
    <row r="1210" spans="1:43" s="504" customFormat="1" ht="12.75" x14ac:dyDescent="0.2">
      <c r="A1210" s="535" t="s">
        <v>1587</v>
      </c>
      <c r="B1210" s="536" t="s">
        <v>2444</v>
      </c>
      <c r="C1210" s="537" t="s">
        <v>2263</v>
      </c>
      <c r="D1210" s="537">
        <v>7213.387639818221</v>
      </c>
      <c r="E1210" s="537">
        <v>7213.387639818221</v>
      </c>
      <c r="F1210" s="537">
        <v>5194.4114675829323</v>
      </c>
      <c r="G1210" s="538">
        <v>0</v>
      </c>
      <c r="H1210" s="538">
        <v>0</v>
      </c>
      <c r="I1210" s="538">
        <v>42</v>
      </c>
      <c r="J1210" s="538">
        <v>2341</v>
      </c>
      <c r="K1210" s="539">
        <f t="shared" si="324"/>
        <v>0</v>
      </c>
      <c r="L1210" s="539">
        <f t="shared" si="325"/>
        <v>0</v>
      </c>
      <c r="M1210" s="539">
        <f t="shared" si="325"/>
        <v>302962.28087236529</v>
      </c>
      <c r="N1210" s="539">
        <f t="shared" si="325"/>
        <v>12160117.245611645</v>
      </c>
      <c r="O1210" s="539">
        <f t="shared" si="326"/>
        <v>12463079.526484011</v>
      </c>
      <c r="P1210" s="540"/>
      <c r="Q1210" s="541"/>
      <c r="R1210" s="541">
        <f>SUMPRODUCT($D$1210:$F$1210,$H$1210:$J$1210)/SUM($H$1210:$J$1210)</f>
        <v>5229.9956049030679</v>
      </c>
      <c r="S1210" s="541">
        <f t="shared" ref="S1210:T1210" si="341">SUMPRODUCT($D$1210:$F$1210,$H$1210:$J$1210)/SUM($H$1210:$J$1210)</f>
        <v>5229.9956049030679</v>
      </c>
      <c r="T1210" s="541">
        <f t="shared" si="341"/>
        <v>5229.9956049030679</v>
      </c>
      <c r="U1210" s="538">
        <f t="shared" si="327"/>
        <v>0</v>
      </c>
      <c r="V1210" s="538">
        <f t="shared" si="328"/>
        <v>0</v>
      </c>
      <c r="W1210" s="538">
        <f t="shared" si="328"/>
        <v>219659.81540592885</v>
      </c>
      <c r="X1210" s="538">
        <f t="shared" si="328"/>
        <v>12243419.711078081</v>
      </c>
      <c r="Y1210" s="538">
        <f t="shared" si="329"/>
        <v>12463079.526484011</v>
      </c>
      <c r="Z1210" s="542">
        <f t="shared" si="330"/>
        <v>0</v>
      </c>
      <c r="AA1210" s="543"/>
      <c r="AB1210" s="544" t="s">
        <v>2263</v>
      </c>
      <c r="AC1210" s="544" t="s">
        <v>2505</v>
      </c>
      <c r="AD1210" s="544" t="s">
        <v>2505</v>
      </c>
      <c r="AE1210" s="544" t="s">
        <v>2263</v>
      </c>
      <c r="AF1210" s="545" t="s">
        <v>2263</v>
      </c>
      <c r="AG1210" s="545" t="s">
        <v>2263</v>
      </c>
      <c r="AH1210" s="556"/>
      <c r="AN1210" s="502">
        <f t="shared" si="332"/>
        <v>0</v>
      </c>
      <c r="AO1210" s="502">
        <f t="shared" si="332"/>
        <v>0</v>
      </c>
      <c r="AP1210" s="502">
        <f t="shared" si="332"/>
        <v>-83302.465466436435</v>
      </c>
      <c r="AQ1210" s="502">
        <f t="shared" si="331"/>
        <v>83302.465466435999</v>
      </c>
    </row>
    <row r="1211" spans="1:43" s="504" customFormat="1" ht="12.75" x14ac:dyDescent="0.2">
      <c r="A1211" s="535" t="s">
        <v>1588</v>
      </c>
      <c r="B1211" s="536" t="s">
        <v>2444</v>
      </c>
      <c r="C1211" s="537" t="s">
        <v>2263</v>
      </c>
      <c r="D1211" s="537">
        <v>4325.9290281770327</v>
      </c>
      <c r="E1211" s="537">
        <v>4325.9290281770327</v>
      </c>
      <c r="F1211" s="537">
        <v>3526.3986107782334</v>
      </c>
      <c r="G1211" s="538">
        <v>0</v>
      </c>
      <c r="H1211" s="538">
        <v>1</v>
      </c>
      <c r="I1211" s="538">
        <v>81</v>
      </c>
      <c r="J1211" s="538">
        <v>1940</v>
      </c>
      <c r="K1211" s="539">
        <f t="shared" si="324"/>
        <v>0</v>
      </c>
      <c r="L1211" s="539">
        <f t="shared" si="325"/>
        <v>4325.9290281770327</v>
      </c>
      <c r="M1211" s="539">
        <f t="shared" si="325"/>
        <v>350400.25128233962</v>
      </c>
      <c r="N1211" s="539">
        <f t="shared" si="325"/>
        <v>6841213.3049097732</v>
      </c>
      <c r="O1211" s="539">
        <f t="shared" si="326"/>
        <v>7195939.4852202898</v>
      </c>
      <c r="P1211" s="540"/>
      <c r="Q1211" s="541"/>
      <c r="R1211" s="541">
        <f>SUMPRODUCT($D$1211:$F$1211,$H$1211:$J$1211)/SUM($H$1211:$J$1211)</f>
        <v>3558.8226929872849</v>
      </c>
      <c r="S1211" s="541">
        <f t="shared" ref="S1211:T1211" si="342">SUMPRODUCT($D$1211:$F$1211,$H$1211:$J$1211)/SUM($H$1211:$J$1211)</f>
        <v>3558.8226929872849</v>
      </c>
      <c r="T1211" s="541">
        <f t="shared" si="342"/>
        <v>3558.8226929872849</v>
      </c>
      <c r="U1211" s="538">
        <f t="shared" si="327"/>
        <v>0</v>
      </c>
      <c r="V1211" s="538">
        <f t="shared" si="328"/>
        <v>3558.8226929872849</v>
      </c>
      <c r="W1211" s="538">
        <f t="shared" si="328"/>
        <v>288264.63813197007</v>
      </c>
      <c r="X1211" s="538">
        <f t="shared" si="328"/>
        <v>6904116.0243953327</v>
      </c>
      <c r="Y1211" s="538">
        <f t="shared" si="329"/>
        <v>7195939.4852202898</v>
      </c>
      <c r="Z1211" s="542">
        <f t="shared" si="330"/>
        <v>0</v>
      </c>
      <c r="AA1211" s="543"/>
      <c r="AB1211" s="544" t="s">
        <v>2263</v>
      </c>
      <c r="AC1211" s="544" t="s">
        <v>2505</v>
      </c>
      <c r="AD1211" s="544" t="s">
        <v>2505</v>
      </c>
      <c r="AE1211" s="544" t="s">
        <v>2263</v>
      </c>
      <c r="AF1211" s="545" t="s">
        <v>2263</v>
      </c>
      <c r="AG1211" s="545" t="s">
        <v>2263</v>
      </c>
      <c r="AH1211" s="556"/>
      <c r="AN1211" s="502">
        <f t="shared" si="332"/>
        <v>0</v>
      </c>
      <c r="AO1211" s="502">
        <f t="shared" si="332"/>
        <v>-767.10633518974782</v>
      </c>
      <c r="AP1211" s="502">
        <f t="shared" si="332"/>
        <v>-62135.613150369551</v>
      </c>
      <c r="AQ1211" s="502">
        <f t="shared" si="331"/>
        <v>62902.719485559501</v>
      </c>
    </row>
    <row r="1212" spans="1:43" s="504" customFormat="1" ht="12.75" x14ac:dyDescent="0.2">
      <c r="A1212" s="535" t="s">
        <v>1589</v>
      </c>
      <c r="B1212" s="536" t="s">
        <v>2444</v>
      </c>
      <c r="C1212" s="537" t="s">
        <v>2263</v>
      </c>
      <c r="D1212" s="537">
        <v>9487.1380008264259</v>
      </c>
      <c r="E1212" s="537">
        <v>9487.1380008264259</v>
      </c>
      <c r="F1212" s="537">
        <v>5447.5884670672849</v>
      </c>
      <c r="G1212" s="538">
        <v>0</v>
      </c>
      <c r="H1212" s="538">
        <v>0</v>
      </c>
      <c r="I1212" s="538">
        <v>17</v>
      </c>
      <c r="J1212" s="538">
        <v>2691</v>
      </c>
      <c r="K1212" s="539">
        <f t="shared" si="324"/>
        <v>0</v>
      </c>
      <c r="L1212" s="539">
        <f t="shared" si="325"/>
        <v>0</v>
      </c>
      <c r="M1212" s="539">
        <f t="shared" si="325"/>
        <v>161281.34601404925</v>
      </c>
      <c r="N1212" s="539">
        <f t="shared" si="325"/>
        <v>14659460.564878063</v>
      </c>
      <c r="O1212" s="539">
        <f t="shared" si="326"/>
        <v>14820741.910892112</v>
      </c>
      <c r="P1212" s="540"/>
      <c r="Q1212" s="541"/>
      <c r="R1212" s="541">
        <f>SUMPRODUCT($D$1212:$F$1212,$H$1212:$J$1212)/SUM($H$1212:$J$1212)</f>
        <v>5472.9475298715333</v>
      </c>
      <c r="S1212" s="541">
        <f t="shared" ref="S1212:T1212" si="343">SUMPRODUCT($D$1212:$F$1212,$H$1212:$J$1212)/SUM($H$1212:$J$1212)</f>
        <v>5472.9475298715333</v>
      </c>
      <c r="T1212" s="541">
        <f t="shared" si="343"/>
        <v>5472.9475298715333</v>
      </c>
      <c r="U1212" s="538">
        <f t="shared" si="327"/>
        <v>0</v>
      </c>
      <c r="V1212" s="538">
        <f t="shared" si="328"/>
        <v>0</v>
      </c>
      <c r="W1212" s="538">
        <f t="shared" si="328"/>
        <v>93040.108007816074</v>
      </c>
      <c r="X1212" s="538">
        <f t="shared" si="328"/>
        <v>14727701.802884296</v>
      </c>
      <c r="Y1212" s="538">
        <f t="shared" si="329"/>
        <v>14820741.910892112</v>
      </c>
      <c r="Z1212" s="542">
        <f t="shared" si="330"/>
        <v>0</v>
      </c>
      <c r="AA1212" s="543"/>
      <c r="AB1212" s="544" t="s">
        <v>2263</v>
      </c>
      <c r="AC1212" s="544" t="s">
        <v>2505</v>
      </c>
      <c r="AD1212" s="544" t="s">
        <v>2505</v>
      </c>
      <c r="AE1212" s="544" t="s">
        <v>2263</v>
      </c>
      <c r="AF1212" s="545" t="s">
        <v>2263</v>
      </c>
      <c r="AG1212" s="545" t="s">
        <v>2263</v>
      </c>
      <c r="AH1212" s="556"/>
      <c r="AN1212" s="502">
        <f t="shared" si="332"/>
        <v>0</v>
      </c>
      <c r="AO1212" s="502">
        <f t="shared" si="332"/>
        <v>0</v>
      </c>
      <c r="AP1212" s="502">
        <f t="shared" si="332"/>
        <v>-68241.238006233179</v>
      </c>
      <c r="AQ1212" s="502">
        <f t="shared" si="331"/>
        <v>68241.238006232306</v>
      </c>
    </row>
    <row r="1213" spans="1:43" s="504" customFormat="1" ht="12.75" x14ac:dyDescent="0.2">
      <c r="A1213" s="535" t="s">
        <v>1590</v>
      </c>
      <c r="B1213" s="536" t="s">
        <v>2444</v>
      </c>
      <c r="C1213" s="537" t="s">
        <v>2263</v>
      </c>
      <c r="D1213" s="537">
        <v>4275.7784083622737</v>
      </c>
      <c r="E1213" s="537">
        <v>4275.7784083622737</v>
      </c>
      <c r="F1213" s="537">
        <v>3724.1661691131098</v>
      </c>
      <c r="G1213" s="538">
        <v>0</v>
      </c>
      <c r="H1213" s="538">
        <v>3</v>
      </c>
      <c r="I1213" s="538">
        <v>37</v>
      </c>
      <c r="J1213" s="538">
        <v>6361</v>
      </c>
      <c r="K1213" s="539">
        <f t="shared" si="324"/>
        <v>0</v>
      </c>
      <c r="L1213" s="539">
        <f t="shared" si="325"/>
        <v>12827.335225086821</v>
      </c>
      <c r="M1213" s="539">
        <f t="shared" si="325"/>
        <v>158203.80110940413</v>
      </c>
      <c r="N1213" s="539">
        <f t="shared" si="325"/>
        <v>23689421.00172849</v>
      </c>
      <c r="O1213" s="539">
        <f t="shared" si="326"/>
        <v>23860452.13806298</v>
      </c>
      <c r="P1213" s="540"/>
      <c r="Q1213" s="541"/>
      <c r="R1213" s="541">
        <f>SUMPRODUCT($D$1213:$F$1213,$H$1213:$J$1213)/SUM($H$1213:$J$1213)</f>
        <v>3727.6132070087456</v>
      </c>
      <c r="S1213" s="541">
        <f t="shared" ref="S1213:T1213" si="344">SUMPRODUCT($D$1213:$F$1213,$H$1213:$J$1213)/SUM($H$1213:$J$1213)</f>
        <v>3727.6132070087456</v>
      </c>
      <c r="T1213" s="541">
        <f t="shared" si="344"/>
        <v>3727.6132070087456</v>
      </c>
      <c r="U1213" s="538">
        <f t="shared" si="327"/>
        <v>0</v>
      </c>
      <c r="V1213" s="538">
        <f t="shared" si="328"/>
        <v>11182.839621026236</v>
      </c>
      <c r="W1213" s="538">
        <f t="shared" si="328"/>
        <v>137921.68865932358</v>
      </c>
      <c r="X1213" s="538">
        <f t="shared" si="328"/>
        <v>23711347.609782632</v>
      </c>
      <c r="Y1213" s="538">
        <f t="shared" si="329"/>
        <v>23860452.138062984</v>
      </c>
      <c r="Z1213" s="542">
        <f t="shared" si="330"/>
        <v>3.7252902984619141E-9</v>
      </c>
      <c r="AA1213" s="543"/>
      <c r="AB1213" s="544" t="s">
        <v>2263</v>
      </c>
      <c r="AC1213" s="544" t="s">
        <v>2505</v>
      </c>
      <c r="AD1213" s="544" t="s">
        <v>2505</v>
      </c>
      <c r="AE1213" s="544" t="s">
        <v>2263</v>
      </c>
      <c r="AF1213" s="545" t="s">
        <v>2263</v>
      </c>
      <c r="AG1213" s="545" t="s">
        <v>2263</v>
      </c>
      <c r="AH1213" s="556"/>
      <c r="AN1213" s="502">
        <f t="shared" si="332"/>
        <v>0</v>
      </c>
      <c r="AO1213" s="502">
        <f t="shared" si="332"/>
        <v>-1644.4956040605848</v>
      </c>
      <c r="AP1213" s="502">
        <f t="shared" si="332"/>
        <v>-20282.112450080545</v>
      </c>
      <c r="AQ1213" s="502">
        <f t="shared" si="331"/>
        <v>21926.608054142445</v>
      </c>
    </row>
    <row r="1214" spans="1:43" s="504" customFormat="1" ht="12.75" x14ac:dyDescent="0.2">
      <c r="A1214" s="535" t="s">
        <v>1591</v>
      </c>
      <c r="B1214" s="536" t="s">
        <v>2444</v>
      </c>
      <c r="C1214" s="537" t="s">
        <v>2263</v>
      </c>
      <c r="D1214" s="537">
        <v>2644.5769348195304</v>
      </c>
      <c r="E1214" s="537">
        <v>2644.5769348195304</v>
      </c>
      <c r="F1214" s="537">
        <v>2641.747922746878</v>
      </c>
      <c r="G1214" s="538">
        <v>0</v>
      </c>
      <c r="H1214" s="538">
        <v>19</v>
      </c>
      <c r="I1214" s="538">
        <v>143</v>
      </c>
      <c r="J1214" s="538">
        <v>13119</v>
      </c>
      <c r="K1214" s="539">
        <f t="shared" si="324"/>
        <v>0</v>
      </c>
      <c r="L1214" s="539">
        <f t="shared" si="325"/>
        <v>50246.961761571074</v>
      </c>
      <c r="M1214" s="539">
        <f t="shared" si="325"/>
        <v>378174.50167919282</v>
      </c>
      <c r="N1214" s="539">
        <f t="shared" si="325"/>
        <v>34657090.998516291</v>
      </c>
      <c r="O1214" s="539">
        <f t="shared" si="326"/>
        <v>35085512.461957052</v>
      </c>
      <c r="P1214" s="540"/>
      <c r="Q1214" s="541"/>
      <c r="R1214" s="541">
        <f>SUMPRODUCT($D$1214:$F$1214,$H$1214:$J$1214)/SUM($H$1214:$J$1214)</f>
        <v>2641.7824306872262</v>
      </c>
      <c r="S1214" s="541">
        <f t="shared" ref="S1214:T1214" si="345">SUMPRODUCT($D$1214:$F$1214,$H$1214:$J$1214)/SUM($H$1214:$J$1214)</f>
        <v>2641.7824306872262</v>
      </c>
      <c r="T1214" s="541">
        <f t="shared" si="345"/>
        <v>2641.7824306872262</v>
      </c>
      <c r="U1214" s="538">
        <f t="shared" si="327"/>
        <v>0</v>
      </c>
      <c r="V1214" s="538">
        <f t="shared" si="328"/>
        <v>50193.866183057296</v>
      </c>
      <c r="W1214" s="538">
        <f t="shared" si="328"/>
        <v>377774.88758827333</v>
      </c>
      <c r="X1214" s="538">
        <f t="shared" si="328"/>
        <v>34657543.708185717</v>
      </c>
      <c r="Y1214" s="538">
        <f t="shared" si="329"/>
        <v>35085512.461957045</v>
      </c>
      <c r="Z1214" s="542">
        <f t="shared" si="330"/>
        <v>-7.4505805969238281E-9</v>
      </c>
      <c r="AA1214" s="543"/>
      <c r="AB1214" s="544" t="s">
        <v>2263</v>
      </c>
      <c r="AC1214" s="544" t="s">
        <v>2505</v>
      </c>
      <c r="AD1214" s="544" t="s">
        <v>2505</v>
      </c>
      <c r="AE1214" s="544" t="s">
        <v>2263</v>
      </c>
      <c r="AF1214" s="545" t="s">
        <v>2263</v>
      </c>
      <c r="AG1214" s="545" t="s">
        <v>2263</v>
      </c>
      <c r="AH1214" s="556"/>
      <c r="AN1214" s="502">
        <f t="shared" si="332"/>
        <v>0</v>
      </c>
      <c r="AO1214" s="502">
        <f t="shared" si="332"/>
        <v>-53.095578513777582</v>
      </c>
      <c r="AP1214" s="502">
        <f t="shared" si="332"/>
        <v>-399.61409091949463</v>
      </c>
      <c r="AQ1214" s="502">
        <f t="shared" si="331"/>
        <v>452.70966942608356</v>
      </c>
    </row>
    <row r="1215" spans="1:43" s="504" customFormat="1" ht="12.75" x14ac:dyDescent="0.2">
      <c r="A1215" s="535" t="s">
        <v>1592</v>
      </c>
      <c r="B1215" s="536">
        <v>0</v>
      </c>
      <c r="C1215" s="537" t="s">
        <v>2263</v>
      </c>
      <c r="D1215" s="537">
        <v>1142.6722754133368</v>
      </c>
      <c r="E1215" s="537">
        <v>1142.6722754133368</v>
      </c>
      <c r="F1215" s="537">
        <v>1897.9110331917543</v>
      </c>
      <c r="G1215" s="538">
        <v>0</v>
      </c>
      <c r="H1215" s="538">
        <v>311</v>
      </c>
      <c r="I1215" s="538">
        <v>304</v>
      </c>
      <c r="J1215" s="538">
        <v>10381</v>
      </c>
      <c r="K1215" s="539">
        <f t="shared" si="324"/>
        <v>0</v>
      </c>
      <c r="L1215" s="539">
        <f t="shared" si="325"/>
        <v>355371.07765354775</v>
      </c>
      <c r="M1215" s="539">
        <f t="shared" si="325"/>
        <v>347372.3717256544</v>
      </c>
      <c r="N1215" s="539">
        <f t="shared" si="325"/>
        <v>19702214.435563602</v>
      </c>
      <c r="O1215" s="539">
        <f t="shared" si="326"/>
        <v>20404957.884942804</v>
      </c>
      <c r="P1215" s="540"/>
      <c r="Q1215" s="541"/>
      <c r="R1215" s="541"/>
      <c r="S1215" s="541"/>
      <c r="T1215" s="541"/>
      <c r="U1215" s="538">
        <f t="shared" si="327"/>
        <v>0</v>
      </c>
      <c r="V1215" s="538">
        <f t="shared" si="328"/>
        <v>0</v>
      </c>
      <c r="W1215" s="538">
        <f t="shared" si="328"/>
        <v>0</v>
      </c>
      <c r="X1215" s="538">
        <f t="shared" si="328"/>
        <v>0</v>
      </c>
      <c r="Y1215" s="538">
        <f t="shared" si="329"/>
        <v>0</v>
      </c>
      <c r="Z1215" s="542">
        <f t="shared" si="330"/>
        <v>0</v>
      </c>
      <c r="AA1215" s="543"/>
      <c r="AB1215" s="544" t="s">
        <v>2263</v>
      </c>
      <c r="AC1215" s="544" t="s">
        <v>2505</v>
      </c>
      <c r="AD1215" s="544" t="s">
        <v>2505</v>
      </c>
      <c r="AE1215" s="544" t="s">
        <v>2263</v>
      </c>
      <c r="AF1215" s="545" t="s">
        <v>2263</v>
      </c>
      <c r="AG1215" s="545" t="s">
        <v>2263</v>
      </c>
      <c r="AH1215" s="556"/>
      <c r="AN1215" s="502">
        <f t="shared" si="332"/>
        <v>0</v>
      </c>
      <c r="AO1215" s="502">
        <f t="shared" si="332"/>
        <v>-355371.07765354775</v>
      </c>
      <c r="AP1215" s="502">
        <f t="shared" si="332"/>
        <v>-347372.3717256544</v>
      </c>
      <c r="AQ1215" s="502">
        <f t="shared" si="331"/>
        <v>-19702214.435563602</v>
      </c>
    </row>
    <row r="1216" spans="1:43" s="504" customFormat="1" ht="12.75" x14ac:dyDescent="0.2">
      <c r="A1216" s="535" t="s">
        <v>1593</v>
      </c>
      <c r="B1216" s="536">
        <v>0</v>
      </c>
      <c r="C1216" s="537" t="s">
        <v>2263</v>
      </c>
      <c r="D1216" s="537">
        <v>7287.5284088205108</v>
      </c>
      <c r="E1216" s="537">
        <v>7287.5284088205108</v>
      </c>
      <c r="F1216" s="537">
        <v>7851.6715298772733</v>
      </c>
      <c r="G1216" s="538">
        <v>0</v>
      </c>
      <c r="H1216" s="538">
        <v>0</v>
      </c>
      <c r="I1216" s="538">
        <v>94</v>
      </c>
      <c r="J1216" s="538">
        <v>491</v>
      </c>
      <c r="K1216" s="539">
        <f t="shared" si="324"/>
        <v>0</v>
      </c>
      <c r="L1216" s="539">
        <f t="shared" si="325"/>
        <v>0</v>
      </c>
      <c r="M1216" s="539">
        <f t="shared" si="325"/>
        <v>685027.67042912799</v>
      </c>
      <c r="N1216" s="539">
        <f t="shared" si="325"/>
        <v>3855170.7211697414</v>
      </c>
      <c r="O1216" s="539">
        <f t="shared" si="326"/>
        <v>4540198.3915988691</v>
      </c>
      <c r="P1216" s="540"/>
      <c r="Q1216" s="541"/>
      <c r="R1216" s="541"/>
      <c r="S1216" s="541"/>
      <c r="T1216" s="541"/>
      <c r="U1216" s="538">
        <f t="shared" si="327"/>
        <v>0</v>
      </c>
      <c r="V1216" s="538">
        <f t="shared" si="328"/>
        <v>0</v>
      </c>
      <c r="W1216" s="538">
        <f t="shared" si="328"/>
        <v>0</v>
      </c>
      <c r="X1216" s="538">
        <f t="shared" si="328"/>
        <v>0</v>
      </c>
      <c r="Y1216" s="538">
        <f t="shared" si="329"/>
        <v>0</v>
      </c>
      <c r="Z1216" s="542">
        <f t="shared" si="330"/>
        <v>0</v>
      </c>
      <c r="AA1216" s="543"/>
      <c r="AB1216" s="544" t="s">
        <v>2263</v>
      </c>
      <c r="AC1216" s="544" t="s">
        <v>2505</v>
      </c>
      <c r="AD1216" s="544" t="s">
        <v>2505</v>
      </c>
      <c r="AE1216" s="544" t="s">
        <v>2263</v>
      </c>
      <c r="AF1216" s="545" t="s">
        <v>2263</v>
      </c>
      <c r="AG1216" s="545" t="s">
        <v>2263</v>
      </c>
      <c r="AH1216" s="556"/>
      <c r="AN1216" s="502">
        <f t="shared" si="332"/>
        <v>0</v>
      </c>
      <c r="AO1216" s="502">
        <f t="shared" si="332"/>
        <v>0</v>
      </c>
      <c r="AP1216" s="502">
        <f t="shared" si="332"/>
        <v>-685027.67042912799</v>
      </c>
      <c r="AQ1216" s="502">
        <f t="shared" si="331"/>
        <v>-3855170.7211697414</v>
      </c>
    </row>
    <row r="1217" spans="1:43" s="504" customFormat="1" ht="12.75" x14ac:dyDescent="0.2">
      <c r="A1217" s="535" t="s">
        <v>1594</v>
      </c>
      <c r="B1217" s="536">
        <v>0</v>
      </c>
      <c r="C1217" s="537" t="s">
        <v>2263</v>
      </c>
      <c r="D1217" s="537">
        <v>3416.5140808758283</v>
      </c>
      <c r="E1217" s="537">
        <v>3416.5140808758283</v>
      </c>
      <c r="F1217" s="537">
        <v>4463.3368842020673</v>
      </c>
      <c r="G1217" s="538">
        <v>0</v>
      </c>
      <c r="H1217" s="538">
        <v>2</v>
      </c>
      <c r="I1217" s="538">
        <v>238</v>
      </c>
      <c r="J1217" s="538">
        <v>344</v>
      </c>
      <c r="K1217" s="539">
        <f t="shared" si="324"/>
        <v>0</v>
      </c>
      <c r="L1217" s="539">
        <f t="shared" si="325"/>
        <v>6833.0281617516566</v>
      </c>
      <c r="M1217" s="539">
        <f t="shared" si="325"/>
        <v>813130.35124844708</v>
      </c>
      <c r="N1217" s="539">
        <f t="shared" si="325"/>
        <v>1535387.8881655112</v>
      </c>
      <c r="O1217" s="539">
        <f t="shared" si="326"/>
        <v>2355351.2675757101</v>
      </c>
      <c r="P1217" s="540"/>
      <c r="Q1217" s="541"/>
      <c r="R1217" s="541"/>
      <c r="S1217" s="541"/>
      <c r="T1217" s="541"/>
      <c r="U1217" s="538">
        <f t="shared" si="327"/>
        <v>0</v>
      </c>
      <c r="V1217" s="538">
        <f t="shared" si="328"/>
        <v>0</v>
      </c>
      <c r="W1217" s="538">
        <f t="shared" si="328"/>
        <v>0</v>
      </c>
      <c r="X1217" s="538">
        <f t="shared" si="328"/>
        <v>0</v>
      </c>
      <c r="Y1217" s="538">
        <f t="shared" si="329"/>
        <v>0</v>
      </c>
      <c r="Z1217" s="542">
        <f t="shared" si="330"/>
        <v>0</v>
      </c>
      <c r="AA1217" s="543"/>
      <c r="AB1217" s="544" t="s">
        <v>2263</v>
      </c>
      <c r="AC1217" s="544" t="s">
        <v>2505</v>
      </c>
      <c r="AD1217" s="544" t="s">
        <v>2505</v>
      </c>
      <c r="AE1217" s="544" t="s">
        <v>2263</v>
      </c>
      <c r="AF1217" s="545" t="s">
        <v>2263</v>
      </c>
      <c r="AG1217" s="545" t="s">
        <v>2263</v>
      </c>
      <c r="AH1217" s="556"/>
      <c r="AN1217" s="502">
        <f t="shared" si="332"/>
        <v>0</v>
      </c>
      <c r="AO1217" s="502">
        <f t="shared" si="332"/>
        <v>-6833.0281617516566</v>
      </c>
      <c r="AP1217" s="502">
        <f t="shared" si="332"/>
        <v>-813130.35124844708</v>
      </c>
      <c r="AQ1217" s="502">
        <f t="shared" si="331"/>
        <v>-1535387.8881655112</v>
      </c>
    </row>
    <row r="1218" spans="1:43" s="504" customFormat="1" ht="12.75" x14ac:dyDescent="0.2">
      <c r="A1218" s="535" t="s">
        <v>1595</v>
      </c>
      <c r="B1218" s="536">
        <v>0</v>
      </c>
      <c r="C1218" s="537" t="s">
        <v>2263</v>
      </c>
      <c r="D1218" s="537">
        <v>2692.9173393757715</v>
      </c>
      <c r="E1218" s="537">
        <v>2692.9173393757715</v>
      </c>
      <c r="F1218" s="537">
        <v>3020.2785880708852</v>
      </c>
      <c r="G1218" s="538">
        <v>0</v>
      </c>
      <c r="H1218" s="538">
        <v>6</v>
      </c>
      <c r="I1218" s="538">
        <v>676</v>
      </c>
      <c r="J1218" s="538">
        <v>395</v>
      </c>
      <c r="K1218" s="539">
        <f t="shared" si="324"/>
        <v>0</v>
      </c>
      <c r="L1218" s="539">
        <f t="shared" si="325"/>
        <v>16157.504036254628</v>
      </c>
      <c r="M1218" s="539">
        <f t="shared" si="325"/>
        <v>1820412.1214180216</v>
      </c>
      <c r="N1218" s="539">
        <f t="shared" si="325"/>
        <v>1193010.0422879998</v>
      </c>
      <c r="O1218" s="539">
        <f t="shared" si="326"/>
        <v>3029579.6677422761</v>
      </c>
      <c r="P1218" s="540"/>
      <c r="Q1218" s="541"/>
      <c r="R1218" s="541"/>
      <c r="S1218" s="541"/>
      <c r="T1218" s="541"/>
      <c r="U1218" s="538">
        <f t="shared" si="327"/>
        <v>0</v>
      </c>
      <c r="V1218" s="538">
        <f t="shared" si="328"/>
        <v>0</v>
      </c>
      <c r="W1218" s="538">
        <f t="shared" si="328"/>
        <v>0</v>
      </c>
      <c r="X1218" s="538">
        <f t="shared" si="328"/>
        <v>0</v>
      </c>
      <c r="Y1218" s="538">
        <f t="shared" si="329"/>
        <v>0</v>
      </c>
      <c r="Z1218" s="542">
        <f t="shared" si="330"/>
        <v>0</v>
      </c>
      <c r="AA1218" s="543"/>
      <c r="AB1218" s="544" t="s">
        <v>2263</v>
      </c>
      <c r="AC1218" s="544" t="s">
        <v>2505</v>
      </c>
      <c r="AD1218" s="544" t="s">
        <v>2505</v>
      </c>
      <c r="AE1218" s="544" t="s">
        <v>2263</v>
      </c>
      <c r="AF1218" s="545" t="s">
        <v>2263</v>
      </c>
      <c r="AG1218" s="545" t="s">
        <v>2263</v>
      </c>
      <c r="AH1218" s="556"/>
      <c r="AN1218" s="502">
        <f t="shared" si="332"/>
        <v>0</v>
      </c>
      <c r="AO1218" s="502">
        <f t="shared" si="332"/>
        <v>-16157.504036254628</v>
      </c>
      <c r="AP1218" s="502">
        <f t="shared" si="332"/>
        <v>-1820412.1214180216</v>
      </c>
      <c r="AQ1218" s="502">
        <f t="shared" si="331"/>
        <v>-1193010.0422879998</v>
      </c>
    </row>
    <row r="1219" spans="1:43" s="504" customFormat="1" ht="12.75" x14ac:dyDescent="0.2">
      <c r="A1219" s="535" t="s">
        <v>1596</v>
      </c>
      <c r="B1219" s="536">
        <v>0</v>
      </c>
      <c r="C1219" s="537" t="s">
        <v>2263</v>
      </c>
      <c r="D1219" s="537">
        <v>6807.7124263436763</v>
      </c>
      <c r="E1219" s="537">
        <v>6807.7124263436763</v>
      </c>
      <c r="F1219" s="537">
        <v>6698.6691515226566</v>
      </c>
      <c r="G1219" s="538">
        <v>0</v>
      </c>
      <c r="H1219" s="538">
        <v>0</v>
      </c>
      <c r="I1219" s="538">
        <v>12</v>
      </c>
      <c r="J1219" s="538">
        <v>221</v>
      </c>
      <c r="K1219" s="539">
        <f t="shared" si="324"/>
        <v>0</v>
      </c>
      <c r="L1219" s="539">
        <f t="shared" si="325"/>
        <v>0</v>
      </c>
      <c r="M1219" s="539">
        <f t="shared" si="325"/>
        <v>81692.549116124108</v>
      </c>
      <c r="N1219" s="539">
        <f t="shared" si="325"/>
        <v>1480405.8824865071</v>
      </c>
      <c r="O1219" s="539">
        <f t="shared" si="326"/>
        <v>1562098.4316026312</v>
      </c>
      <c r="P1219" s="540"/>
      <c r="Q1219" s="541"/>
      <c r="R1219" s="541"/>
      <c r="S1219" s="541"/>
      <c r="T1219" s="541"/>
      <c r="U1219" s="538">
        <f t="shared" si="327"/>
        <v>0</v>
      </c>
      <c r="V1219" s="538">
        <f t="shared" si="328"/>
        <v>0</v>
      </c>
      <c r="W1219" s="538">
        <f t="shared" si="328"/>
        <v>0</v>
      </c>
      <c r="X1219" s="538">
        <f t="shared" si="328"/>
        <v>0</v>
      </c>
      <c r="Y1219" s="538">
        <f t="shared" si="329"/>
        <v>0</v>
      </c>
      <c r="Z1219" s="542">
        <f t="shared" si="330"/>
        <v>0</v>
      </c>
      <c r="AA1219" s="543"/>
      <c r="AB1219" s="544" t="s">
        <v>2263</v>
      </c>
      <c r="AC1219" s="544" t="s">
        <v>2505</v>
      </c>
      <c r="AD1219" s="544" t="s">
        <v>2505</v>
      </c>
      <c r="AE1219" s="544" t="s">
        <v>2263</v>
      </c>
      <c r="AF1219" s="545" t="s">
        <v>2263</v>
      </c>
      <c r="AG1219" s="545" t="s">
        <v>2263</v>
      </c>
      <c r="AH1219" s="556"/>
      <c r="AN1219" s="502">
        <f t="shared" si="332"/>
        <v>0</v>
      </c>
      <c r="AO1219" s="502">
        <f t="shared" si="332"/>
        <v>0</v>
      </c>
      <c r="AP1219" s="502">
        <f t="shared" si="332"/>
        <v>-81692.549116124108</v>
      </c>
      <c r="AQ1219" s="502">
        <f t="shared" si="331"/>
        <v>-1480405.8824865071</v>
      </c>
    </row>
    <row r="1220" spans="1:43" s="504" customFormat="1" ht="12.75" x14ac:dyDescent="0.2">
      <c r="A1220" s="535" t="s">
        <v>1597</v>
      </c>
      <c r="B1220" s="536">
        <v>0</v>
      </c>
      <c r="C1220" s="537" t="s">
        <v>2263</v>
      </c>
      <c r="D1220" s="537">
        <v>5190.9630553991574</v>
      </c>
      <c r="E1220" s="537">
        <v>5190.9630553991574</v>
      </c>
      <c r="F1220" s="537">
        <v>4752.660561732333</v>
      </c>
      <c r="G1220" s="538">
        <v>0</v>
      </c>
      <c r="H1220" s="538">
        <v>6</v>
      </c>
      <c r="I1220" s="538">
        <v>58</v>
      </c>
      <c r="J1220" s="538">
        <v>393</v>
      </c>
      <c r="K1220" s="539">
        <f t="shared" si="324"/>
        <v>0</v>
      </c>
      <c r="L1220" s="539">
        <f t="shared" si="325"/>
        <v>31145.778332394944</v>
      </c>
      <c r="M1220" s="539">
        <f t="shared" si="325"/>
        <v>301075.85721315112</v>
      </c>
      <c r="N1220" s="539">
        <f t="shared" si="325"/>
        <v>1867795.6007608068</v>
      </c>
      <c r="O1220" s="539">
        <f t="shared" si="326"/>
        <v>2200017.236306353</v>
      </c>
      <c r="P1220" s="540"/>
      <c r="Q1220" s="541"/>
      <c r="R1220" s="541"/>
      <c r="S1220" s="541"/>
      <c r="T1220" s="541"/>
      <c r="U1220" s="538">
        <f t="shared" si="327"/>
        <v>0</v>
      </c>
      <c r="V1220" s="538">
        <f t="shared" si="328"/>
        <v>0</v>
      </c>
      <c r="W1220" s="538">
        <f t="shared" si="328"/>
        <v>0</v>
      </c>
      <c r="X1220" s="538">
        <f t="shared" si="328"/>
        <v>0</v>
      </c>
      <c r="Y1220" s="538">
        <f t="shared" si="329"/>
        <v>0</v>
      </c>
      <c r="Z1220" s="542">
        <f t="shared" si="330"/>
        <v>0</v>
      </c>
      <c r="AA1220" s="543"/>
      <c r="AB1220" s="544" t="s">
        <v>2263</v>
      </c>
      <c r="AC1220" s="544" t="s">
        <v>2505</v>
      </c>
      <c r="AD1220" s="544" t="s">
        <v>2505</v>
      </c>
      <c r="AE1220" s="544" t="s">
        <v>2263</v>
      </c>
      <c r="AF1220" s="545" t="s">
        <v>2263</v>
      </c>
      <c r="AG1220" s="545" t="s">
        <v>2263</v>
      </c>
      <c r="AH1220" s="556"/>
      <c r="AN1220" s="502">
        <f t="shared" si="332"/>
        <v>0</v>
      </c>
      <c r="AO1220" s="502">
        <f t="shared" si="332"/>
        <v>-31145.778332394944</v>
      </c>
      <c r="AP1220" s="502">
        <f t="shared" si="332"/>
        <v>-301075.85721315112</v>
      </c>
      <c r="AQ1220" s="502">
        <f t="shared" si="331"/>
        <v>-1867795.6007608068</v>
      </c>
    </row>
    <row r="1221" spans="1:43" s="504" customFormat="1" ht="12.75" x14ac:dyDescent="0.2">
      <c r="A1221" s="535" t="s">
        <v>1598</v>
      </c>
      <c r="B1221" s="536">
        <v>0</v>
      </c>
      <c r="C1221" s="537" t="s">
        <v>2263</v>
      </c>
      <c r="D1221" s="537">
        <v>2054.472895355937</v>
      </c>
      <c r="E1221" s="537">
        <v>2054.472895355937</v>
      </c>
      <c r="F1221" s="537">
        <v>3504.421516155222</v>
      </c>
      <c r="G1221" s="538">
        <v>0</v>
      </c>
      <c r="H1221" s="538">
        <v>128</v>
      </c>
      <c r="I1221" s="538">
        <v>104</v>
      </c>
      <c r="J1221" s="538">
        <v>896</v>
      </c>
      <c r="K1221" s="539">
        <f t="shared" si="324"/>
        <v>0</v>
      </c>
      <c r="L1221" s="539">
        <f t="shared" si="325"/>
        <v>262972.53060555994</v>
      </c>
      <c r="M1221" s="539">
        <f t="shared" si="325"/>
        <v>213665.18111701746</v>
      </c>
      <c r="N1221" s="539">
        <f t="shared" si="325"/>
        <v>3139961.6784750791</v>
      </c>
      <c r="O1221" s="539">
        <f t="shared" si="326"/>
        <v>3616599.3901976566</v>
      </c>
      <c r="P1221" s="540"/>
      <c r="Q1221" s="541"/>
      <c r="R1221" s="541"/>
      <c r="S1221" s="541"/>
      <c r="T1221" s="541"/>
      <c r="U1221" s="538">
        <f t="shared" si="327"/>
        <v>0</v>
      </c>
      <c r="V1221" s="538">
        <f t="shared" si="328"/>
        <v>0</v>
      </c>
      <c r="W1221" s="538">
        <f t="shared" si="328"/>
        <v>0</v>
      </c>
      <c r="X1221" s="538">
        <f t="shared" si="328"/>
        <v>0</v>
      </c>
      <c r="Y1221" s="538">
        <f t="shared" si="329"/>
        <v>0</v>
      </c>
      <c r="Z1221" s="542">
        <f t="shared" si="330"/>
        <v>0</v>
      </c>
      <c r="AA1221" s="543"/>
      <c r="AB1221" s="544" t="s">
        <v>2263</v>
      </c>
      <c r="AC1221" s="544" t="s">
        <v>2505</v>
      </c>
      <c r="AD1221" s="544" t="s">
        <v>2505</v>
      </c>
      <c r="AE1221" s="544" t="s">
        <v>2263</v>
      </c>
      <c r="AF1221" s="545" t="s">
        <v>2263</v>
      </c>
      <c r="AG1221" s="545" t="s">
        <v>2263</v>
      </c>
      <c r="AH1221" s="556"/>
      <c r="AN1221" s="502">
        <f t="shared" si="332"/>
        <v>0</v>
      </c>
      <c r="AO1221" s="502">
        <f t="shared" si="332"/>
        <v>-262972.53060555994</v>
      </c>
      <c r="AP1221" s="502">
        <f t="shared" si="332"/>
        <v>-213665.18111701746</v>
      </c>
      <c r="AQ1221" s="502">
        <f t="shared" si="331"/>
        <v>-3139961.6784750791</v>
      </c>
    </row>
    <row r="1222" spans="1:43" s="504" customFormat="1" ht="12.75" x14ac:dyDescent="0.2">
      <c r="A1222" s="535" t="s">
        <v>1599</v>
      </c>
      <c r="B1222" s="536">
        <v>0</v>
      </c>
      <c r="C1222" s="537" t="s">
        <v>2263</v>
      </c>
      <c r="D1222" s="537">
        <v>607.54302581573495</v>
      </c>
      <c r="E1222" s="537">
        <v>607.54302581573495</v>
      </c>
      <c r="F1222" s="537">
        <v>2615.2318352837865</v>
      </c>
      <c r="G1222" s="538">
        <v>0</v>
      </c>
      <c r="H1222" s="538">
        <v>474</v>
      </c>
      <c r="I1222" s="538">
        <v>161</v>
      </c>
      <c r="J1222" s="538">
        <v>1061</v>
      </c>
      <c r="K1222" s="539">
        <f t="shared" si="324"/>
        <v>0</v>
      </c>
      <c r="L1222" s="539">
        <f t="shared" si="325"/>
        <v>287975.39423665835</v>
      </c>
      <c r="M1222" s="539">
        <f t="shared" si="325"/>
        <v>97814.427156333331</v>
      </c>
      <c r="N1222" s="539">
        <f t="shared" si="325"/>
        <v>2774760.9772360977</v>
      </c>
      <c r="O1222" s="539">
        <f t="shared" si="326"/>
        <v>3160550.7986290893</v>
      </c>
      <c r="P1222" s="540"/>
      <c r="Q1222" s="541"/>
      <c r="R1222" s="541"/>
      <c r="S1222" s="541"/>
      <c r="T1222" s="541"/>
      <c r="U1222" s="538">
        <f t="shared" si="327"/>
        <v>0</v>
      </c>
      <c r="V1222" s="538">
        <f t="shared" si="328"/>
        <v>0</v>
      </c>
      <c r="W1222" s="538">
        <f t="shared" si="328"/>
        <v>0</v>
      </c>
      <c r="X1222" s="538">
        <f t="shared" si="328"/>
        <v>0</v>
      </c>
      <c r="Y1222" s="538">
        <f t="shared" si="329"/>
        <v>0</v>
      </c>
      <c r="Z1222" s="542">
        <f t="shared" si="330"/>
        <v>0</v>
      </c>
      <c r="AA1222" s="543"/>
      <c r="AB1222" s="544" t="s">
        <v>2263</v>
      </c>
      <c r="AC1222" s="544" t="s">
        <v>2505</v>
      </c>
      <c r="AD1222" s="544" t="s">
        <v>2505</v>
      </c>
      <c r="AE1222" s="544" t="s">
        <v>2263</v>
      </c>
      <c r="AF1222" s="545" t="s">
        <v>2263</v>
      </c>
      <c r="AG1222" s="545" t="s">
        <v>2263</v>
      </c>
      <c r="AH1222" s="556"/>
      <c r="AN1222" s="502">
        <f t="shared" si="332"/>
        <v>0</v>
      </c>
      <c r="AO1222" s="502">
        <f t="shared" si="332"/>
        <v>-287975.39423665835</v>
      </c>
      <c r="AP1222" s="502">
        <f t="shared" si="332"/>
        <v>-97814.427156333331</v>
      </c>
      <c r="AQ1222" s="502">
        <f t="shared" si="331"/>
        <v>-2774760.9772360977</v>
      </c>
    </row>
    <row r="1223" spans="1:43" s="504" customFormat="1" ht="12.75" x14ac:dyDescent="0.2">
      <c r="A1223" s="535" t="s">
        <v>1600</v>
      </c>
      <c r="B1223" s="536">
        <v>0</v>
      </c>
      <c r="C1223" s="537" t="s">
        <v>2263</v>
      </c>
      <c r="D1223" s="537">
        <v>444.15776075475947</v>
      </c>
      <c r="E1223" s="537">
        <v>444.15776075475947</v>
      </c>
      <c r="F1223" s="537">
        <v>1610.9873382063972</v>
      </c>
      <c r="G1223" s="538">
        <v>0</v>
      </c>
      <c r="H1223" s="538">
        <v>2392</v>
      </c>
      <c r="I1223" s="538">
        <v>1555</v>
      </c>
      <c r="J1223" s="538">
        <v>2131</v>
      </c>
      <c r="K1223" s="539">
        <f t="shared" si="324"/>
        <v>0</v>
      </c>
      <c r="L1223" s="539">
        <f t="shared" si="325"/>
        <v>1062425.3637253847</v>
      </c>
      <c r="M1223" s="539">
        <f t="shared" si="325"/>
        <v>690665.31797365099</v>
      </c>
      <c r="N1223" s="539">
        <f t="shared" si="325"/>
        <v>3433014.0177178327</v>
      </c>
      <c r="O1223" s="539">
        <f t="shared" si="326"/>
        <v>5186104.6994168684</v>
      </c>
      <c r="P1223" s="540"/>
      <c r="Q1223" s="541"/>
      <c r="R1223" s="541"/>
      <c r="S1223" s="541"/>
      <c r="T1223" s="541"/>
      <c r="U1223" s="538">
        <f t="shared" si="327"/>
        <v>0</v>
      </c>
      <c r="V1223" s="538">
        <f t="shared" si="328"/>
        <v>0</v>
      </c>
      <c r="W1223" s="538">
        <f t="shared" si="328"/>
        <v>0</v>
      </c>
      <c r="X1223" s="538">
        <f t="shared" si="328"/>
        <v>0</v>
      </c>
      <c r="Y1223" s="538">
        <f t="shared" si="329"/>
        <v>0</v>
      </c>
      <c r="Z1223" s="542">
        <f t="shared" si="330"/>
        <v>0</v>
      </c>
      <c r="AA1223" s="543"/>
      <c r="AB1223" s="544" t="s">
        <v>2263</v>
      </c>
      <c r="AC1223" s="544" t="s">
        <v>2505</v>
      </c>
      <c r="AD1223" s="544" t="s">
        <v>2505</v>
      </c>
      <c r="AE1223" s="544" t="s">
        <v>2263</v>
      </c>
      <c r="AF1223" s="545" t="s">
        <v>2263</v>
      </c>
      <c r="AG1223" s="545" t="s">
        <v>2263</v>
      </c>
      <c r="AH1223" s="556"/>
      <c r="AN1223" s="502">
        <f t="shared" si="332"/>
        <v>0</v>
      </c>
      <c r="AO1223" s="502">
        <f t="shared" si="332"/>
        <v>-1062425.3637253847</v>
      </c>
      <c r="AP1223" s="502">
        <f t="shared" si="332"/>
        <v>-690665.31797365099</v>
      </c>
      <c r="AQ1223" s="502">
        <f t="shared" si="331"/>
        <v>-3433014.0177178327</v>
      </c>
    </row>
    <row r="1224" spans="1:43" s="504" customFormat="1" ht="12.75" x14ac:dyDescent="0.2">
      <c r="A1224" s="535" t="s">
        <v>1601</v>
      </c>
      <c r="B1224" s="536">
        <v>0</v>
      </c>
      <c r="C1224" s="537" t="s">
        <v>2263</v>
      </c>
      <c r="D1224" s="537">
        <v>5070.8377833657814</v>
      </c>
      <c r="E1224" s="537">
        <v>5070.8377833657814</v>
      </c>
      <c r="F1224" s="537">
        <v>5982.5838817680633</v>
      </c>
      <c r="G1224" s="538">
        <v>0</v>
      </c>
      <c r="H1224" s="538">
        <v>0</v>
      </c>
      <c r="I1224" s="538">
        <v>45</v>
      </c>
      <c r="J1224" s="538">
        <v>555</v>
      </c>
      <c r="K1224" s="539">
        <f t="shared" ref="K1224:K1287" si="346">IF(ISERROR(C1224*G1224),0,G1224*C1224)</f>
        <v>0</v>
      </c>
      <c r="L1224" s="539">
        <f t="shared" ref="L1224:N1271" si="347">IFERROR(D1224*H1224,"")</f>
        <v>0</v>
      </c>
      <c r="M1224" s="539">
        <f t="shared" si="347"/>
        <v>228187.70025146016</v>
      </c>
      <c r="N1224" s="539">
        <f t="shared" si="347"/>
        <v>3320334.0543812751</v>
      </c>
      <c r="O1224" s="539">
        <f t="shared" ref="O1224:O1287" si="348">IFERROR(SUM(K1224:N1224),"")</f>
        <v>3548521.7546327352</v>
      </c>
      <c r="P1224" s="540"/>
      <c r="Q1224" s="541"/>
      <c r="R1224" s="541"/>
      <c r="S1224" s="541"/>
      <c r="T1224" s="541"/>
      <c r="U1224" s="538">
        <f t="shared" ref="U1224:U1287" si="349">IF(ISERROR(G1224*Q1224),0,G1224*Q1224)</f>
        <v>0</v>
      </c>
      <c r="V1224" s="538">
        <f t="shared" ref="V1224:X1271" si="350">IFERROR(H1224*R1224,"")</f>
        <v>0</v>
      </c>
      <c r="W1224" s="538">
        <f t="shared" si="350"/>
        <v>0</v>
      </c>
      <c r="X1224" s="538">
        <f t="shared" si="350"/>
        <v>0</v>
      </c>
      <c r="Y1224" s="538">
        <f t="shared" ref="Y1224:Y1287" si="351">IFERROR(SUM(U1224:X1224),"")</f>
        <v>0</v>
      </c>
      <c r="Z1224" s="542">
        <f t="shared" ref="Z1224:Z1287" si="352">IF(Y1224=0,0,(Y1224-O1224))</f>
        <v>0</v>
      </c>
      <c r="AA1224" s="543"/>
      <c r="AB1224" s="544" t="s">
        <v>2263</v>
      </c>
      <c r="AC1224" s="544" t="s">
        <v>2505</v>
      </c>
      <c r="AD1224" s="544" t="s">
        <v>2505</v>
      </c>
      <c r="AE1224" s="544" t="s">
        <v>2263</v>
      </c>
      <c r="AF1224" s="545" t="s">
        <v>2263</v>
      </c>
      <c r="AG1224" s="545" t="s">
        <v>2263</v>
      </c>
      <c r="AH1224" s="556"/>
      <c r="AN1224" s="502">
        <f t="shared" si="332"/>
        <v>0</v>
      </c>
      <c r="AO1224" s="502">
        <f t="shared" si="332"/>
        <v>0</v>
      </c>
      <c r="AP1224" s="502">
        <f t="shared" si="332"/>
        <v>-228187.70025146016</v>
      </c>
      <c r="AQ1224" s="502">
        <f t="shared" si="331"/>
        <v>-3320334.0543812751</v>
      </c>
    </row>
    <row r="1225" spans="1:43" s="504" customFormat="1" ht="12.75" x14ac:dyDescent="0.2">
      <c r="A1225" s="535" t="s">
        <v>1602</v>
      </c>
      <c r="B1225" s="536">
        <v>0</v>
      </c>
      <c r="C1225" s="537" t="s">
        <v>2263</v>
      </c>
      <c r="D1225" s="537">
        <v>2290.757790206038</v>
      </c>
      <c r="E1225" s="537">
        <v>2290.757790206038</v>
      </c>
      <c r="F1225" s="537">
        <v>3543.2585539332877</v>
      </c>
      <c r="G1225" s="538">
        <v>0</v>
      </c>
      <c r="H1225" s="538">
        <v>1</v>
      </c>
      <c r="I1225" s="538">
        <v>207</v>
      </c>
      <c r="J1225" s="538">
        <v>714</v>
      </c>
      <c r="K1225" s="539">
        <f t="shared" si="346"/>
        <v>0</v>
      </c>
      <c r="L1225" s="539">
        <f t="shared" si="347"/>
        <v>2290.757790206038</v>
      </c>
      <c r="M1225" s="539">
        <f t="shared" si="347"/>
        <v>474186.86257264984</v>
      </c>
      <c r="N1225" s="539">
        <f t="shared" si="347"/>
        <v>2529886.6075083674</v>
      </c>
      <c r="O1225" s="539">
        <f t="shared" si="348"/>
        <v>3006364.2278712234</v>
      </c>
      <c r="P1225" s="540"/>
      <c r="Q1225" s="541"/>
      <c r="R1225" s="541"/>
      <c r="S1225" s="541"/>
      <c r="T1225" s="541"/>
      <c r="U1225" s="538">
        <f t="shared" si="349"/>
        <v>0</v>
      </c>
      <c r="V1225" s="538">
        <f t="shared" si="350"/>
        <v>0</v>
      </c>
      <c r="W1225" s="538">
        <f t="shared" si="350"/>
        <v>0</v>
      </c>
      <c r="X1225" s="538">
        <f t="shared" si="350"/>
        <v>0</v>
      </c>
      <c r="Y1225" s="538">
        <f t="shared" si="351"/>
        <v>0</v>
      </c>
      <c r="Z1225" s="542">
        <f t="shared" si="352"/>
        <v>0</v>
      </c>
      <c r="AA1225" s="543"/>
      <c r="AB1225" s="544" t="s">
        <v>2263</v>
      </c>
      <c r="AC1225" s="544" t="s">
        <v>2505</v>
      </c>
      <c r="AD1225" s="544" t="s">
        <v>2505</v>
      </c>
      <c r="AE1225" s="544" t="s">
        <v>2263</v>
      </c>
      <c r="AF1225" s="545" t="s">
        <v>2263</v>
      </c>
      <c r="AG1225" s="545" t="s">
        <v>2263</v>
      </c>
      <c r="AH1225" s="556"/>
      <c r="AN1225" s="502">
        <f t="shared" si="332"/>
        <v>0</v>
      </c>
      <c r="AO1225" s="502">
        <f t="shared" si="332"/>
        <v>-2290.757790206038</v>
      </c>
      <c r="AP1225" s="502">
        <f t="shared" si="332"/>
        <v>-474186.86257264984</v>
      </c>
      <c r="AQ1225" s="502">
        <f t="shared" si="331"/>
        <v>-2529886.6075083674</v>
      </c>
    </row>
    <row r="1226" spans="1:43" s="504" customFormat="1" ht="12.75" x14ac:dyDescent="0.2">
      <c r="A1226" s="535" t="s">
        <v>1603</v>
      </c>
      <c r="B1226" s="536">
        <v>0</v>
      </c>
      <c r="C1226" s="537" t="s">
        <v>2263</v>
      </c>
      <c r="D1226" s="537">
        <v>1995.3427498070037</v>
      </c>
      <c r="E1226" s="537">
        <v>1995.3427498070037</v>
      </c>
      <c r="F1226" s="537">
        <v>2164.9495423166336</v>
      </c>
      <c r="G1226" s="538">
        <v>0</v>
      </c>
      <c r="H1226" s="538">
        <v>2</v>
      </c>
      <c r="I1226" s="538">
        <v>816</v>
      </c>
      <c r="J1226" s="538">
        <v>2208</v>
      </c>
      <c r="K1226" s="539">
        <f t="shared" si="346"/>
        <v>0</v>
      </c>
      <c r="L1226" s="539">
        <f t="shared" si="347"/>
        <v>3990.6854996140073</v>
      </c>
      <c r="M1226" s="539">
        <f t="shared" si="347"/>
        <v>1628199.6838425149</v>
      </c>
      <c r="N1226" s="539">
        <f t="shared" si="347"/>
        <v>4780208.5894351266</v>
      </c>
      <c r="O1226" s="539">
        <f t="shared" si="348"/>
        <v>6412398.9587772554</v>
      </c>
      <c r="P1226" s="540"/>
      <c r="Q1226" s="541"/>
      <c r="R1226" s="541"/>
      <c r="S1226" s="541"/>
      <c r="T1226" s="541"/>
      <c r="U1226" s="538">
        <f t="shared" si="349"/>
        <v>0</v>
      </c>
      <c r="V1226" s="538">
        <f t="shared" si="350"/>
        <v>0</v>
      </c>
      <c r="W1226" s="538">
        <f t="shared" si="350"/>
        <v>0</v>
      </c>
      <c r="X1226" s="538">
        <f t="shared" si="350"/>
        <v>0</v>
      </c>
      <c r="Y1226" s="538">
        <f t="shared" si="351"/>
        <v>0</v>
      </c>
      <c r="Z1226" s="542">
        <f t="shared" si="352"/>
        <v>0</v>
      </c>
      <c r="AA1226" s="543"/>
      <c r="AB1226" s="544" t="s">
        <v>2263</v>
      </c>
      <c r="AC1226" s="544" t="s">
        <v>2505</v>
      </c>
      <c r="AD1226" s="544" t="s">
        <v>2505</v>
      </c>
      <c r="AE1226" s="544" t="s">
        <v>2263</v>
      </c>
      <c r="AF1226" s="545" t="s">
        <v>2263</v>
      </c>
      <c r="AG1226" s="545" t="s">
        <v>2263</v>
      </c>
      <c r="AH1226" s="556"/>
      <c r="AN1226" s="502">
        <f t="shared" si="332"/>
        <v>0</v>
      </c>
      <c r="AO1226" s="502">
        <f t="shared" si="332"/>
        <v>-3990.6854996140073</v>
      </c>
      <c r="AP1226" s="502">
        <f t="shared" si="332"/>
        <v>-1628199.6838425149</v>
      </c>
      <c r="AQ1226" s="502">
        <f t="shared" si="331"/>
        <v>-4780208.5894351266</v>
      </c>
    </row>
    <row r="1227" spans="1:43" s="504" customFormat="1" ht="12.75" x14ac:dyDescent="0.2">
      <c r="A1227" s="535" t="s">
        <v>1604</v>
      </c>
      <c r="B1227" s="536">
        <v>0</v>
      </c>
      <c r="C1227" s="537" t="s">
        <v>2263</v>
      </c>
      <c r="D1227" s="537">
        <v>2466.3903559992314</v>
      </c>
      <c r="E1227" s="537">
        <v>2466.3903559992314</v>
      </c>
      <c r="F1227" s="537">
        <v>4408.3809542571025</v>
      </c>
      <c r="G1227" s="538">
        <v>0</v>
      </c>
      <c r="H1227" s="538">
        <v>1</v>
      </c>
      <c r="I1227" s="538">
        <v>5</v>
      </c>
      <c r="J1227" s="538">
        <v>242</v>
      </c>
      <c r="K1227" s="539">
        <f t="shared" si="346"/>
        <v>0</v>
      </c>
      <c r="L1227" s="539">
        <f t="shared" si="347"/>
        <v>2466.3903559992314</v>
      </c>
      <c r="M1227" s="539">
        <f t="shared" si="347"/>
        <v>12331.951779996158</v>
      </c>
      <c r="N1227" s="539">
        <f t="shared" si="347"/>
        <v>1066828.1909302189</v>
      </c>
      <c r="O1227" s="539">
        <f t="shared" si="348"/>
        <v>1081626.5330662143</v>
      </c>
      <c r="P1227" s="540"/>
      <c r="Q1227" s="541"/>
      <c r="R1227" s="541"/>
      <c r="S1227" s="541"/>
      <c r="T1227" s="541"/>
      <c r="U1227" s="538">
        <f t="shared" si="349"/>
        <v>0</v>
      </c>
      <c r="V1227" s="538">
        <f t="shared" si="350"/>
        <v>0</v>
      </c>
      <c r="W1227" s="538">
        <f t="shared" si="350"/>
        <v>0</v>
      </c>
      <c r="X1227" s="538">
        <f t="shared" si="350"/>
        <v>0</v>
      </c>
      <c r="Y1227" s="538">
        <f t="shared" si="351"/>
        <v>0</v>
      </c>
      <c r="Z1227" s="542">
        <f t="shared" si="352"/>
        <v>0</v>
      </c>
      <c r="AA1227" s="543"/>
      <c r="AB1227" s="544" t="s">
        <v>2263</v>
      </c>
      <c r="AC1227" s="544" t="s">
        <v>2505</v>
      </c>
      <c r="AD1227" s="544" t="s">
        <v>2505</v>
      </c>
      <c r="AE1227" s="544" t="s">
        <v>2263</v>
      </c>
      <c r="AF1227" s="545" t="s">
        <v>2263</v>
      </c>
      <c r="AG1227" s="545" t="s">
        <v>2263</v>
      </c>
      <c r="AH1227" s="556"/>
      <c r="AN1227" s="502">
        <f t="shared" si="332"/>
        <v>0</v>
      </c>
      <c r="AO1227" s="502">
        <f t="shared" si="332"/>
        <v>-2466.3903559992314</v>
      </c>
      <c r="AP1227" s="502">
        <f t="shared" si="332"/>
        <v>-12331.951779996158</v>
      </c>
      <c r="AQ1227" s="502">
        <f t="shared" si="331"/>
        <v>-1066828.1909302189</v>
      </c>
    </row>
    <row r="1228" spans="1:43" s="504" customFormat="1" ht="12.75" x14ac:dyDescent="0.2">
      <c r="A1228" s="535" t="s">
        <v>1605</v>
      </c>
      <c r="B1228" s="536">
        <v>0</v>
      </c>
      <c r="C1228" s="537" t="s">
        <v>2263</v>
      </c>
      <c r="D1228" s="537">
        <v>1407.3759955297812</v>
      </c>
      <c r="E1228" s="537">
        <v>1407.3759955297812</v>
      </c>
      <c r="F1228" s="537">
        <v>2999.95980320841</v>
      </c>
      <c r="G1228" s="538">
        <v>0</v>
      </c>
      <c r="H1228" s="538">
        <v>20</v>
      </c>
      <c r="I1228" s="538">
        <v>21</v>
      </c>
      <c r="J1228" s="538">
        <v>646</v>
      </c>
      <c r="K1228" s="539">
        <f t="shared" si="346"/>
        <v>0</v>
      </c>
      <c r="L1228" s="539">
        <f t="shared" si="347"/>
        <v>28147.519910595624</v>
      </c>
      <c r="M1228" s="539">
        <f t="shared" si="347"/>
        <v>29554.895906125406</v>
      </c>
      <c r="N1228" s="539">
        <f t="shared" si="347"/>
        <v>1937974.0328726328</v>
      </c>
      <c r="O1228" s="539">
        <f t="shared" si="348"/>
        <v>1995676.4486893539</v>
      </c>
      <c r="P1228" s="540"/>
      <c r="Q1228" s="541"/>
      <c r="R1228" s="541"/>
      <c r="S1228" s="541"/>
      <c r="T1228" s="541"/>
      <c r="U1228" s="538">
        <f t="shared" si="349"/>
        <v>0</v>
      </c>
      <c r="V1228" s="538">
        <f t="shared" si="350"/>
        <v>0</v>
      </c>
      <c r="W1228" s="538">
        <f t="shared" si="350"/>
        <v>0</v>
      </c>
      <c r="X1228" s="538">
        <f t="shared" si="350"/>
        <v>0</v>
      </c>
      <c r="Y1228" s="538">
        <f t="shared" si="351"/>
        <v>0</v>
      </c>
      <c r="Z1228" s="542">
        <f t="shared" si="352"/>
        <v>0</v>
      </c>
      <c r="AA1228" s="543"/>
      <c r="AB1228" s="544" t="s">
        <v>2263</v>
      </c>
      <c r="AC1228" s="544" t="s">
        <v>2505</v>
      </c>
      <c r="AD1228" s="544" t="s">
        <v>2505</v>
      </c>
      <c r="AE1228" s="544" t="s">
        <v>2263</v>
      </c>
      <c r="AF1228" s="545" t="s">
        <v>2263</v>
      </c>
      <c r="AG1228" s="545" t="s">
        <v>2263</v>
      </c>
      <c r="AH1228" s="556"/>
      <c r="AN1228" s="502">
        <f t="shared" si="332"/>
        <v>0</v>
      </c>
      <c r="AO1228" s="502">
        <f t="shared" si="332"/>
        <v>-28147.519910595624</v>
      </c>
      <c r="AP1228" s="502">
        <f t="shared" si="332"/>
        <v>-29554.895906125406</v>
      </c>
      <c r="AQ1228" s="502">
        <f t="shared" si="331"/>
        <v>-1937974.0328726328</v>
      </c>
    </row>
    <row r="1229" spans="1:43" s="504" customFormat="1" ht="12.75" x14ac:dyDescent="0.2">
      <c r="A1229" s="535" t="s">
        <v>1606</v>
      </c>
      <c r="B1229" s="536">
        <v>0</v>
      </c>
      <c r="C1229" s="537" t="s">
        <v>2263</v>
      </c>
      <c r="D1229" s="537">
        <v>511.71568151509098</v>
      </c>
      <c r="E1229" s="537">
        <v>511.71568151509098</v>
      </c>
      <c r="F1229" s="537">
        <v>1972.8468016005399</v>
      </c>
      <c r="G1229" s="538">
        <v>0</v>
      </c>
      <c r="H1229" s="538">
        <v>264</v>
      </c>
      <c r="I1229" s="538">
        <v>93</v>
      </c>
      <c r="J1229" s="538">
        <v>2964</v>
      </c>
      <c r="K1229" s="539">
        <f t="shared" si="346"/>
        <v>0</v>
      </c>
      <c r="L1229" s="539">
        <f t="shared" si="347"/>
        <v>135092.93991998403</v>
      </c>
      <c r="M1229" s="539">
        <f t="shared" si="347"/>
        <v>47589.558380903458</v>
      </c>
      <c r="N1229" s="539">
        <f t="shared" si="347"/>
        <v>5847517.9199440004</v>
      </c>
      <c r="O1229" s="539">
        <f t="shared" si="348"/>
        <v>6030200.4182448881</v>
      </c>
      <c r="P1229" s="540"/>
      <c r="Q1229" s="541"/>
      <c r="R1229" s="541"/>
      <c r="S1229" s="541"/>
      <c r="T1229" s="541"/>
      <c r="U1229" s="538">
        <f t="shared" si="349"/>
        <v>0</v>
      </c>
      <c r="V1229" s="538">
        <f t="shared" si="350"/>
        <v>0</v>
      </c>
      <c r="W1229" s="538">
        <f t="shared" si="350"/>
        <v>0</v>
      </c>
      <c r="X1229" s="538">
        <f t="shared" si="350"/>
        <v>0</v>
      </c>
      <c r="Y1229" s="538">
        <f t="shared" si="351"/>
        <v>0</v>
      </c>
      <c r="Z1229" s="542">
        <f t="shared" si="352"/>
        <v>0</v>
      </c>
      <c r="AA1229" s="543"/>
      <c r="AB1229" s="544" t="s">
        <v>2263</v>
      </c>
      <c r="AC1229" s="544" t="s">
        <v>2505</v>
      </c>
      <c r="AD1229" s="544" t="s">
        <v>2505</v>
      </c>
      <c r="AE1229" s="544" t="s">
        <v>2263</v>
      </c>
      <c r="AF1229" s="545" t="s">
        <v>2263</v>
      </c>
      <c r="AG1229" s="545" t="s">
        <v>2263</v>
      </c>
      <c r="AH1229" s="556"/>
      <c r="AN1229" s="502">
        <f t="shared" si="332"/>
        <v>0</v>
      </c>
      <c r="AO1229" s="502">
        <f t="shared" si="332"/>
        <v>-135092.93991998403</v>
      </c>
      <c r="AP1229" s="502">
        <f t="shared" si="332"/>
        <v>-47589.558380903458</v>
      </c>
      <c r="AQ1229" s="502">
        <f t="shared" si="331"/>
        <v>-5847517.9199440004</v>
      </c>
    </row>
    <row r="1230" spans="1:43" s="504" customFormat="1" ht="12.75" x14ac:dyDescent="0.2">
      <c r="A1230" s="535" t="s">
        <v>1607</v>
      </c>
      <c r="B1230" s="536">
        <v>0</v>
      </c>
      <c r="C1230" s="537" t="s">
        <v>2263</v>
      </c>
      <c r="D1230" s="537">
        <v>412.84357746349565</v>
      </c>
      <c r="E1230" s="537">
        <v>412.84357746349565</v>
      </c>
      <c r="F1230" s="537">
        <v>1034.4903051800698</v>
      </c>
      <c r="G1230" s="538">
        <v>0</v>
      </c>
      <c r="H1230" s="538">
        <v>2322</v>
      </c>
      <c r="I1230" s="538">
        <v>567</v>
      </c>
      <c r="J1230" s="538">
        <v>24093</v>
      </c>
      <c r="K1230" s="539">
        <f t="shared" si="346"/>
        <v>0</v>
      </c>
      <c r="L1230" s="539">
        <f t="shared" si="347"/>
        <v>958622.78687023686</v>
      </c>
      <c r="M1230" s="539">
        <f t="shared" si="347"/>
        <v>234082.30842180204</v>
      </c>
      <c r="N1230" s="539">
        <f t="shared" si="347"/>
        <v>24923974.922703419</v>
      </c>
      <c r="O1230" s="539">
        <f t="shared" si="348"/>
        <v>26116680.017995458</v>
      </c>
      <c r="P1230" s="540"/>
      <c r="Q1230" s="541"/>
      <c r="R1230" s="541"/>
      <c r="S1230" s="541"/>
      <c r="T1230" s="541"/>
      <c r="U1230" s="538">
        <f t="shared" si="349"/>
        <v>0</v>
      </c>
      <c r="V1230" s="538">
        <f t="shared" si="350"/>
        <v>0</v>
      </c>
      <c r="W1230" s="538">
        <f t="shared" si="350"/>
        <v>0</v>
      </c>
      <c r="X1230" s="538">
        <f t="shared" si="350"/>
        <v>0</v>
      </c>
      <c r="Y1230" s="538">
        <f t="shared" si="351"/>
        <v>0</v>
      </c>
      <c r="Z1230" s="542">
        <f t="shared" si="352"/>
        <v>0</v>
      </c>
      <c r="AA1230" s="543"/>
      <c r="AB1230" s="544" t="s">
        <v>2263</v>
      </c>
      <c r="AC1230" s="544" t="s">
        <v>2505</v>
      </c>
      <c r="AD1230" s="544" t="s">
        <v>2505</v>
      </c>
      <c r="AE1230" s="544" t="s">
        <v>2263</v>
      </c>
      <c r="AF1230" s="545" t="s">
        <v>2263</v>
      </c>
      <c r="AG1230" s="545" t="s">
        <v>2263</v>
      </c>
      <c r="AH1230" s="556"/>
      <c r="AN1230" s="502">
        <f t="shared" si="332"/>
        <v>0</v>
      </c>
      <c r="AO1230" s="502">
        <f t="shared" si="332"/>
        <v>-958622.78687023686</v>
      </c>
      <c r="AP1230" s="502">
        <f t="shared" si="332"/>
        <v>-234082.30842180204</v>
      </c>
      <c r="AQ1230" s="502">
        <f t="shared" si="331"/>
        <v>-24923974.922703419</v>
      </c>
    </row>
    <row r="1231" spans="1:43" s="504" customFormat="1" ht="12.75" x14ac:dyDescent="0.2">
      <c r="A1231" s="535" t="s">
        <v>1608</v>
      </c>
      <c r="B1231" s="536">
        <v>0</v>
      </c>
      <c r="C1231" s="537">
        <v>0</v>
      </c>
      <c r="D1231" s="537">
        <v>0</v>
      </c>
      <c r="E1231" s="537">
        <v>0</v>
      </c>
      <c r="F1231" s="537">
        <v>0</v>
      </c>
      <c r="G1231" s="538">
        <v>0</v>
      </c>
      <c r="H1231" s="538">
        <v>12853</v>
      </c>
      <c r="I1231" s="538">
        <v>4640</v>
      </c>
      <c r="J1231" s="538">
        <v>825</v>
      </c>
      <c r="K1231" s="539">
        <f t="shared" si="346"/>
        <v>0</v>
      </c>
      <c r="L1231" s="539">
        <f t="shared" si="347"/>
        <v>0</v>
      </c>
      <c r="M1231" s="539">
        <f t="shared" si="347"/>
        <v>0</v>
      </c>
      <c r="N1231" s="539">
        <f t="shared" si="347"/>
        <v>0</v>
      </c>
      <c r="O1231" s="539">
        <f t="shared" si="348"/>
        <v>0</v>
      </c>
      <c r="P1231" s="540"/>
      <c r="Q1231" s="541"/>
      <c r="R1231" s="541"/>
      <c r="S1231" s="541"/>
      <c r="T1231" s="541"/>
      <c r="U1231" s="538">
        <f t="shared" si="349"/>
        <v>0</v>
      </c>
      <c r="V1231" s="538">
        <f t="shared" si="350"/>
        <v>0</v>
      </c>
      <c r="W1231" s="538">
        <f t="shared" si="350"/>
        <v>0</v>
      </c>
      <c r="X1231" s="538">
        <f t="shared" si="350"/>
        <v>0</v>
      </c>
      <c r="Y1231" s="538">
        <f t="shared" si="351"/>
        <v>0</v>
      </c>
      <c r="Z1231" s="542">
        <f t="shared" si="352"/>
        <v>0</v>
      </c>
      <c r="AA1231" s="543"/>
      <c r="AB1231" s="544" t="s">
        <v>2263</v>
      </c>
      <c r="AC1231" s="544" t="s">
        <v>2505</v>
      </c>
      <c r="AD1231" s="544" t="s">
        <v>2505</v>
      </c>
      <c r="AE1231" s="544" t="s">
        <v>2263</v>
      </c>
      <c r="AF1231" s="545" t="s">
        <v>2263</v>
      </c>
      <c r="AG1231" s="545" t="s">
        <v>2263</v>
      </c>
      <c r="AH1231" s="556"/>
      <c r="AN1231" s="502">
        <f t="shared" si="332"/>
        <v>0</v>
      </c>
      <c r="AO1231" s="502">
        <f t="shared" si="332"/>
        <v>0</v>
      </c>
      <c r="AP1231" s="502">
        <f t="shared" si="332"/>
        <v>0</v>
      </c>
      <c r="AQ1231" s="502">
        <f t="shared" si="331"/>
        <v>0</v>
      </c>
    </row>
    <row r="1232" spans="1:43" s="504" customFormat="1" ht="12.75" x14ac:dyDescent="0.2">
      <c r="A1232" s="535" t="s">
        <v>1609</v>
      </c>
      <c r="B1232" s="536">
        <v>0</v>
      </c>
      <c r="C1232" s="537" t="s">
        <v>2263</v>
      </c>
      <c r="D1232" s="537">
        <v>1962.8280337313456</v>
      </c>
      <c r="E1232" s="537">
        <v>1962.8280337313456</v>
      </c>
      <c r="F1232" s="537">
        <v>4641.2066400606845</v>
      </c>
      <c r="G1232" s="538">
        <v>8</v>
      </c>
      <c r="H1232" s="538">
        <v>65</v>
      </c>
      <c r="I1232" s="538">
        <v>70</v>
      </c>
      <c r="J1232" s="538">
        <v>66</v>
      </c>
      <c r="K1232" s="539">
        <f t="shared" si="346"/>
        <v>0</v>
      </c>
      <c r="L1232" s="539">
        <f t="shared" si="347"/>
        <v>127583.82219253747</v>
      </c>
      <c r="M1232" s="539">
        <f t="shared" si="347"/>
        <v>137397.96236119419</v>
      </c>
      <c r="N1232" s="539">
        <f t="shared" si="347"/>
        <v>306319.63824400515</v>
      </c>
      <c r="O1232" s="539">
        <f t="shared" si="348"/>
        <v>571301.42279773683</v>
      </c>
      <c r="P1232" s="540"/>
      <c r="Q1232" s="541"/>
      <c r="R1232" s="541"/>
      <c r="S1232" s="541"/>
      <c r="T1232" s="541"/>
      <c r="U1232" s="538">
        <f t="shared" si="349"/>
        <v>0</v>
      </c>
      <c r="V1232" s="538">
        <f t="shared" si="350"/>
        <v>0</v>
      </c>
      <c r="W1232" s="538">
        <f t="shared" si="350"/>
        <v>0</v>
      </c>
      <c r="X1232" s="538">
        <f t="shared" si="350"/>
        <v>0</v>
      </c>
      <c r="Y1232" s="538">
        <f t="shared" si="351"/>
        <v>0</v>
      </c>
      <c r="Z1232" s="542">
        <f t="shared" si="352"/>
        <v>0</v>
      </c>
      <c r="AA1232" s="543"/>
      <c r="AB1232" s="544" t="s">
        <v>2505</v>
      </c>
      <c r="AC1232" s="544">
        <v>2332.2036694873477</v>
      </c>
      <c r="AD1232" s="544">
        <v>2332.2036694873477</v>
      </c>
      <c r="AE1232" s="544">
        <v>3838.4943390158369</v>
      </c>
      <c r="AF1232" s="545">
        <v>410</v>
      </c>
      <c r="AG1232" s="545" t="s">
        <v>2263</v>
      </c>
      <c r="AH1232" s="556"/>
      <c r="AN1232" s="502">
        <f t="shared" si="332"/>
        <v>0</v>
      </c>
      <c r="AO1232" s="502">
        <f t="shared" si="332"/>
        <v>-127583.82219253747</v>
      </c>
      <c r="AP1232" s="502">
        <f t="shared" si="332"/>
        <v>-137397.96236119419</v>
      </c>
      <c r="AQ1232" s="502">
        <f t="shared" si="331"/>
        <v>-306319.63824400515</v>
      </c>
    </row>
    <row r="1233" spans="1:43" s="504" customFormat="1" ht="12.75" x14ac:dyDescent="0.2">
      <c r="A1233" s="535" t="s">
        <v>1610</v>
      </c>
      <c r="B1233" s="536">
        <v>0</v>
      </c>
      <c r="C1233" s="537" t="s">
        <v>2263</v>
      </c>
      <c r="D1233" s="537">
        <v>2766.7618187826088</v>
      </c>
      <c r="E1233" s="537">
        <v>2766.7618187826088</v>
      </c>
      <c r="F1233" s="537">
        <v>5313.7317633101165</v>
      </c>
      <c r="G1233" s="538">
        <v>0</v>
      </c>
      <c r="H1233" s="538">
        <v>38</v>
      </c>
      <c r="I1233" s="538">
        <v>97</v>
      </c>
      <c r="J1233" s="538">
        <v>520</v>
      </c>
      <c r="K1233" s="539">
        <f t="shared" si="346"/>
        <v>0</v>
      </c>
      <c r="L1233" s="539">
        <f t="shared" si="347"/>
        <v>105136.94911373913</v>
      </c>
      <c r="M1233" s="539">
        <f t="shared" si="347"/>
        <v>268375.89642191306</v>
      </c>
      <c r="N1233" s="539">
        <f t="shared" si="347"/>
        <v>2763140.5169212604</v>
      </c>
      <c r="O1233" s="539">
        <f t="shared" si="348"/>
        <v>3136653.3624569126</v>
      </c>
      <c r="P1233" s="540"/>
      <c r="Q1233" s="541"/>
      <c r="R1233" s="541"/>
      <c r="S1233" s="541"/>
      <c r="T1233" s="541"/>
      <c r="U1233" s="538">
        <f t="shared" si="349"/>
        <v>0</v>
      </c>
      <c r="V1233" s="538">
        <f t="shared" si="350"/>
        <v>0</v>
      </c>
      <c r="W1233" s="538">
        <f t="shared" si="350"/>
        <v>0</v>
      </c>
      <c r="X1233" s="538">
        <f t="shared" si="350"/>
        <v>0</v>
      </c>
      <c r="Y1233" s="538">
        <f t="shared" si="351"/>
        <v>0</v>
      </c>
      <c r="Z1233" s="542">
        <f t="shared" si="352"/>
        <v>0</v>
      </c>
      <c r="AA1233" s="543"/>
      <c r="AB1233" s="544" t="s">
        <v>2263</v>
      </c>
      <c r="AC1233" s="544" t="s">
        <v>2505</v>
      </c>
      <c r="AD1233" s="544" t="s">
        <v>2505</v>
      </c>
      <c r="AE1233" s="544" t="s">
        <v>2263</v>
      </c>
      <c r="AF1233" s="545" t="s">
        <v>2263</v>
      </c>
      <c r="AG1233" s="545" t="s">
        <v>2263</v>
      </c>
      <c r="AH1233" s="556"/>
      <c r="AN1233" s="502">
        <f t="shared" si="332"/>
        <v>0</v>
      </c>
      <c r="AO1233" s="502">
        <f t="shared" si="332"/>
        <v>-105136.94911373913</v>
      </c>
      <c r="AP1233" s="502">
        <f t="shared" si="332"/>
        <v>-268375.89642191306</v>
      </c>
      <c r="AQ1233" s="502">
        <f t="shared" si="331"/>
        <v>-2763140.5169212604</v>
      </c>
    </row>
    <row r="1234" spans="1:43" s="504" customFormat="1" ht="12.75" x14ac:dyDescent="0.2">
      <c r="A1234" s="535" t="s">
        <v>1611</v>
      </c>
      <c r="B1234" s="536" t="s">
        <v>2445</v>
      </c>
      <c r="C1234" s="537" t="s">
        <v>2263</v>
      </c>
      <c r="D1234" s="537">
        <v>1401.1449727371539</v>
      </c>
      <c r="E1234" s="537">
        <v>1401.1449727371539</v>
      </c>
      <c r="F1234" s="537">
        <v>2523.3261119556769</v>
      </c>
      <c r="G1234" s="538">
        <v>0</v>
      </c>
      <c r="H1234" s="538">
        <v>294</v>
      </c>
      <c r="I1234" s="538">
        <v>416</v>
      </c>
      <c r="J1234" s="538">
        <v>546</v>
      </c>
      <c r="K1234" s="539">
        <f t="shared" si="346"/>
        <v>0</v>
      </c>
      <c r="L1234" s="539">
        <f t="shared" si="347"/>
        <v>411936.62198472326</v>
      </c>
      <c r="M1234" s="539">
        <f t="shared" si="347"/>
        <v>582876.30865865608</v>
      </c>
      <c r="N1234" s="539">
        <f t="shared" si="347"/>
        <v>1377736.0571277996</v>
      </c>
      <c r="O1234" s="539">
        <f t="shared" si="348"/>
        <v>2372548.9877711791</v>
      </c>
      <c r="P1234" s="540"/>
      <c r="Q1234" s="541"/>
      <c r="R1234" s="541">
        <f>$D$1234*1.2</f>
        <v>1681.3739672845848</v>
      </c>
      <c r="S1234" s="541">
        <f>$E$1234*1.2</f>
        <v>1681.3739672845848</v>
      </c>
      <c r="T1234" s="541"/>
      <c r="U1234" s="538">
        <f t="shared" si="349"/>
        <v>0</v>
      </c>
      <c r="V1234" s="538">
        <f t="shared" si="350"/>
        <v>494323.94638166792</v>
      </c>
      <c r="W1234" s="538">
        <f t="shared" si="350"/>
        <v>699451.57039038721</v>
      </c>
      <c r="X1234" s="538">
        <f t="shared" si="350"/>
        <v>0</v>
      </c>
      <c r="Y1234" s="538">
        <f t="shared" si="351"/>
        <v>1193775.5167720551</v>
      </c>
      <c r="Z1234" s="542">
        <f t="shared" si="352"/>
        <v>-1178773.470999124</v>
      </c>
      <c r="AA1234" s="543"/>
      <c r="AB1234" s="544" t="s">
        <v>2263</v>
      </c>
      <c r="AC1234" s="544" t="s">
        <v>2505</v>
      </c>
      <c r="AD1234" s="544" t="s">
        <v>2505</v>
      </c>
      <c r="AE1234" s="544" t="s">
        <v>2263</v>
      </c>
      <c r="AF1234" s="545" t="s">
        <v>2263</v>
      </c>
      <c r="AG1234" s="545" t="s">
        <v>2263</v>
      </c>
      <c r="AH1234" s="556"/>
      <c r="AN1234" s="502">
        <f t="shared" si="332"/>
        <v>0</v>
      </c>
      <c r="AO1234" s="502">
        <f t="shared" si="332"/>
        <v>82387.324396944663</v>
      </c>
      <c r="AP1234" s="502">
        <f t="shared" si="332"/>
        <v>116575.26173173112</v>
      </c>
      <c r="AQ1234" s="502">
        <f t="shared" si="331"/>
        <v>-1377736.0571277996</v>
      </c>
    </row>
    <row r="1235" spans="1:43" s="504" customFormat="1" ht="12.75" x14ac:dyDescent="0.2">
      <c r="A1235" s="535" t="s">
        <v>1612</v>
      </c>
      <c r="B1235" s="536" t="s">
        <v>2446</v>
      </c>
      <c r="C1235" s="537" t="s">
        <v>2263</v>
      </c>
      <c r="D1235" s="537">
        <v>1471.2657695174287</v>
      </c>
      <c r="E1235" s="537">
        <v>1471.2657695174287</v>
      </c>
      <c r="F1235" s="537">
        <v>1520.5999643500638</v>
      </c>
      <c r="G1235" s="538">
        <v>451</v>
      </c>
      <c r="H1235" s="538">
        <v>1161</v>
      </c>
      <c r="I1235" s="538">
        <v>1560</v>
      </c>
      <c r="J1235" s="538">
        <v>812</v>
      </c>
      <c r="K1235" s="539">
        <f t="shared" si="346"/>
        <v>0</v>
      </c>
      <c r="L1235" s="539">
        <f t="shared" si="347"/>
        <v>1708139.5584097346</v>
      </c>
      <c r="M1235" s="539">
        <f t="shared" si="347"/>
        <v>2295174.6004471886</v>
      </c>
      <c r="N1235" s="539">
        <f t="shared" si="347"/>
        <v>1234727.1710522519</v>
      </c>
      <c r="O1235" s="539">
        <f t="shared" si="348"/>
        <v>5238041.3299091756</v>
      </c>
      <c r="P1235" s="540"/>
      <c r="Q1235" s="541"/>
      <c r="R1235" s="541">
        <f>$D$1235*0.8</f>
        <v>1177.0126156139429</v>
      </c>
      <c r="S1235" s="541">
        <f>$E$1235*0.8</f>
        <v>1177.0126156139429</v>
      </c>
      <c r="T1235" s="541"/>
      <c r="U1235" s="538">
        <f t="shared" si="349"/>
        <v>0</v>
      </c>
      <c r="V1235" s="538">
        <f t="shared" si="350"/>
        <v>1366511.6467277878</v>
      </c>
      <c r="W1235" s="538">
        <f t="shared" si="350"/>
        <v>1836139.680357751</v>
      </c>
      <c r="X1235" s="538">
        <f t="shared" si="350"/>
        <v>0</v>
      </c>
      <c r="Y1235" s="538">
        <f t="shared" si="351"/>
        <v>3202651.3270855388</v>
      </c>
      <c r="Z1235" s="542">
        <f t="shared" si="352"/>
        <v>-2035390.0028236369</v>
      </c>
      <c r="AA1235" s="543"/>
      <c r="AB1235" s="544" t="s">
        <v>2263</v>
      </c>
      <c r="AC1235" s="544" t="s">
        <v>2505</v>
      </c>
      <c r="AD1235" s="544" t="s">
        <v>2505</v>
      </c>
      <c r="AE1235" s="544" t="s">
        <v>2263</v>
      </c>
      <c r="AF1235" s="545">
        <v>101</v>
      </c>
      <c r="AG1235" s="545" t="s">
        <v>2263</v>
      </c>
      <c r="AH1235" s="556"/>
      <c r="AN1235" s="502">
        <f t="shared" si="332"/>
        <v>0</v>
      </c>
      <c r="AO1235" s="502">
        <f t="shared" si="332"/>
        <v>-341627.91168194683</v>
      </c>
      <c r="AP1235" s="502">
        <f t="shared" si="332"/>
        <v>-459034.92008943763</v>
      </c>
      <c r="AQ1235" s="502">
        <f t="shared" si="331"/>
        <v>-1234727.1710522519</v>
      </c>
    </row>
    <row r="1236" spans="1:43" s="504" customFormat="1" ht="12.75" x14ac:dyDescent="0.2">
      <c r="A1236" s="535" t="s">
        <v>1613</v>
      </c>
      <c r="B1236" s="536">
        <v>0</v>
      </c>
      <c r="C1236" s="537" t="s">
        <v>2263</v>
      </c>
      <c r="D1236" s="537">
        <v>6163.7077801863743</v>
      </c>
      <c r="E1236" s="537">
        <v>6163.7077801863743</v>
      </c>
      <c r="F1236" s="537">
        <v>6916.7036759671091</v>
      </c>
      <c r="G1236" s="538">
        <v>0</v>
      </c>
      <c r="H1236" s="538">
        <v>0</v>
      </c>
      <c r="I1236" s="538">
        <v>52</v>
      </c>
      <c r="J1236" s="538">
        <v>699</v>
      </c>
      <c r="K1236" s="539">
        <f t="shared" si="346"/>
        <v>0</v>
      </c>
      <c r="L1236" s="539">
        <f t="shared" si="347"/>
        <v>0</v>
      </c>
      <c r="M1236" s="539">
        <f t="shared" si="347"/>
        <v>320512.80456969148</v>
      </c>
      <c r="N1236" s="539">
        <f t="shared" si="347"/>
        <v>4834775.8695010096</v>
      </c>
      <c r="O1236" s="539">
        <f t="shared" si="348"/>
        <v>5155288.674070701</v>
      </c>
      <c r="P1236" s="540"/>
      <c r="Q1236" s="541"/>
      <c r="R1236" s="541"/>
      <c r="S1236" s="541"/>
      <c r="T1236" s="541"/>
      <c r="U1236" s="538">
        <f t="shared" si="349"/>
        <v>0</v>
      </c>
      <c r="V1236" s="538">
        <f t="shared" si="350"/>
        <v>0</v>
      </c>
      <c r="W1236" s="538">
        <f t="shared" si="350"/>
        <v>0</v>
      </c>
      <c r="X1236" s="538">
        <f t="shared" si="350"/>
        <v>0</v>
      </c>
      <c r="Y1236" s="538">
        <f t="shared" si="351"/>
        <v>0</v>
      </c>
      <c r="Z1236" s="542">
        <f t="shared" si="352"/>
        <v>0</v>
      </c>
      <c r="AA1236" s="543"/>
      <c r="AB1236" s="544" t="s">
        <v>2263</v>
      </c>
      <c r="AC1236" s="544" t="s">
        <v>2505</v>
      </c>
      <c r="AD1236" s="544" t="s">
        <v>2505</v>
      </c>
      <c r="AE1236" s="544" t="s">
        <v>2263</v>
      </c>
      <c r="AF1236" s="545" t="s">
        <v>2263</v>
      </c>
      <c r="AG1236" s="545" t="s">
        <v>2263</v>
      </c>
      <c r="AH1236" s="556"/>
      <c r="AN1236" s="502">
        <f t="shared" si="332"/>
        <v>0</v>
      </c>
      <c r="AO1236" s="502">
        <f t="shared" si="332"/>
        <v>0</v>
      </c>
      <c r="AP1236" s="502">
        <f t="shared" si="332"/>
        <v>-320512.80456969148</v>
      </c>
      <c r="AQ1236" s="502">
        <f t="shared" si="331"/>
        <v>-4834775.8695010096</v>
      </c>
    </row>
    <row r="1237" spans="1:43" s="504" customFormat="1" ht="12.75" x14ac:dyDescent="0.2">
      <c r="A1237" s="535" t="s">
        <v>1614</v>
      </c>
      <c r="B1237" s="536">
        <v>0</v>
      </c>
      <c r="C1237" s="537" t="s">
        <v>2263</v>
      </c>
      <c r="D1237" s="537">
        <v>3073.4413461906083</v>
      </c>
      <c r="E1237" s="537">
        <v>3073.4413461906083</v>
      </c>
      <c r="F1237" s="537">
        <v>4111.0597477171523</v>
      </c>
      <c r="G1237" s="538">
        <v>0</v>
      </c>
      <c r="H1237" s="538">
        <v>1</v>
      </c>
      <c r="I1237" s="538">
        <v>128</v>
      </c>
      <c r="J1237" s="538">
        <v>474</v>
      </c>
      <c r="K1237" s="539">
        <f t="shared" si="346"/>
        <v>0</v>
      </c>
      <c r="L1237" s="539">
        <f t="shared" si="347"/>
        <v>3073.4413461906083</v>
      </c>
      <c r="M1237" s="539">
        <f t="shared" si="347"/>
        <v>393400.49231239787</v>
      </c>
      <c r="N1237" s="539">
        <f t="shared" si="347"/>
        <v>1948642.3204179301</v>
      </c>
      <c r="O1237" s="539">
        <f t="shared" si="348"/>
        <v>2345116.2540765186</v>
      </c>
      <c r="P1237" s="540"/>
      <c r="Q1237" s="541"/>
      <c r="R1237" s="541"/>
      <c r="S1237" s="541"/>
      <c r="T1237" s="541"/>
      <c r="U1237" s="538">
        <f t="shared" si="349"/>
        <v>0</v>
      </c>
      <c r="V1237" s="538">
        <f t="shared" si="350"/>
        <v>0</v>
      </c>
      <c r="W1237" s="538">
        <f t="shared" si="350"/>
        <v>0</v>
      </c>
      <c r="X1237" s="538">
        <f t="shared" si="350"/>
        <v>0</v>
      </c>
      <c r="Y1237" s="538">
        <f t="shared" si="351"/>
        <v>0</v>
      </c>
      <c r="Z1237" s="542">
        <f t="shared" si="352"/>
        <v>0</v>
      </c>
      <c r="AA1237" s="543"/>
      <c r="AB1237" s="544" t="s">
        <v>2263</v>
      </c>
      <c r="AC1237" s="544" t="s">
        <v>2505</v>
      </c>
      <c r="AD1237" s="544" t="s">
        <v>2505</v>
      </c>
      <c r="AE1237" s="544" t="s">
        <v>2263</v>
      </c>
      <c r="AF1237" s="545" t="s">
        <v>2263</v>
      </c>
      <c r="AG1237" s="545" t="s">
        <v>2263</v>
      </c>
      <c r="AH1237" s="556"/>
      <c r="AN1237" s="502">
        <f t="shared" si="332"/>
        <v>0</v>
      </c>
      <c r="AO1237" s="502">
        <f t="shared" si="332"/>
        <v>-3073.4413461906083</v>
      </c>
      <c r="AP1237" s="502">
        <f t="shared" si="332"/>
        <v>-393400.49231239787</v>
      </c>
      <c r="AQ1237" s="502">
        <f t="shared" si="331"/>
        <v>-1948642.3204179301</v>
      </c>
    </row>
    <row r="1238" spans="1:43" s="504" customFormat="1" ht="12.75" x14ac:dyDescent="0.2">
      <c r="A1238" s="535" t="s">
        <v>1615</v>
      </c>
      <c r="B1238" s="536">
        <v>0</v>
      </c>
      <c r="C1238" s="537" t="s">
        <v>2263</v>
      </c>
      <c r="D1238" s="537">
        <v>2295.9400796402874</v>
      </c>
      <c r="E1238" s="537">
        <v>2295.9400796402874</v>
      </c>
      <c r="F1238" s="537">
        <v>3074.2393086904071</v>
      </c>
      <c r="G1238" s="538">
        <v>0</v>
      </c>
      <c r="H1238" s="538">
        <v>8</v>
      </c>
      <c r="I1238" s="538">
        <v>236</v>
      </c>
      <c r="J1238" s="538">
        <v>458</v>
      </c>
      <c r="K1238" s="539">
        <f t="shared" si="346"/>
        <v>0</v>
      </c>
      <c r="L1238" s="539">
        <f t="shared" si="347"/>
        <v>18367.520637122299</v>
      </c>
      <c r="M1238" s="539">
        <f t="shared" si="347"/>
        <v>541841.85879510781</v>
      </c>
      <c r="N1238" s="539">
        <f t="shared" si="347"/>
        <v>1408001.6033802065</v>
      </c>
      <c r="O1238" s="539">
        <f t="shared" si="348"/>
        <v>1968210.9828124368</v>
      </c>
      <c r="P1238" s="540"/>
      <c r="Q1238" s="541"/>
      <c r="R1238" s="541"/>
      <c r="S1238" s="541"/>
      <c r="T1238" s="541"/>
      <c r="U1238" s="538">
        <f t="shared" si="349"/>
        <v>0</v>
      </c>
      <c r="V1238" s="538">
        <f t="shared" si="350"/>
        <v>0</v>
      </c>
      <c r="W1238" s="538">
        <f t="shared" si="350"/>
        <v>0</v>
      </c>
      <c r="X1238" s="538">
        <f t="shared" si="350"/>
        <v>0</v>
      </c>
      <c r="Y1238" s="538">
        <f t="shared" si="351"/>
        <v>0</v>
      </c>
      <c r="Z1238" s="542">
        <f t="shared" si="352"/>
        <v>0</v>
      </c>
      <c r="AA1238" s="543"/>
      <c r="AB1238" s="544" t="s">
        <v>2263</v>
      </c>
      <c r="AC1238" s="544" t="s">
        <v>2505</v>
      </c>
      <c r="AD1238" s="544" t="s">
        <v>2505</v>
      </c>
      <c r="AE1238" s="544" t="s">
        <v>2263</v>
      </c>
      <c r="AF1238" s="545" t="s">
        <v>2263</v>
      </c>
      <c r="AG1238" s="545" t="s">
        <v>2263</v>
      </c>
      <c r="AH1238" s="556"/>
      <c r="AN1238" s="502">
        <f t="shared" si="332"/>
        <v>0</v>
      </c>
      <c r="AO1238" s="502">
        <f t="shared" si="332"/>
        <v>-18367.520637122299</v>
      </c>
      <c r="AP1238" s="502">
        <f t="shared" si="332"/>
        <v>-541841.85879510781</v>
      </c>
      <c r="AQ1238" s="502">
        <f t="shared" si="331"/>
        <v>-1408001.6033802065</v>
      </c>
    </row>
    <row r="1239" spans="1:43" s="504" customFormat="1" ht="12.75" x14ac:dyDescent="0.2">
      <c r="A1239" s="535" t="s">
        <v>1616</v>
      </c>
      <c r="B1239" s="536">
        <v>0</v>
      </c>
      <c r="C1239" s="537" t="s">
        <v>2263</v>
      </c>
      <c r="D1239" s="537">
        <v>1978.3145195514724</v>
      </c>
      <c r="E1239" s="537">
        <v>1978.3145195514724</v>
      </c>
      <c r="F1239" s="537">
        <v>2419.0525734607731</v>
      </c>
      <c r="G1239" s="538">
        <v>0</v>
      </c>
      <c r="H1239" s="538">
        <v>11</v>
      </c>
      <c r="I1239" s="538">
        <v>482</v>
      </c>
      <c r="J1239" s="538">
        <v>444</v>
      </c>
      <c r="K1239" s="539">
        <f t="shared" si="346"/>
        <v>0</v>
      </c>
      <c r="L1239" s="539">
        <f t="shared" si="347"/>
        <v>21761.459715066198</v>
      </c>
      <c r="M1239" s="539">
        <f t="shared" si="347"/>
        <v>953547.59842380963</v>
      </c>
      <c r="N1239" s="539">
        <f t="shared" si="347"/>
        <v>1074059.3426165832</v>
      </c>
      <c r="O1239" s="539">
        <f t="shared" si="348"/>
        <v>2049368.400755459</v>
      </c>
      <c r="P1239" s="540"/>
      <c r="Q1239" s="541"/>
      <c r="R1239" s="541"/>
      <c r="S1239" s="541"/>
      <c r="T1239" s="541"/>
      <c r="U1239" s="538">
        <f t="shared" si="349"/>
        <v>0</v>
      </c>
      <c r="V1239" s="538">
        <f t="shared" si="350"/>
        <v>0</v>
      </c>
      <c r="W1239" s="538">
        <f t="shared" si="350"/>
        <v>0</v>
      </c>
      <c r="X1239" s="538">
        <f t="shared" si="350"/>
        <v>0</v>
      </c>
      <c r="Y1239" s="538">
        <f t="shared" si="351"/>
        <v>0</v>
      </c>
      <c r="Z1239" s="542">
        <f t="shared" si="352"/>
        <v>0</v>
      </c>
      <c r="AA1239" s="543"/>
      <c r="AB1239" s="544" t="s">
        <v>2263</v>
      </c>
      <c r="AC1239" s="544" t="s">
        <v>2505</v>
      </c>
      <c r="AD1239" s="544" t="s">
        <v>2505</v>
      </c>
      <c r="AE1239" s="544" t="s">
        <v>2263</v>
      </c>
      <c r="AF1239" s="545" t="s">
        <v>2263</v>
      </c>
      <c r="AG1239" s="545" t="s">
        <v>2263</v>
      </c>
      <c r="AH1239" s="556"/>
      <c r="AN1239" s="502">
        <f t="shared" si="332"/>
        <v>0</v>
      </c>
      <c r="AO1239" s="502">
        <f t="shared" si="332"/>
        <v>-21761.459715066198</v>
      </c>
      <c r="AP1239" s="502">
        <f t="shared" si="332"/>
        <v>-953547.59842380963</v>
      </c>
      <c r="AQ1239" s="502">
        <f t="shared" si="331"/>
        <v>-1074059.3426165832</v>
      </c>
    </row>
    <row r="1240" spans="1:43" s="504" customFormat="1" ht="12.75" x14ac:dyDescent="0.2">
      <c r="A1240" s="535" t="s">
        <v>1617</v>
      </c>
      <c r="B1240" s="536">
        <v>0</v>
      </c>
      <c r="C1240" s="537" t="s">
        <v>2263</v>
      </c>
      <c r="D1240" s="537">
        <v>1751.6491301789333</v>
      </c>
      <c r="E1240" s="537">
        <v>1751.6491301789333</v>
      </c>
      <c r="F1240" s="537">
        <v>1822.6508951612334</v>
      </c>
      <c r="G1240" s="538">
        <v>0</v>
      </c>
      <c r="H1240" s="538">
        <v>26</v>
      </c>
      <c r="I1240" s="538">
        <v>715</v>
      </c>
      <c r="J1240" s="538">
        <v>205</v>
      </c>
      <c r="K1240" s="539">
        <f t="shared" si="346"/>
        <v>0</v>
      </c>
      <c r="L1240" s="539">
        <f t="shared" si="347"/>
        <v>45542.877384652267</v>
      </c>
      <c r="M1240" s="539">
        <f t="shared" si="347"/>
        <v>1252429.1280779373</v>
      </c>
      <c r="N1240" s="539">
        <f t="shared" si="347"/>
        <v>373643.43350805284</v>
      </c>
      <c r="O1240" s="539">
        <f t="shared" si="348"/>
        <v>1671615.4389706426</v>
      </c>
      <c r="P1240" s="540"/>
      <c r="Q1240" s="541"/>
      <c r="R1240" s="541"/>
      <c r="S1240" s="541"/>
      <c r="T1240" s="541"/>
      <c r="U1240" s="538">
        <f t="shared" si="349"/>
        <v>0</v>
      </c>
      <c r="V1240" s="538">
        <f t="shared" si="350"/>
        <v>0</v>
      </c>
      <c r="W1240" s="538">
        <f t="shared" si="350"/>
        <v>0</v>
      </c>
      <c r="X1240" s="538">
        <f t="shared" si="350"/>
        <v>0</v>
      </c>
      <c r="Y1240" s="538">
        <f t="shared" si="351"/>
        <v>0</v>
      </c>
      <c r="Z1240" s="542">
        <f t="shared" si="352"/>
        <v>0</v>
      </c>
      <c r="AA1240" s="543"/>
      <c r="AB1240" s="544" t="s">
        <v>2263</v>
      </c>
      <c r="AC1240" s="544" t="s">
        <v>2505</v>
      </c>
      <c r="AD1240" s="544" t="s">
        <v>2505</v>
      </c>
      <c r="AE1240" s="544" t="s">
        <v>2263</v>
      </c>
      <c r="AF1240" s="545" t="s">
        <v>2263</v>
      </c>
      <c r="AG1240" s="545" t="s">
        <v>2263</v>
      </c>
      <c r="AH1240" s="556"/>
      <c r="AN1240" s="502">
        <f t="shared" si="332"/>
        <v>0</v>
      </c>
      <c r="AO1240" s="502">
        <f t="shared" si="332"/>
        <v>-45542.877384652267</v>
      </c>
      <c r="AP1240" s="502">
        <f t="shared" si="332"/>
        <v>-1252429.1280779373</v>
      </c>
      <c r="AQ1240" s="502">
        <f t="shared" si="331"/>
        <v>-373643.43350805284</v>
      </c>
    </row>
    <row r="1241" spans="1:43" s="504" customFormat="1" ht="12.75" x14ac:dyDescent="0.2">
      <c r="A1241" s="535" t="s">
        <v>1618</v>
      </c>
      <c r="B1241" s="536">
        <v>0</v>
      </c>
      <c r="C1241" s="537" t="s">
        <v>2263</v>
      </c>
      <c r="D1241" s="537">
        <v>5042.2340503660262</v>
      </c>
      <c r="E1241" s="537">
        <v>5042.2340503660262</v>
      </c>
      <c r="F1241" s="537">
        <v>5500.7312651686861</v>
      </c>
      <c r="G1241" s="538">
        <v>0</v>
      </c>
      <c r="H1241" s="538">
        <v>0</v>
      </c>
      <c r="I1241" s="538">
        <v>11</v>
      </c>
      <c r="J1241" s="538">
        <v>646</v>
      </c>
      <c r="K1241" s="539">
        <f t="shared" si="346"/>
        <v>0</v>
      </c>
      <c r="L1241" s="539">
        <f t="shared" si="347"/>
        <v>0</v>
      </c>
      <c r="M1241" s="539">
        <f t="shared" si="347"/>
        <v>55464.574554026287</v>
      </c>
      <c r="N1241" s="539">
        <f t="shared" si="347"/>
        <v>3553472.3972989712</v>
      </c>
      <c r="O1241" s="539">
        <f t="shared" si="348"/>
        <v>3608936.9718529973</v>
      </c>
      <c r="P1241" s="540"/>
      <c r="Q1241" s="541"/>
      <c r="R1241" s="541"/>
      <c r="S1241" s="541"/>
      <c r="T1241" s="541"/>
      <c r="U1241" s="538">
        <f t="shared" si="349"/>
        <v>0</v>
      </c>
      <c r="V1241" s="538">
        <f t="shared" si="350"/>
        <v>0</v>
      </c>
      <c r="W1241" s="538">
        <f t="shared" si="350"/>
        <v>0</v>
      </c>
      <c r="X1241" s="538">
        <f t="shared" si="350"/>
        <v>0</v>
      </c>
      <c r="Y1241" s="538">
        <f t="shared" si="351"/>
        <v>0</v>
      </c>
      <c r="Z1241" s="542">
        <f t="shared" si="352"/>
        <v>0</v>
      </c>
      <c r="AA1241" s="543"/>
      <c r="AB1241" s="544" t="s">
        <v>2263</v>
      </c>
      <c r="AC1241" s="544" t="s">
        <v>2505</v>
      </c>
      <c r="AD1241" s="544" t="s">
        <v>2505</v>
      </c>
      <c r="AE1241" s="544" t="s">
        <v>2263</v>
      </c>
      <c r="AF1241" s="545" t="s">
        <v>2263</v>
      </c>
      <c r="AG1241" s="545" t="s">
        <v>2263</v>
      </c>
      <c r="AH1241" s="556"/>
      <c r="AN1241" s="502">
        <f t="shared" si="332"/>
        <v>0</v>
      </c>
      <c r="AO1241" s="502">
        <f t="shared" si="332"/>
        <v>0</v>
      </c>
      <c r="AP1241" s="502">
        <f t="shared" si="332"/>
        <v>-55464.574554026287</v>
      </c>
      <c r="AQ1241" s="502">
        <f t="shared" si="331"/>
        <v>-3553472.3972989712</v>
      </c>
    </row>
    <row r="1242" spans="1:43" s="504" customFormat="1" ht="12.75" x14ac:dyDescent="0.2">
      <c r="A1242" s="535" t="s">
        <v>1619</v>
      </c>
      <c r="B1242" s="536">
        <v>0</v>
      </c>
      <c r="C1242" s="537" t="s">
        <v>2263</v>
      </c>
      <c r="D1242" s="537">
        <v>2913.6301402706276</v>
      </c>
      <c r="E1242" s="537">
        <v>2913.6301402706276</v>
      </c>
      <c r="F1242" s="537">
        <v>3965.068300514678</v>
      </c>
      <c r="G1242" s="538">
        <v>0</v>
      </c>
      <c r="H1242" s="538">
        <v>25</v>
      </c>
      <c r="I1242" s="538">
        <v>108</v>
      </c>
      <c r="J1242" s="538">
        <v>2199</v>
      </c>
      <c r="K1242" s="539">
        <f t="shared" si="346"/>
        <v>0</v>
      </c>
      <c r="L1242" s="539">
        <f t="shared" si="347"/>
        <v>72840.753506765686</v>
      </c>
      <c r="M1242" s="539">
        <f t="shared" si="347"/>
        <v>314672.05514922779</v>
      </c>
      <c r="N1242" s="539">
        <f t="shared" si="347"/>
        <v>8719185.192831777</v>
      </c>
      <c r="O1242" s="539">
        <f t="shared" si="348"/>
        <v>9106698.001487771</v>
      </c>
      <c r="P1242" s="540"/>
      <c r="Q1242" s="541"/>
      <c r="R1242" s="541"/>
      <c r="S1242" s="541"/>
      <c r="T1242" s="541"/>
      <c r="U1242" s="538">
        <f t="shared" si="349"/>
        <v>0</v>
      </c>
      <c r="V1242" s="538">
        <f t="shared" si="350"/>
        <v>0</v>
      </c>
      <c r="W1242" s="538">
        <f t="shared" si="350"/>
        <v>0</v>
      </c>
      <c r="X1242" s="538">
        <f t="shared" si="350"/>
        <v>0</v>
      </c>
      <c r="Y1242" s="538">
        <f t="shared" si="351"/>
        <v>0</v>
      </c>
      <c r="Z1242" s="542">
        <f t="shared" si="352"/>
        <v>0</v>
      </c>
      <c r="AA1242" s="543"/>
      <c r="AB1242" s="544" t="s">
        <v>2263</v>
      </c>
      <c r="AC1242" s="544" t="s">
        <v>2505</v>
      </c>
      <c r="AD1242" s="544" t="s">
        <v>2505</v>
      </c>
      <c r="AE1242" s="544" t="s">
        <v>2263</v>
      </c>
      <c r="AF1242" s="545" t="s">
        <v>2263</v>
      </c>
      <c r="AG1242" s="545" t="s">
        <v>2263</v>
      </c>
      <c r="AH1242" s="556"/>
      <c r="AN1242" s="502">
        <f t="shared" si="332"/>
        <v>0</v>
      </c>
      <c r="AO1242" s="502">
        <f t="shared" si="332"/>
        <v>-72840.753506765686</v>
      </c>
      <c r="AP1242" s="502">
        <f t="shared" si="332"/>
        <v>-314672.05514922779</v>
      </c>
      <c r="AQ1242" s="502">
        <f t="shared" si="331"/>
        <v>-8719185.192831777</v>
      </c>
    </row>
    <row r="1243" spans="1:43" s="504" customFormat="1" ht="12.75" x14ac:dyDescent="0.2">
      <c r="A1243" s="535" t="s">
        <v>1620</v>
      </c>
      <c r="B1243" s="536">
        <v>0</v>
      </c>
      <c r="C1243" s="537" t="s">
        <v>2263</v>
      </c>
      <c r="D1243" s="537">
        <v>792.3301041554173</v>
      </c>
      <c r="E1243" s="537">
        <v>792.3301041554173</v>
      </c>
      <c r="F1243" s="537">
        <v>2652.5948017766932</v>
      </c>
      <c r="G1243" s="538">
        <v>0</v>
      </c>
      <c r="H1243" s="538">
        <v>398</v>
      </c>
      <c r="I1243" s="538">
        <v>240</v>
      </c>
      <c r="J1243" s="538">
        <v>2125</v>
      </c>
      <c r="K1243" s="539">
        <f t="shared" si="346"/>
        <v>0</v>
      </c>
      <c r="L1243" s="539">
        <f t="shared" si="347"/>
        <v>315347.38145385607</v>
      </c>
      <c r="M1243" s="539">
        <f t="shared" si="347"/>
        <v>190159.22499730016</v>
      </c>
      <c r="N1243" s="539">
        <f t="shared" si="347"/>
        <v>5636763.9537754729</v>
      </c>
      <c r="O1243" s="539">
        <f t="shared" si="348"/>
        <v>6142270.5602266295</v>
      </c>
      <c r="P1243" s="540"/>
      <c r="Q1243" s="541"/>
      <c r="R1243" s="541"/>
      <c r="S1243" s="541"/>
      <c r="T1243" s="541"/>
      <c r="U1243" s="538">
        <f t="shared" si="349"/>
        <v>0</v>
      </c>
      <c r="V1243" s="538">
        <f t="shared" si="350"/>
        <v>0</v>
      </c>
      <c r="W1243" s="538">
        <f t="shared" si="350"/>
        <v>0</v>
      </c>
      <c r="X1243" s="538">
        <f t="shared" si="350"/>
        <v>0</v>
      </c>
      <c r="Y1243" s="538">
        <f t="shared" si="351"/>
        <v>0</v>
      </c>
      <c r="Z1243" s="542">
        <f t="shared" si="352"/>
        <v>0</v>
      </c>
      <c r="AA1243" s="543"/>
      <c r="AB1243" s="544" t="s">
        <v>2263</v>
      </c>
      <c r="AC1243" s="544" t="s">
        <v>2505</v>
      </c>
      <c r="AD1243" s="544" t="s">
        <v>2505</v>
      </c>
      <c r="AE1243" s="544" t="s">
        <v>2263</v>
      </c>
      <c r="AF1243" s="545" t="s">
        <v>2263</v>
      </c>
      <c r="AG1243" s="545" t="s">
        <v>2263</v>
      </c>
      <c r="AH1243" s="556"/>
      <c r="AN1243" s="502">
        <f t="shared" si="332"/>
        <v>0</v>
      </c>
      <c r="AO1243" s="502">
        <f t="shared" si="332"/>
        <v>-315347.38145385607</v>
      </c>
      <c r="AP1243" s="502">
        <f t="shared" si="332"/>
        <v>-190159.22499730016</v>
      </c>
      <c r="AQ1243" s="502">
        <f t="shared" si="331"/>
        <v>-5636763.9537754729</v>
      </c>
    </row>
    <row r="1244" spans="1:43" s="504" customFormat="1" ht="12.75" x14ac:dyDescent="0.2">
      <c r="A1244" s="535" t="s">
        <v>1621</v>
      </c>
      <c r="B1244" s="536">
        <v>0</v>
      </c>
      <c r="C1244" s="537" t="s">
        <v>2263</v>
      </c>
      <c r="D1244" s="537">
        <v>450.01139615122429</v>
      </c>
      <c r="E1244" s="537">
        <v>450.01139615122429</v>
      </c>
      <c r="F1244" s="537">
        <v>2003.140184477264</v>
      </c>
      <c r="G1244" s="538">
        <v>0</v>
      </c>
      <c r="H1244" s="538">
        <v>2263</v>
      </c>
      <c r="I1244" s="538">
        <v>508</v>
      </c>
      <c r="J1244" s="538">
        <v>1395</v>
      </c>
      <c r="K1244" s="539">
        <f t="shared" si="346"/>
        <v>0</v>
      </c>
      <c r="L1244" s="539">
        <f t="shared" si="347"/>
        <v>1018375.7894902206</v>
      </c>
      <c r="M1244" s="539">
        <f t="shared" si="347"/>
        <v>228605.78924482194</v>
      </c>
      <c r="N1244" s="539">
        <f t="shared" si="347"/>
        <v>2794380.5573457833</v>
      </c>
      <c r="O1244" s="539">
        <f t="shared" si="348"/>
        <v>4041362.1360808257</v>
      </c>
      <c r="P1244" s="540"/>
      <c r="Q1244" s="541"/>
      <c r="R1244" s="541"/>
      <c r="S1244" s="541"/>
      <c r="T1244" s="541"/>
      <c r="U1244" s="538">
        <f t="shared" si="349"/>
        <v>0</v>
      </c>
      <c r="V1244" s="538">
        <f t="shared" si="350"/>
        <v>0</v>
      </c>
      <c r="W1244" s="538">
        <f t="shared" si="350"/>
        <v>0</v>
      </c>
      <c r="X1244" s="538">
        <f t="shared" si="350"/>
        <v>0</v>
      </c>
      <c r="Y1244" s="538">
        <f t="shared" si="351"/>
        <v>0</v>
      </c>
      <c r="Z1244" s="542">
        <f t="shared" si="352"/>
        <v>0</v>
      </c>
      <c r="AA1244" s="543"/>
      <c r="AB1244" s="544" t="s">
        <v>2263</v>
      </c>
      <c r="AC1244" s="544" t="s">
        <v>2505</v>
      </c>
      <c r="AD1244" s="544" t="s">
        <v>2505</v>
      </c>
      <c r="AE1244" s="544" t="s">
        <v>2263</v>
      </c>
      <c r="AF1244" s="545" t="s">
        <v>2263</v>
      </c>
      <c r="AG1244" s="545" t="s">
        <v>2263</v>
      </c>
      <c r="AH1244" s="556"/>
      <c r="AN1244" s="502">
        <f t="shared" si="332"/>
        <v>0</v>
      </c>
      <c r="AO1244" s="502">
        <f t="shared" si="332"/>
        <v>-1018375.7894902206</v>
      </c>
      <c r="AP1244" s="502">
        <f t="shared" si="332"/>
        <v>-228605.78924482194</v>
      </c>
      <c r="AQ1244" s="502">
        <f t="shared" si="331"/>
        <v>-2794380.5573457833</v>
      </c>
    </row>
    <row r="1245" spans="1:43" s="504" customFormat="1" ht="12.75" x14ac:dyDescent="0.2">
      <c r="A1245" s="535" t="s">
        <v>1622</v>
      </c>
      <c r="B1245" s="536">
        <v>0</v>
      </c>
      <c r="C1245" s="537" t="s">
        <v>2263</v>
      </c>
      <c r="D1245" s="537">
        <v>411.27568626894924</v>
      </c>
      <c r="E1245" s="537">
        <v>411.27568626894924</v>
      </c>
      <c r="F1245" s="537">
        <v>1471.8459680156693</v>
      </c>
      <c r="G1245" s="538">
        <v>0</v>
      </c>
      <c r="H1245" s="538">
        <v>8166</v>
      </c>
      <c r="I1245" s="538">
        <v>1200</v>
      </c>
      <c r="J1245" s="538">
        <v>879</v>
      </c>
      <c r="K1245" s="539">
        <f t="shared" si="346"/>
        <v>0</v>
      </c>
      <c r="L1245" s="539">
        <f t="shared" si="347"/>
        <v>3358477.2540722396</v>
      </c>
      <c r="M1245" s="539">
        <f t="shared" si="347"/>
        <v>493530.82352273911</v>
      </c>
      <c r="N1245" s="539">
        <f t="shared" si="347"/>
        <v>1293752.6058857734</v>
      </c>
      <c r="O1245" s="539">
        <f t="shared" si="348"/>
        <v>5145760.6834807526</v>
      </c>
      <c r="P1245" s="540"/>
      <c r="Q1245" s="541"/>
      <c r="R1245" s="541"/>
      <c r="S1245" s="541"/>
      <c r="T1245" s="541"/>
      <c r="U1245" s="538">
        <f t="shared" si="349"/>
        <v>0</v>
      </c>
      <c r="V1245" s="538">
        <f t="shared" si="350"/>
        <v>0</v>
      </c>
      <c r="W1245" s="538">
        <f t="shared" si="350"/>
        <v>0</v>
      </c>
      <c r="X1245" s="538">
        <f t="shared" si="350"/>
        <v>0</v>
      </c>
      <c r="Y1245" s="538">
        <f t="shared" si="351"/>
        <v>0</v>
      </c>
      <c r="Z1245" s="542">
        <f t="shared" si="352"/>
        <v>0</v>
      </c>
      <c r="AA1245" s="543"/>
      <c r="AB1245" s="544" t="s">
        <v>2263</v>
      </c>
      <c r="AC1245" s="544" t="s">
        <v>2505</v>
      </c>
      <c r="AD1245" s="544" t="s">
        <v>2505</v>
      </c>
      <c r="AE1245" s="544" t="s">
        <v>2263</v>
      </c>
      <c r="AF1245" s="545" t="s">
        <v>2263</v>
      </c>
      <c r="AG1245" s="545" t="s">
        <v>2263</v>
      </c>
      <c r="AH1245" s="556"/>
      <c r="AN1245" s="502">
        <f t="shared" si="332"/>
        <v>0</v>
      </c>
      <c r="AO1245" s="502">
        <f t="shared" si="332"/>
        <v>-3358477.2540722396</v>
      </c>
      <c r="AP1245" s="502">
        <f t="shared" si="332"/>
        <v>-493530.82352273911</v>
      </c>
      <c r="AQ1245" s="502">
        <f t="shared" si="331"/>
        <v>-1293752.6058857734</v>
      </c>
    </row>
    <row r="1246" spans="1:43" s="504" customFormat="1" ht="12.75" x14ac:dyDescent="0.2">
      <c r="A1246" s="535" t="s">
        <v>1623</v>
      </c>
      <c r="B1246" s="536">
        <v>0</v>
      </c>
      <c r="C1246" s="537" t="s">
        <v>2263</v>
      </c>
      <c r="D1246" s="537">
        <v>1019.393219322442</v>
      </c>
      <c r="E1246" s="537">
        <v>1019.393219322442</v>
      </c>
      <c r="F1246" s="537">
        <v>1797.9316280506132</v>
      </c>
      <c r="G1246" s="538">
        <v>15</v>
      </c>
      <c r="H1246" s="538">
        <v>805</v>
      </c>
      <c r="I1246" s="538">
        <v>215</v>
      </c>
      <c r="J1246" s="538">
        <v>23</v>
      </c>
      <c r="K1246" s="539">
        <f t="shared" si="346"/>
        <v>0</v>
      </c>
      <c r="L1246" s="539">
        <f t="shared" si="347"/>
        <v>820611.54155456577</v>
      </c>
      <c r="M1246" s="539">
        <f t="shared" si="347"/>
        <v>219169.54215432503</v>
      </c>
      <c r="N1246" s="539">
        <f t="shared" si="347"/>
        <v>41352.427445164103</v>
      </c>
      <c r="O1246" s="539">
        <f t="shared" si="348"/>
        <v>1081133.5111540549</v>
      </c>
      <c r="P1246" s="540"/>
      <c r="Q1246" s="541"/>
      <c r="R1246" s="541"/>
      <c r="S1246" s="541"/>
      <c r="T1246" s="541"/>
      <c r="U1246" s="538">
        <f t="shared" si="349"/>
        <v>0</v>
      </c>
      <c r="V1246" s="538">
        <f t="shared" si="350"/>
        <v>0</v>
      </c>
      <c r="W1246" s="538">
        <f t="shared" si="350"/>
        <v>0</v>
      </c>
      <c r="X1246" s="538">
        <f t="shared" si="350"/>
        <v>0</v>
      </c>
      <c r="Y1246" s="538">
        <f t="shared" si="351"/>
        <v>0</v>
      </c>
      <c r="Z1246" s="542">
        <f t="shared" si="352"/>
        <v>0</v>
      </c>
      <c r="AA1246" s="543"/>
      <c r="AB1246" s="544" t="s">
        <v>2505</v>
      </c>
      <c r="AC1246" s="544">
        <v>1016.928121094717</v>
      </c>
      <c r="AD1246" s="544">
        <v>1016.928121094717</v>
      </c>
      <c r="AE1246" s="544">
        <v>1575.4199514633722</v>
      </c>
      <c r="AF1246" s="545">
        <v>101</v>
      </c>
      <c r="AG1246" s="545" t="s">
        <v>2263</v>
      </c>
      <c r="AH1246" s="556"/>
      <c r="AN1246" s="502">
        <f t="shared" si="332"/>
        <v>0</v>
      </c>
      <c r="AO1246" s="502">
        <f t="shared" si="332"/>
        <v>-820611.54155456577</v>
      </c>
      <c r="AP1246" s="502">
        <f t="shared" si="332"/>
        <v>-219169.54215432503</v>
      </c>
      <c r="AQ1246" s="502">
        <f t="shared" si="331"/>
        <v>-41352.427445164103</v>
      </c>
    </row>
    <row r="1247" spans="1:43" s="504" customFormat="1" ht="12.75" x14ac:dyDescent="0.2">
      <c r="A1247" s="535" t="s">
        <v>335</v>
      </c>
      <c r="B1247" s="536">
        <v>0</v>
      </c>
      <c r="C1247" s="537">
        <v>138.95669666620643</v>
      </c>
      <c r="D1247" s="537">
        <v>857.6894856767118</v>
      </c>
      <c r="E1247" s="537">
        <v>857.6894856767118</v>
      </c>
      <c r="F1247" s="537">
        <v>1137.8755409548198</v>
      </c>
      <c r="G1247" s="538">
        <v>2472</v>
      </c>
      <c r="H1247" s="538">
        <v>13014</v>
      </c>
      <c r="I1247" s="538">
        <v>6167</v>
      </c>
      <c r="J1247" s="538">
        <v>982</v>
      </c>
      <c r="K1247" s="539">
        <f t="shared" si="346"/>
        <v>343500.9541588623</v>
      </c>
      <c r="L1247" s="539">
        <f t="shared" si="347"/>
        <v>11161970.966596728</v>
      </c>
      <c r="M1247" s="539">
        <f t="shared" si="347"/>
        <v>5289371.0581682818</v>
      </c>
      <c r="N1247" s="539">
        <f t="shared" si="347"/>
        <v>1117393.781217633</v>
      </c>
      <c r="O1247" s="539">
        <f t="shared" si="348"/>
        <v>17912236.760141507</v>
      </c>
      <c r="P1247" s="540"/>
      <c r="Q1247" s="541"/>
      <c r="R1247" s="541"/>
      <c r="S1247" s="541"/>
      <c r="T1247" s="541"/>
      <c r="U1247" s="538">
        <f t="shared" si="349"/>
        <v>0</v>
      </c>
      <c r="V1247" s="538">
        <f t="shared" si="350"/>
        <v>0</v>
      </c>
      <c r="W1247" s="538">
        <f t="shared" si="350"/>
        <v>0</v>
      </c>
      <c r="X1247" s="538">
        <f t="shared" si="350"/>
        <v>0</v>
      </c>
      <c r="Y1247" s="538">
        <f t="shared" si="351"/>
        <v>0</v>
      </c>
      <c r="Z1247" s="542">
        <f t="shared" si="352"/>
        <v>0</v>
      </c>
      <c r="AA1247" s="543"/>
      <c r="AB1247" s="544" t="s">
        <v>2505</v>
      </c>
      <c r="AC1247" s="544">
        <v>726.76705613119759</v>
      </c>
      <c r="AD1247" s="544">
        <v>726.76705613119759</v>
      </c>
      <c r="AE1247" s="544">
        <v>1076.9614448802727</v>
      </c>
      <c r="AF1247" s="545">
        <v>101</v>
      </c>
      <c r="AG1247" s="545" t="s">
        <v>2263</v>
      </c>
      <c r="AH1247" s="556"/>
      <c r="AN1247" s="502">
        <f t="shared" si="332"/>
        <v>-343500.9541588623</v>
      </c>
      <c r="AO1247" s="502">
        <f t="shared" si="332"/>
        <v>-11161970.966596728</v>
      </c>
      <c r="AP1247" s="502">
        <f t="shared" si="332"/>
        <v>-5289371.0581682818</v>
      </c>
      <c r="AQ1247" s="502">
        <f t="shared" si="331"/>
        <v>-1117393.781217633</v>
      </c>
    </row>
    <row r="1248" spans="1:43" s="504" customFormat="1" ht="12.75" x14ac:dyDescent="0.2">
      <c r="A1248" s="535" t="s">
        <v>1624</v>
      </c>
      <c r="B1248" s="536" t="s">
        <v>2444</v>
      </c>
      <c r="C1248" s="537" t="s">
        <v>2263</v>
      </c>
      <c r="D1248" s="537">
        <v>4215.8666042956493</v>
      </c>
      <c r="E1248" s="537">
        <v>4215.8666042956493</v>
      </c>
      <c r="F1248" s="537">
        <v>6916.5243440036329</v>
      </c>
      <c r="G1248" s="538">
        <v>0</v>
      </c>
      <c r="H1248" s="538">
        <v>19</v>
      </c>
      <c r="I1248" s="538">
        <v>98</v>
      </c>
      <c r="J1248" s="538">
        <v>20</v>
      </c>
      <c r="K1248" s="539">
        <f t="shared" si="346"/>
        <v>0</v>
      </c>
      <c r="L1248" s="539">
        <f t="shared" si="347"/>
        <v>80101.465481617342</v>
      </c>
      <c r="M1248" s="539">
        <f t="shared" si="347"/>
        <v>413154.92722097365</v>
      </c>
      <c r="N1248" s="539">
        <f t="shared" si="347"/>
        <v>138330.48688007265</v>
      </c>
      <c r="O1248" s="539">
        <f t="shared" si="348"/>
        <v>631586.87958266365</v>
      </c>
      <c r="P1248" s="540"/>
      <c r="Q1248" s="541"/>
      <c r="R1248" s="541">
        <f>SUMPRODUCT($D$1248:$F$1248,$H$1248:$J$1248)/SUM($H$1248:$J$1248)</f>
        <v>4610.1232086325817</v>
      </c>
      <c r="S1248" s="541">
        <f t="shared" ref="S1248:T1248" si="353">SUMPRODUCT($D$1248:$F$1248,$H$1248:$J$1248)/SUM($H$1248:$J$1248)</f>
        <v>4610.1232086325817</v>
      </c>
      <c r="T1248" s="541">
        <f t="shared" si="353"/>
        <v>4610.1232086325817</v>
      </c>
      <c r="U1248" s="538">
        <f t="shared" si="349"/>
        <v>0</v>
      </c>
      <c r="V1248" s="538">
        <f t="shared" si="350"/>
        <v>87592.340964019051</v>
      </c>
      <c r="W1248" s="538">
        <f t="shared" si="350"/>
        <v>451792.074445993</v>
      </c>
      <c r="X1248" s="538">
        <f t="shared" si="350"/>
        <v>92202.464172651642</v>
      </c>
      <c r="Y1248" s="538">
        <f t="shared" si="351"/>
        <v>631586.87958266365</v>
      </c>
      <c r="Z1248" s="542">
        <f t="shared" si="352"/>
        <v>0</v>
      </c>
      <c r="AA1248" s="543"/>
      <c r="AB1248" s="544" t="s">
        <v>2505</v>
      </c>
      <c r="AC1248" s="544">
        <v>4866.3376098897461</v>
      </c>
      <c r="AD1248" s="544">
        <v>4866.3376098897461</v>
      </c>
      <c r="AE1248" s="544">
        <v>4337.8624414138694</v>
      </c>
      <c r="AF1248" s="545" t="s">
        <v>2263</v>
      </c>
      <c r="AG1248" s="545" t="s">
        <v>2263</v>
      </c>
      <c r="AH1248" s="556"/>
      <c r="AN1248" s="502">
        <f t="shared" si="332"/>
        <v>0</v>
      </c>
      <c r="AO1248" s="502">
        <f t="shared" si="332"/>
        <v>7490.8754824017087</v>
      </c>
      <c r="AP1248" s="502">
        <f t="shared" si="332"/>
        <v>38637.147225019347</v>
      </c>
      <c r="AQ1248" s="502">
        <f t="shared" si="331"/>
        <v>-46128.022707421012</v>
      </c>
    </row>
    <row r="1249" spans="1:43" s="504" customFormat="1" ht="12.75" x14ac:dyDescent="0.2">
      <c r="A1249" s="535" t="s">
        <v>1625</v>
      </c>
      <c r="B1249" s="536">
        <v>0</v>
      </c>
      <c r="C1249" s="537" t="s">
        <v>2263</v>
      </c>
      <c r="D1249" s="537">
        <v>6040.7836158157879</v>
      </c>
      <c r="E1249" s="537">
        <v>6040.7836158157879</v>
      </c>
      <c r="F1249" s="537">
        <v>7410.8321996785107</v>
      </c>
      <c r="G1249" s="538">
        <v>0</v>
      </c>
      <c r="H1249" s="538">
        <v>17</v>
      </c>
      <c r="I1249" s="538">
        <v>285</v>
      </c>
      <c r="J1249" s="538">
        <v>109</v>
      </c>
      <c r="K1249" s="539">
        <f t="shared" si="346"/>
        <v>0</v>
      </c>
      <c r="L1249" s="539">
        <f t="shared" si="347"/>
        <v>102693.32146886839</v>
      </c>
      <c r="M1249" s="539">
        <f t="shared" si="347"/>
        <v>1721623.3305074996</v>
      </c>
      <c r="N1249" s="539">
        <f t="shared" si="347"/>
        <v>807780.70976495766</v>
      </c>
      <c r="O1249" s="539">
        <f t="shared" si="348"/>
        <v>2632097.3617413258</v>
      </c>
      <c r="P1249" s="540"/>
      <c r="Q1249" s="541"/>
      <c r="R1249" s="541"/>
      <c r="S1249" s="541"/>
      <c r="T1249" s="541"/>
      <c r="U1249" s="538">
        <f t="shared" si="349"/>
        <v>0</v>
      </c>
      <c r="V1249" s="538">
        <f t="shared" si="350"/>
        <v>0</v>
      </c>
      <c r="W1249" s="538">
        <f t="shared" si="350"/>
        <v>0</v>
      </c>
      <c r="X1249" s="538">
        <f t="shared" si="350"/>
        <v>0</v>
      </c>
      <c r="Y1249" s="538">
        <f t="shared" si="351"/>
        <v>0</v>
      </c>
      <c r="Z1249" s="542">
        <f t="shared" si="352"/>
        <v>0</v>
      </c>
      <c r="AA1249" s="543"/>
      <c r="AB1249" s="544" t="s">
        <v>2263</v>
      </c>
      <c r="AC1249" s="544" t="s">
        <v>2505</v>
      </c>
      <c r="AD1249" s="544" t="s">
        <v>2505</v>
      </c>
      <c r="AE1249" s="544" t="s">
        <v>2263</v>
      </c>
      <c r="AF1249" s="545" t="s">
        <v>2263</v>
      </c>
      <c r="AG1249" s="545" t="s">
        <v>2263</v>
      </c>
      <c r="AH1249" s="556"/>
      <c r="AN1249" s="502">
        <f t="shared" si="332"/>
        <v>0</v>
      </c>
      <c r="AO1249" s="502">
        <f t="shared" si="332"/>
        <v>-102693.32146886839</v>
      </c>
      <c r="AP1249" s="502">
        <f t="shared" si="332"/>
        <v>-1721623.3305074996</v>
      </c>
      <c r="AQ1249" s="502">
        <f t="shared" si="331"/>
        <v>-807780.70976495766</v>
      </c>
    </row>
    <row r="1250" spans="1:43" s="504" customFormat="1" ht="12.75" x14ac:dyDescent="0.2">
      <c r="A1250" s="535" t="s">
        <v>1626</v>
      </c>
      <c r="B1250" s="536">
        <v>0</v>
      </c>
      <c r="C1250" s="537" t="s">
        <v>2263</v>
      </c>
      <c r="D1250" s="537">
        <v>3330.5301789934815</v>
      </c>
      <c r="E1250" s="537">
        <v>3330.5301789934815</v>
      </c>
      <c r="F1250" s="537">
        <v>3466.7081748387222</v>
      </c>
      <c r="G1250" s="538">
        <v>148</v>
      </c>
      <c r="H1250" s="538">
        <v>68</v>
      </c>
      <c r="I1250" s="538">
        <v>319</v>
      </c>
      <c r="J1250" s="538">
        <v>44</v>
      </c>
      <c r="K1250" s="539">
        <f t="shared" si="346"/>
        <v>0</v>
      </c>
      <c r="L1250" s="539">
        <f t="shared" si="347"/>
        <v>226476.05217155674</v>
      </c>
      <c r="M1250" s="539">
        <f t="shared" si="347"/>
        <v>1062439.1270989205</v>
      </c>
      <c r="N1250" s="539">
        <f t="shared" si="347"/>
        <v>152535.15969290378</v>
      </c>
      <c r="O1250" s="539">
        <f t="shared" si="348"/>
        <v>1441450.338963381</v>
      </c>
      <c r="P1250" s="540"/>
      <c r="Q1250" s="541"/>
      <c r="R1250" s="541"/>
      <c r="S1250" s="541"/>
      <c r="T1250" s="541"/>
      <c r="U1250" s="538">
        <f t="shared" si="349"/>
        <v>0</v>
      </c>
      <c r="V1250" s="538">
        <f t="shared" si="350"/>
        <v>0</v>
      </c>
      <c r="W1250" s="538">
        <f t="shared" si="350"/>
        <v>0</v>
      </c>
      <c r="X1250" s="538">
        <f t="shared" si="350"/>
        <v>0</v>
      </c>
      <c r="Y1250" s="538">
        <f t="shared" si="351"/>
        <v>0</v>
      </c>
      <c r="Z1250" s="542">
        <f t="shared" si="352"/>
        <v>0</v>
      </c>
      <c r="AA1250" s="543"/>
      <c r="AB1250" s="544" t="s">
        <v>2263</v>
      </c>
      <c r="AC1250" s="544" t="s">
        <v>2505</v>
      </c>
      <c r="AD1250" s="544" t="s">
        <v>2505</v>
      </c>
      <c r="AE1250" s="544" t="s">
        <v>2263</v>
      </c>
      <c r="AF1250" s="545">
        <v>410</v>
      </c>
      <c r="AG1250" s="545" t="s">
        <v>2263</v>
      </c>
      <c r="AH1250" s="556"/>
      <c r="AN1250" s="502">
        <f t="shared" si="332"/>
        <v>0</v>
      </c>
      <c r="AO1250" s="502">
        <f t="shared" si="332"/>
        <v>-226476.05217155674</v>
      </c>
      <c r="AP1250" s="502">
        <f t="shared" si="332"/>
        <v>-1062439.1270989205</v>
      </c>
      <c r="AQ1250" s="502">
        <f t="shared" si="331"/>
        <v>-152535.15969290378</v>
      </c>
    </row>
    <row r="1251" spans="1:43" s="504" customFormat="1" ht="12.75" x14ac:dyDescent="0.2">
      <c r="A1251" s="535" t="s">
        <v>1627</v>
      </c>
      <c r="B1251" s="536">
        <v>0</v>
      </c>
      <c r="C1251" s="537" t="s">
        <v>2263</v>
      </c>
      <c r="D1251" s="537">
        <v>2399.577196706663</v>
      </c>
      <c r="E1251" s="537">
        <v>2399.577196706663</v>
      </c>
      <c r="F1251" s="537">
        <v>4474.9720920809541</v>
      </c>
      <c r="G1251" s="538">
        <v>6</v>
      </c>
      <c r="H1251" s="538">
        <v>49</v>
      </c>
      <c r="I1251" s="538">
        <v>242</v>
      </c>
      <c r="J1251" s="538">
        <v>77</v>
      </c>
      <c r="K1251" s="539">
        <f t="shared" si="346"/>
        <v>0</v>
      </c>
      <c r="L1251" s="539">
        <f t="shared" si="347"/>
        <v>117579.28263862649</v>
      </c>
      <c r="M1251" s="539">
        <f t="shared" si="347"/>
        <v>580697.68160301249</v>
      </c>
      <c r="N1251" s="539">
        <f t="shared" si="347"/>
        <v>344572.85109023348</v>
      </c>
      <c r="O1251" s="539">
        <f t="shared" si="348"/>
        <v>1042849.8153318726</v>
      </c>
      <c r="P1251" s="540"/>
      <c r="Q1251" s="541"/>
      <c r="R1251" s="541"/>
      <c r="S1251" s="541"/>
      <c r="T1251" s="541"/>
      <c r="U1251" s="538">
        <f t="shared" si="349"/>
        <v>0</v>
      </c>
      <c r="V1251" s="538">
        <f t="shared" si="350"/>
        <v>0</v>
      </c>
      <c r="W1251" s="538">
        <f t="shared" si="350"/>
        <v>0</v>
      </c>
      <c r="X1251" s="538">
        <f t="shared" si="350"/>
        <v>0</v>
      </c>
      <c r="Y1251" s="538">
        <f t="shared" si="351"/>
        <v>0</v>
      </c>
      <c r="Z1251" s="542">
        <f t="shared" si="352"/>
        <v>0</v>
      </c>
      <c r="AA1251" s="543"/>
      <c r="AB1251" s="544" t="s">
        <v>2505</v>
      </c>
      <c r="AC1251" s="544">
        <v>2414.0672928312874</v>
      </c>
      <c r="AD1251" s="544">
        <v>2414.0672928312874</v>
      </c>
      <c r="AE1251" s="544">
        <v>3611.0953852826715</v>
      </c>
      <c r="AF1251" s="545">
        <v>101</v>
      </c>
      <c r="AG1251" s="545" t="s">
        <v>2263</v>
      </c>
      <c r="AH1251" s="556"/>
      <c r="AN1251" s="502">
        <f t="shared" si="332"/>
        <v>0</v>
      </c>
      <c r="AO1251" s="502">
        <f t="shared" si="332"/>
        <v>-117579.28263862649</v>
      </c>
      <c r="AP1251" s="502">
        <f t="shared" si="332"/>
        <v>-580697.68160301249</v>
      </c>
      <c r="AQ1251" s="502">
        <f t="shared" si="331"/>
        <v>-344572.85109023348</v>
      </c>
    </row>
    <row r="1252" spans="1:43" s="504" customFormat="1" ht="12.75" x14ac:dyDescent="0.2">
      <c r="A1252" s="535" t="s">
        <v>1628</v>
      </c>
      <c r="B1252" s="536">
        <v>0</v>
      </c>
      <c r="C1252" s="537" t="s">
        <v>2263</v>
      </c>
      <c r="D1252" s="537">
        <v>3841.1746381955086</v>
      </c>
      <c r="E1252" s="537">
        <v>3841.1746381955086</v>
      </c>
      <c r="F1252" s="537">
        <v>8483.4105421595505</v>
      </c>
      <c r="G1252" s="538">
        <v>0</v>
      </c>
      <c r="H1252" s="538">
        <v>7</v>
      </c>
      <c r="I1252" s="538">
        <v>375</v>
      </c>
      <c r="J1252" s="538">
        <v>354</v>
      </c>
      <c r="K1252" s="539">
        <f t="shared" si="346"/>
        <v>0</v>
      </c>
      <c r="L1252" s="539">
        <f t="shared" si="347"/>
        <v>26888.22246736856</v>
      </c>
      <c r="M1252" s="539">
        <f t="shared" si="347"/>
        <v>1440440.4893233157</v>
      </c>
      <c r="N1252" s="539">
        <f t="shared" si="347"/>
        <v>3003127.3319244809</v>
      </c>
      <c r="O1252" s="539">
        <f t="shared" si="348"/>
        <v>4470456.043715165</v>
      </c>
      <c r="P1252" s="540"/>
      <c r="Q1252" s="541"/>
      <c r="R1252" s="541"/>
      <c r="S1252" s="541"/>
      <c r="T1252" s="541"/>
      <c r="U1252" s="538">
        <f t="shared" si="349"/>
        <v>0</v>
      </c>
      <c r="V1252" s="538">
        <f t="shared" si="350"/>
        <v>0</v>
      </c>
      <c r="W1252" s="538">
        <f t="shared" si="350"/>
        <v>0</v>
      </c>
      <c r="X1252" s="538">
        <f t="shared" si="350"/>
        <v>0</v>
      </c>
      <c r="Y1252" s="538">
        <f t="shared" si="351"/>
        <v>0</v>
      </c>
      <c r="Z1252" s="542">
        <f t="shared" si="352"/>
        <v>0</v>
      </c>
      <c r="AA1252" s="543"/>
      <c r="AB1252" s="544" t="s">
        <v>2263</v>
      </c>
      <c r="AC1252" s="544" t="s">
        <v>2505</v>
      </c>
      <c r="AD1252" s="544" t="s">
        <v>2505</v>
      </c>
      <c r="AE1252" s="544" t="s">
        <v>2263</v>
      </c>
      <c r="AF1252" s="545" t="s">
        <v>2263</v>
      </c>
      <c r="AG1252" s="545" t="s">
        <v>2263</v>
      </c>
      <c r="AH1252" s="556"/>
      <c r="AN1252" s="502">
        <f t="shared" si="332"/>
        <v>0</v>
      </c>
      <c r="AO1252" s="502">
        <f t="shared" si="332"/>
        <v>-26888.22246736856</v>
      </c>
      <c r="AP1252" s="502">
        <f t="shared" si="332"/>
        <v>-1440440.4893233157</v>
      </c>
      <c r="AQ1252" s="502">
        <f t="shared" si="331"/>
        <v>-3003127.3319244809</v>
      </c>
    </row>
    <row r="1253" spans="1:43" s="504" customFormat="1" ht="12.75" x14ac:dyDescent="0.2">
      <c r="A1253" s="535" t="s">
        <v>1629</v>
      </c>
      <c r="B1253" s="536">
        <v>0</v>
      </c>
      <c r="C1253" s="537" t="s">
        <v>2263</v>
      </c>
      <c r="D1253" s="537">
        <v>2047.2107573047354</v>
      </c>
      <c r="E1253" s="537">
        <v>2047.2107573047354</v>
      </c>
      <c r="F1253" s="537">
        <v>4875.4779935495153</v>
      </c>
      <c r="G1253" s="538">
        <v>0</v>
      </c>
      <c r="H1253" s="538">
        <v>37</v>
      </c>
      <c r="I1253" s="538">
        <v>961</v>
      </c>
      <c r="J1253" s="538">
        <v>195</v>
      </c>
      <c r="K1253" s="539">
        <f t="shared" si="346"/>
        <v>0</v>
      </c>
      <c r="L1253" s="539">
        <f t="shared" si="347"/>
        <v>75746.798020275208</v>
      </c>
      <c r="M1253" s="539">
        <f t="shared" si="347"/>
        <v>1967369.5377698506</v>
      </c>
      <c r="N1253" s="539">
        <f t="shared" si="347"/>
        <v>950718.20874215546</v>
      </c>
      <c r="O1253" s="539">
        <f t="shared" si="348"/>
        <v>2993834.5445322813</v>
      </c>
      <c r="P1253" s="540"/>
      <c r="Q1253" s="541"/>
      <c r="R1253" s="541"/>
      <c r="S1253" s="541"/>
      <c r="T1253" s="541"/>
      <c r="U1253" s="538">
        <f t="shared" si="349"/>
        <v>0</v>
      </c>
      <c r="V1253" s="538">
        <f t="shared" si="350"/>
        <v>0</v>
      </c>
      <c r="W1253" s="538">
        <f t="shared" si="350"/>
        <v>0</v>
      </c>
      <c r="X1253" s="538">
        <f t="shared" si="350"/>
        <v>0</v>
      </c>
      <c r="Y1253" s="538">
        <f t="shared" si="351"/>
        <v>0</v>
      </c>
      <c r="Z1253" s="542">
        <f t="shared" si="352"/>
        <v>0</v>
      </c>
      <c r="AA1253" s="543"/>
      <c r="AB1253" s="544" t="s">
        <v>2263</v>
      </c>
      <c r="AC1253" s="544" t="s">
        <v>2505</v>
      </c>
      <c r="AD1253" s="544" t="s">
        <v>2505</v>
      </c>
      <c r="AE1253" s="544" t="s">
        <v>2263</v>
      </c>
      <c r="AF1253" s="545" t="s">
        <v>2263</v>
      </c>
      <c r="AG1253" s="545" t="s">
        <v>2263</v>
      </c>
      <c r="AH1253" s="556"/>
      <c r="AN1253" s="502">
        <f t="shared" si="332"/>
        <v>0</v>
      </c>
      <c r="AO1253" s="502">
        <f t="shared" si="332"/>
        <v>-75746.798020275208</v>
      </c>
      <c r="AP1253" s="502">
        <f t="shared" si="332"/>
        <v>-1967369.5377698506</v>
      </c>
      <c r="AQ1253" s="502">
        <f t="shared" si="331"/>
        <v>-950718.20874215546</v>
      </c>
    </row>
    <row r="1254" spans="1:43" s="504" customFormat="1" ht="12.75" x14ac:dyDescent="0.2">
      <c r="A1254" s="535" t="s">
        <v>1630</v>
      </c>
      <c r="B1254" s="536">
        <v>0</v>
      </c>
      <c r="C1254" s="537" t="s">
        <v>2263</v>
      </c>
      <c r="D1254" s="537">
        <v>1658.2733645122992</v>
      </c>
      <c r="E1254" s="537">
        <v>1658.2733645122992</v>
      </c>
      <c r="F1254" s="537">
        <v>3738.2980691185153</v>
      </c>
      <c r="G1254" s="538">
        <v>0</v>
      </c>
      <c r="H1254" s="538">
        <v>483</v>
      </c>
      <c r="I1254" s="538">
        <v>7011</v>
      </c>
      <c r="J1254" s="538">
        <v>480</v>
      </c>
      <c r="K1254" s="539">
        <f t="shared" si="346"/>
        <v>0</v>
      </c>
      <c r="L1254" s="539">
        <f t="shared" si="347"/>
        <v>800946.03505944053</v>
      </c>
      <c r="M1254" s="539">
        <f t="shared" si="347"/>
        <v>11626154.55859573</v>
      </c>
      <c r="N1254" s="539">
        <f t="shared" si="347"/>
        <v>1794383.0731768874</v>
      </c>
      <c r="O1254" s="539">
        <f t="shared" si="348"/>
        <v>14221483.666832058</v>
      </c>
      <c r="P1254" s="540"/>
      <c r="Q1254" s="541"/>
      <c r="R1254" s="541"/>
      <c r="S1254" s="541"/>
      <c r="T1254" s="541"/>
      <c r="U1254" s="538">
        <f t="shared" si="349"/>
        <v>0</v>
      </c>
      <c r="V1254" s="538">
        <f t="shared" si="350"/>
        <v>0</v>
      </c>
      <c r="W1254" s="538">
        <f t="shared" si="350"/>
        <v>0</v>
      </c>
      <c r="X1254" s="538">
        <f t="shared" si="350"/>
        <v>0</v>
      </c>
      <c r="Y1254" s="538">
        <f t="shared" si="351"/>
        <v>0</v>
      </c>
      <c r="Z1254" s="542">
        <f t="shared" si="352"/>
        <v>0</v>
      </c>
      <c r="AA1254" s="543"/>
      <c r="AB1254" s="544" t="s">
        <v>2263</v>
      </c>
      <c r="AC1254" s="544" t="s">
        <v>2505</v>
      </c>
      <c r="AD1254" s="544" t="s">
        <v>2505</v>
      </c>
      <c r="AE1254" s="544" t="s">
        <v>2263</v>
      </c>
      <c r="AF1254" s="545" t="s">
        <v>2263</v>
      </c>
      <c r="AG1254" s="545" t="s">
        <v>2263</v>
      </c>
      <c r="AH1254" s="556"/>
      <c r="AN1254" s="502">
        <f t="shared" si="332"/>
        <v>0</v>
      </c>
      <c r="AO1254" s="502">
        <f t="shared" si="332"/>
        <v>-800946.03505944053</v>
      </c>
      <c r="AP1254" s="502">
        <f t="shared" si="332"/>
        <v>-11626154.55859573</v>
      </c>
      <c r="AQ1254" s="502">
        <f t="shared" si="331"/>
        <v>-1794383.0731768874</v>
      </c>
    </row>
    <row r="1255" spans="1:43" s="504" customFormat="1" ht="12.75" x14ac:dyDescent="0.2">
      <c r="A1255" s="535" t="s">
        <v>1631</v>
      </c>
      <c r="B1255" s="536">
        <v>0</v>
      </c>
      <c r="C1255" s="537" t="s">
        <v>2263</v>
      </c>
      <c r="D1255" s="537">
        <v>1444.0284406435687</v>
      </c>
      <c r="E1255" s="537">
        <v>1444.0284406435687</v>
      </c>
      <c r="F1255" s="537">
        <v>2477.5023972711206</v>
      </c>
      <c r="G1255" s="538">
        <v>52</v>
      </c>
      <c r="H1255" s="538">
        <v>2005</v>
      </c>
      <c r="I1255" s="538">
        <v>13811</v>
      </c>
      <c r="J1255" s="538">
        <v>300</v>
      </c>
      <c r="K1255" s="539">
        <f t="shared" si="346"/>
        <v>0</v>
      </c>
      <c r="L1255" s="539">
        <f t="shared" si="347"/>
        <v>2895277.0234903554</v>
      </c>
      <c r="M1255" s="539">
        <f t="shared" si="347"/>
        <v>19943476.793728329</v>
      </c>
      <c r="N1255" s="539">
        <f t="shared" si="347"/>
        <v>743250.71918133623</v>
      </c>
      <c r="O1255" s="539">
        <f t="shared" si="348"/>
        <v>23582004.53640002</v>
      </c>
      <c r="P1255" s="540"/>
      <c r="Q1255" s="541"/>
      <c r="R1255" s="541"/>
      <c r="S1255" s="541"/>
      <c r="T1255" s="541"/>
      <c r="U1255" s="538">
        <f t="shared" si="349"/>
        <v>0</v>
      </c>
      <c r="V1255" s="538">
        <f t="shared" si="350"/>
        <v>0</v>
      </c>
      <c r="W1255" s="538">
        <f t="shared" si="350"/>
        <v>0</v>
      </c>
      <c r="X1255" s="538">
        <f t="shared" si="350"/>
        <v>0</v>
      </c>
      <c r="Y1255" s="538">
        <f t="shared" si="351"/>
        <v>0</v>
      </c>
      <c r="Z1255" s="542">
        <f t="shared" si="352"/>
        <v>0</v>
      </c>
      <c r="AA1255" s="543"/>
      <c r="AB1255" s="544" t="s">
        <v>2263</v>
      </c>
      <c r="AC1255" s="544" t="s">
        <v>2505</v>
      </c>
      <c r="AD1255" s="544" t="s">
        <v>2505</v>
      </c>
      <c r="AE1255" s="544" t="s">
        <v>2263</v>
      </c>
      <c r="AF1255" s="545">
        <v>101</v>
      </c>
      <c r="AG1255" s="545" t="s">
        <v>2263</v>
      </c>
      <c r="AH1255" s="556"/>
      <c r="AN1255" s="502">
        <f t="shared" si="332"/>
        <v>0</v>
      </c>
      <c r="AO1255" s="502">
        <f t="shared" si="332"/>
        <v>-2895277.0234903554</v>
      </c>
      <c r="AP1255" s="502">
        <f t="shared" si="332"/>
        <v>-19943476.793728329</v>
      </c>
      <c r="AQ1255" s="502">
        <f t="shared" si="331"/>
        <v>-743250.71918133623</v>
      </c>
    </row>
    <row r="1256" spans="1:43" s="504" customFormat="1" ht="12.75" x14ac:dyDescent="0.2">
      <c r="A1256" s="535" t="s">
        <v>1632</v>
      </c>
      <c r="B1256" s="536">
        <v>0</v>
      </c>
      <c r="C1256" s="537">
        <v>110.22749783023629</v>
      </c>
      <c r="D1256" s="537">
        <v>800.76678659982679</v>
      </c>
      <c r="E1256" s="537">
        <v>800.76678659982679</v>
      </c>
      <c r="F1256" s="537">
        <v>1020.035083748146</v>
      </c>
      <c r="G1256" s="538">
        <v>6516</v>
      </c>
      <c r="H1256" s="538">
        <v>28145</v>
      </c>
      <c r="I1256" s="538">
        <v>11024</v>
      </c>
      <c r="J1256" s="538">
        <v>105</v>
      </c>
      <c r="K1256" s="539">
        <f t="shared" si="346"/>
        <v>718242.3758618196</v>
      </c>
      <c r="L1256" s="539">
        <f t="shared" si="347"/>
        <v>22537581.208852123</v>
      </c>
      <c r="M1256" s="539">
        <f t="shared" si="347"/>
        <v>8827653.0554764904</v>
      </c>
      <c r="N1256" s="539">
        <f t="shared" si="347"/>
        <v>107103.68379355533</v>
      </c>
      <c r="O1256" s="539">
        <f t="shared" si="348"/>
        <v>32190580.32398399</v>
      </c>
      <c r="P1256" s="540"/>
      <c r="Q1256" s="541"/>
      <c r="R1256" s="541"/>
      <c r="S1256" s="541"/>
      <c r="T1256" s="541"/>
      <c r="U1256" s="538">
        <f t="shared" si="349"/>
        <v>0</v>
      </c>
      <c r="V1256" s="538">
        <f t="shared" si="350"/>
        <v>0</v>
      </c>
      <c r="W1256" s="538">
        <f t="shared" si="350"/>
        <v>0</v>
      </c>
      <c r="X1256" s="538">
        <f t="shared" si="350"/>
        <v>0</v>
      </c>
      <c r="Y1256" s="538">
        <f t="shared" si="351"/>
        <v>0</v>
      </c>
      <c r="Z1256" s="542">
        <f t="shared" si="352"/>
        <v>0</v>
      </c>
      <c r="AA1256" s="543"/>
      <c r="AB1256" s="544">
        <v>823.18519380083058</v>
      </c>
      <c r="AC1256" s="544">
        <v>470.39153931476034</v>
      </c>
      <c r="AD1256" s="544">
        <v>470.39153931476034</v>
      </c>
      <c r="AE1256" s="544">
        <v>863.2064283710971</v>
      </c>
      <c r="AF1256" s="545">
        <v>101</v>
      </c>
      <c r="AG1256" s="545" t="s">
        <v>2263</v>
      </c>
      <c r="AH1256" s="556"/>
      <c r="AN1256" s="502">
        <f t="shared" si="332"/>
        <v>-718242.3758618196</v>
      </c>
      <c r="AO1256" s="502">
        <f t="shared" si="332"/>
        <v>-22537581.208852123</v>
      </c>
      <c r="AP1256" s="502">
        <f t="shared" si="332"/>
        <v>-8827653.0554764904</v>
      </c>
      <c r="AQ1256" s="502">
        <f t="shared" si="331"/>
        <v>-107103.68379355533</v>
      </c>
    </row>
    <row r="1257" spans="1:43" s="504" customFormat="1" ht="12.75" x14ac:dyDescent="0.2">
      <c r="A1257" s="535" t="s">
        <v>1633</v>
      </c>
      <c r="B1257" s="536">
        <v>0</v>
      </c>
      <c r="C1257" s="537" t="s">
        <v>2263</v>
      </c>
      <c r="D1257" s="537">
        <v>588.65859680679671</v>
      </c>
      <c r="E1257" s="537">
        <v>588.65859680679671</v>
      </c>
      <c r="F1257" s="537">
        <v>624.61752014067827</v>
      </c>
      <c r="G1257" s="538">
        <v>114</v>
      </c>
      <c r="H1257" s="538">
        <v>671</v>
      </c>
      <c r="I1257" s="538">
        <v>133</v>
      </c>
      <c r="J1257" s="538">
        <v>366</v>
      </c>
      <c r="K1257" s="539">
        <f t="shared" si="346"/>
        <v>0</v>
      </c>
      <c r="L1257" s="539">
        <f t="shared" si="347"/>
        <v>394989.91845736059</v>
      </c>
      <c r="M1257" s="539">
        <f t="shared" si="347"/>
        <v>78291.593375303957</v>
      </c>
      <c r="N1257" s="539">
        <f t="shared" si="347"/>
        <v>228610.01237148824</v>
      </c>
      <c r="O1257" s="539">
        <f t="shared" si="348"/>
        <v>701891.52420415275</v>
      </c>
      <c r="P1257" s="540"/>
      <c r="Q1257" s="541"/>
      <c r="R1257" s="541"/>
      <c r="S1257" s="541"/>
      <c r="T1257" s="541"/>
      <c r="U1257" s="538">
        <f t="shared" si="349"/>
        <v>0</v>
      </c>
      <c r="V1257" s="538">
        <f t="shared" si="350"/>
        <v>0</v>
      </c>
      <c r="W1257" s="538">
        <f t="shared" si="350"/>
        <v>0</v>
      </c>
      <c r="X1257" s="538">
        <f t="shared" si="350"/>
        <v>0</v>
      </c>
      <c r="Y1257" s="538">
        <f t="shared" si="351"/>
        <v>0</v>
      </c>
      <c r="Z1257" s="542">
        <f t="shared" si="352"/>
        <v>0</v>
      </c>
      <c r="AA1257" s="543"/>
      <c r="AB1257" s="544" t="s">
        <v>2505</v>
      </c>
      <c r="AC1257" s="544">
        <v>683.10645701442979</v>
      </c>
      <c r="AD1257" s="544">
        <v>683.10645701442979</v>
      </c>
      <c r="AE1257" s="544">
        <v>647.63222023205594</v>
      </c>
      <c r="AF1257" s="545">
        <v>101</v>
      </c>
      <c r="AG1257" s="545" t="s">
        <v>2263</v>
      </c>
      <c r="AH1257" s="556"/>
      <c r="AN1257" s="502">
        <f t="shared" si="332"/>
        <v>0</v>
      </c>
      <c r="AO1257" s="502">
        <f t="shared" si="332"/>
        <v>-394989.91845736059</v>
      </c>
      <c r="AP1257" s="502">
        <f t="shared" si="332"/>
        <v>-78291.593375303957</v>
      </c>
      <c r="AQ1257" s="502">
        <f t="shared" si="332"/>
        <v>-228610.01237148824</v>
      </c>
    </row>
    <row r="1258" spans="1:43" s="504" customFormat="1" ht="12.75" x14ac:dyDescent="0.2">
      <c r="A1258" s="535" t="s">
        <v>1634</v>
      </c>
      <c r="B1258" s="536">
        <v>0</v>
      </c>
      <c r="C1258" s="537">
        <v>142.86134906072698</v>
      </c>
      <c r="D1258" s="537">
        <v>342.91494251698913</v>
      </c>
      <c r="E1258" s="537">
        <v>342.91494251698913</v>
      </c>
      <c r="F1258" s="537">
        <v>543.43570932288662</v>
      </c>
      <c r="G1258" s="538">
        <v>35884</v>
      </c>
      <c r="H1258" s="538">
        <v>27416</v>
      </c>
      <c r="I1258" s="538">
        <v>3789</v>
      </c>
      <c r="J1258" s="538">
        <v>18422</v>
      </c>
      <c r="K1258" s="539">
        <f t="shared" si="346"/>
        <v>5126436.6496951273</v>
      </c>
      <c r="L1258" s="539">
        <f t="shared" si="347"/>
        <v>9401356.0640457738</v>
      </c>
      <c r="M1258" s="539">
        <f t="shared" si="347"/>
        <v>1299304.7171968718</v>
      </c>
      <c r="N1258" s="539">
        <f t="shared" si="347"/>
        <v>10011172.637146218</v>
      </c>
      <c r="O1258" s="539">
        <f t="shared" si="348"/>
        <v>25838270.06808399</v>
      </c>
      <c r="P1258" s="540"/>
      <c r="Q1258" s="541"/>
      <c r="R1258" s="541"/>
      <c r="S1258" s="541"/>
      <c r="T1258" s="541"/>
      <c r="U1258" s="538">
        <f t="shared" si="349"/>
        <v>0</v>
      </c>
      <c r="V1258" s="538">
        <f t="shared" si="350"/>
        <v>0</v>
      </c>
      <c r="W1258" s="538">
        <f t="shared" si="350"/>
        <v>0</v>
      </c>
      <c r="X1258" s="538">
        <f t="shared" si="350"/>
        <v>0</v>
      </c>
      <c r="Y1258" s="538">
        <f t="shared" si="351"/>
        <v>0</v>
      </c>
      <c r="Z1258" s="542">
        <f t="shared" si="352"/>
        <v>0</v>
      </c>
      <c r="AA1258" s="543"/>
      <c r="AB1258" s="544">
        <v>266.54067114606625</v>
      </c>
      <c r="AC1258" s="544">
        <v>290.82266792339232</v>
      </c>
      <c r="AD1258" s="544">
        <v>290.82266792339232</v>
      </c>
      <c r="AE1258" s="544">
        <v>488.45295261884002</v>
      </c>
      <c r="AF1258" s="545">
        <v>101</v>
      </c>
      <c r="AG1258" s="545" t="s">
        <v>2263</v>
      </c>
      <c r="AH1258" s="556"/>
      <c r="AN1258" s="502">
        <f t="shared" ref="AN1258:AQ1321" si="354">U1258-K1258</f>
        <v>-5126436.6496951273</v>
      </c>
      <c r="AO1258" s="502">
        <f t="shared" si="354"/>
        <v>-9401356.0640457738</v>
      </c>
      <c r="AP1258" s="502">
        <f t="shared" si="354"/>
        <v>-1299304.7171968718</v>
      </c>
      <c r="AQ1258" s="502">
        <f t="shared" si="354"/>
        <v>-10011172.637146218</v>
      </c>
    </row>
    <row r="1259" spans="1:43" s="504" customFormat="1" ht="12.75" x14ac:dyDescent="0.2">
      <c r="A1259" s="535" t="s">
        <v>1635</v>
      </c>
      <c r="B1259" s="536">
        <v>0</v>
      </c>
      <c r="C1259" s="537" t="s">
        <v>2263</v>
      </c>
      <c r="D1259" s="537">
        <v>3495.1136990534578</v>
      </c>
      <c r="E1259" s="537">
        <v>3495.1136990534578</v>
      </c>
      <c r="F1259" s="537">
        <v>3964.9115731009879</v>
      </c>
      <c r="G1259" s="538">
        <v>0</v>
      </c>
      <c r="H1259" s="538">
        <v>0</v>
      </c>
      <c r="I1259" s="538">
        <v>33</v>
      </c>
      <c r="J1259" s="538">
        <v>1588</v>
      </c>
      <c r="K1259" s="539">
        <f t="shared" si="346"/>
        <v>0</v>
      </c>
      <c r="L1259" s="539">
        <f t="shared" si="347"/>
        <v>0</v>
      </c>
      <c r="M1259" s="539">
        <f t="shared" si="347"/>
        <v>115338.75206876411</v>
      </c>
      <c r="N1259" s="539">
        <f t="shared" si="347"/>
        <v>6296279.5780843692</v>
      </c>
      <c r="O1259" s="539">
        <f t="shared" si="348"/>
        <v>6411618.3301531337</v>
      </c>
      <c r="P1259" s="540"/>
      <c r="Q1259" s="541"/>
      <c r="R1259" s="541"/>
      <c r="S1259" s="541"/>
      <c r="T1259" s="541"/>
      <c r="U1259" s="538">
        <f t="shared" si="349"/>
        <v>0</v>
      </c>
      <c r="V1259" s="538">
        <f t="shared" si="350"/>
        <v>0</v>
      </c>
      <c r="W1259" s="538">
        <f t="shared" si="350"/>
        <v>0</v>
      </c>
      <c r="X1259" s="538">
        <f t="shared" si="350"/>
        <v>0</v>
      </c>
      <c r="Y1259" s="538">
        <f t="shared" si="351"/>
        <v>0</v>
      </c>
      <c r="Z1259" s="542">
        <f t="shared" si="352"/>
        <v>0</v>
      </c>
      <c r="AA1259" s="543"/>
      <c r="AB1259" s="544" t="s">
        <v>2263</v>
      </c>
      <c r="AC1259" s="544" t="s">
        <v>2505</v>
      </c>
      <c r="AD1259" s="544" t="s">
        <v>2505</v>
      </c>
      <c r="AE1259" s="544" t="s">
        <v>2263</v>
      </c>
      <c r="AF1259" s="545" t="s">
        <v>2263</v>
      </c>
      <c r="AG1259" s="545" t="s">
        <v>2263</v>
      </c>
      <c r="AH1259" s="556"/>
      <c r="AN1259" s="502">
        <f t="shared" si="354"/>
        <v>0</v>
      </c>
      <c r="AO1259" s="502">
        <f t="shared" si="354"/>
        <v>0</v>
      </c>
      <c r="AP1259" s="502">
        <f t="shared" si="354"/>
        <v>-115338.75206876411</v>
      </c>
      <c r="AQ1259" s="502">
        <f t="shared" si="354"/>
        <v>-6296279.5780843692</v>
      </c>
    </row>
    <row r="1260" spans="1:43" s="504" customFormat="1" ht="12.75" x14ac:dyDescent="0.2">
      <c r="A1260" s="535" t="s">
        <v>1636</v>
      </c>
      <c r="B1260" s="536">
        <v>0</v>
      </c>
      <c r="C1260" s="537" t="s">
        <v>2263</v>
      </c>
      <c r="D1260" s="537">
        <v>1708.8206478577576</v>
      </c>
      <c r="E1260" s="537">
        <v>1708.8206478577576</v>
      </c>
      <c r="F1260" s="537">
        <v>1767.412012560289</v>
      </c>
      <c r="G1260" s="538">
        <v>0</v>
      </c>
      <c r="H1260" s="538">
        <v>0</v>
      </c>
      <c r="I1260" s="538">
        <v>188</v>
      </c>
      <c r="J1260" s="538">
        <v>2990</v>
      </c>
      <c r="K1260" s="539">
        <f t="shared" si="346"/>
        <v>0</v>
      </c>
      <c r="L1260" s="539">
        <f t="shared" si="347"/>
        <v>0</v>
      </c>
      <c r="M1260" s="539">
        <f t="shared" si="347"/>
        <v>321258.28179725842</v>
      </c>
      <c r="N1260" s="539">
        <f t="shared" si="347"/>
        <v>5284561.9175552642</v>
      </c>
      <c r="O1260" s="539">
        <f t="shared" si="348"/>
        <v>5605820.1993525224</v>
      </c>
      <c r="P1260" s="540"/>
      <c r="Q1260" s="541"/>
      <c r="R1260" s="541"/>
      <c r="S1260" s="541"/>
      <c r="T1260" s="541"/>
      <c r="U1260" s="538">
        <f t="shared" si="349"/>
        <v>0</v>
      </c>
      <c r="V1260" s="538">
        <f t="shared" si="350"/>
        <v>0</v>
      </c>
      <c r="W1260" s="538">
        <f t="shared" si="350"/>
        <v>0</v>
      </c>
      <c r="X1260" s="538">
        <f t="shared" si="350"/>
        <v>0</v>
      </c>
      <c r="Y1260" s="538">
        <f t="shared" si="351"/>
        <v>0</v>
      </c>
      <c r="Z1260" s="542">
        <f t="shared" si="352"/>
        <v>0</v>
      </c>
      <c r="AA1260" s="543"/>
      <c r="AB1260" s="544" t="s">
        <v>2263</v>
      </c>
      <c r="AC1260" s="544" t="s">
        <v>2505</v>
      </c>
      <c r="AD1260" s="544" t="s">
        <v>2505</v>
      </c>
      <c r="AE1260" s="544" t="s">
        <v>2263</v>
      </c>
      <c r="AF1260" s="545" t="s">
        <v>2263</v>
      </c>
      <c r="AG1260" s="545" t="s">
        <v>2263</v>
      </c>
      <c r="AH1260" s="556"/>
      <c r="AN1260" s="502">
        <f t="shared" si="354"/>
        <v>0</v>
      </c>
      <c r="AO1260" s="502">
        <f t="shared" si="354"/>
        <v>0</v>
      </c>
      <c r="AP1260" s="502">
        <f t="shared" si="354"/>
        <v>-321258.28179725842</v>
      </c>
      <c r="AQ1260" s="502">
        <f t="shared" si="354"/>
        <v>-5284561.9175552642</v>
      </c>
    </row>
    <row r="1261" spans="1:43" s="504" customFormat="1" ht="12.75" x14ac:dyDescent="0.2">
      <c r="A1261" s="535" t="s">
        <v>1637</v>
      </c>
      <c r="B1261" s="536" t="s">
        <v>2444</v>
      </c>
      <c r="C1261" s="537" t="s">
        <v>2263</v>
      </c>
      <c r="D1261" s="537">
        <v>1520.267283816941</v>
      </c>
      <c r="E1261" s="537">
        <v>1520.267283816941</v>
      </c>
      <c r="F1261" s="537">
        <v>1231.9396900988768</v>
      </c>
      <c r="G1261" s="538">
        <v>0</v>
      </c>
      <c r="H1261" s="538">
        <v>0</v>
      </c>
      <c r="I1261" s="538">
        <v>408</v>
      </c>
      <c r="J1261" s="538">
        <v>3585</v>
      </c>
      <c r="K1261" s="539">
        <f t="shared" si="346"/>
        <v>0</v>
      </c>
      <c r="L1261" s="539">
        <f t="shared" si="347"/>
        <v>0</v>
      </c>
      <c r="M1261" s="539">
        <f t="shared" si="347"/>
        <v>620269.05179731199</v>
      </c>
      <c r="N1261" s="539">
        <f t="shared" si="347"/>
        <v>4416503.789004473</v>
      </c>
      <c r="O1261" s="539">
        <f t="shared" si="348"/>
        <v>5036772.8408017848</v>
      </c>
      <c r="P1261" s="540"/>
      <c r="Q1261" s="541"/>
      <c r="R1261" s="541">
        <f>SUMPRODUCT($D$1261:$F$1261,$H$1261:$J$1261)/SUM($H$1261:$J$1261)</f>
        <v>1261.4006613578224</v>
      </c>
      <c r="S1261" s="541">
        <f t="shared" ref="S1261:T1261" si="355">SUMPRODUCT($D$1261:$F$1261,$H$1261:$J$1261)/SUM($H$1261:$J$1261)</f>
        <v>1261.4006613578224</v>
      </c>
      <c r="T1261" s="541">
        <f t="shared" si="355"/>
        <v>1261.4006613578224</v>
      </c>
      <c r="U1261" s="538">
        <f t="shared" si="349"/>
        <v>0</v>
      </c>
      <c r="V1261" s="538">
        <f t="shared" si="350"/>
        <v>0</v>
      </c>
      <c r="W1261" s="538">
        <f t="shared" si="350"/>
        <v>514651.46983399155</v>
      </c>
      <c r="X1261" s="538">
        <f t="shared" si="350"/>
        <v>4522121.3709677933</v>
      </c>
      <c r="Y1261" s="538">
        <f t="shared" si="351"/>
        <v>5036772.8408017848</v>
      </c>
      <c r="Z1261" s="542">
        <f t="shared" si="352"/>
        <v>0</v>
      </c>
      <c r="AA1261" s="543"/>
      <c r="AB1261" s="544" t="s">
        <v>2263</v>
      </c>
      <c r="AC1261" s="544" t="s">
        <v>2505</v>
      </c>
      <c r="AD1261" s="544" t="s">
        <v>2505</v>
      </c>
      <c r="AE1261" s="544" t="s">
        <v>2263</v>
      </c>
      <c r="AF1261" s="545" t="s">
        <v>2263</v>
      </c>
      <c r="AG1261" s="545" t="s">
        <v>2263</v>
      </c>
      <c r="AH1261" s="556"/>
      <c r="AN1261" s="502">
        <f t="shared" si="354"/>
        <v>0</v>
      </c>
      <c r="AO1261" s="502">
        <f t="shared" si="354"/>
        <v>0</v>
      </c>
      <c r="AP1261" s="502">
        <f t="shared" si="354"/>
        <v>-105617.58196332044</v>
      </c>
      <c r="AQ1261" s="502">
        <f t="shared" si="354"/>
        <v>105617.58196332026</v>
      </c>
    </row>
    <row r="1262" spans="1:43" s="504" customFormat="1" ht="12.75" x14ac:dyDescent="0.2">
      <c r="A1262" s="535" t="s">
        <v>1638</v>
      </c>
      <c r="B1262" s="536">
        <v>0</v>
      </c>
      <c r="C1262" s="537" t="s">
        <v>2263</v>
      </c>
      <c r="D1262" s="537">
        <v>2768.7340043161371</v>
      </c>
      <c r="E1262" s="537">
        <v>2768.7340043161371</v>
      </c>
      <c r="F1262" s="537">
        <v>2915.5450655787213</v>
      </c>
      <c r="G1262" s="538">
        <v>0</v>
      </c>
      <c r="H1262" s="538">
        <v>2</v>
      </c>
      <c r="I1262" s="538">
        <v>3</v>
      </c>
      <c r="J1262" s="538">
        <v>419</v>
      </c>
      <c r="K1262" s="539">
        <f t="shared" si="346"/>
        <v>0</v>
      </c>
      <c r="L1262" s="539">
        <f t="shared" si="347"/>
        <v>5537.4680086322742</v>
      </c>
      <c r="M1262" s="539">
        <f t="shared" si="347"/>
        <v>8306.2020129484117</v>
      </c>
      <c r="N1262" s="539">
        <f t="shared" si="347"/>
        <v>1221613.3824774842</v>
      </c>
      <c r="O1262" s="539">
        <f t="shared" si="348"/>
        <v>1235457.0524990649</v>
      </c>
      <c r="P1262" s="540"/>
      <c r="Q1262" s="541"/>
      <c r="R1262" s="541"/>
      <c r="S1262" s="541"/>
      <c r="T1262" s="541"/>
      <c r="U1262" s="538">
        <f t="shared" si="349"/>
        <v>0</v>
      </c>
      <c r="V1262" s="538">
        <f t="shared" si="350"/>
        <v>0</v>
      </c>
      <c r="W1262" s="538">
        <f t="shared" si="350"/>
        <v>0</v>
      </c>
      <c r="X1262" s="538">
        <f t="shared" si="350"/>
        <v>0</v>
      </c>
      <c r="Y1262" s="538">
        <f t="shared" si="351"/>
        <v>0</v>
      </c>
      <c r="Z1262" s="542">
        <f t="shared" si="352"/>
        <v>0</v>
      </c>
      <c r="AA1262" s="543"/>
      <c r="AB1262" s="544" t="s">
        <v>2263</v>
      </c>
      <c r="AC1262" s="544" t="s">
        <v>2505</v>
      </c>
      <c r="AD1262" s="544" t="s">
        <v>2505</v>
      </c>
      <c r="AE1262" s="544" t="s">
        <v>2263</v>
      </c>
      <c r="AF1262" s="545" t="s">
        <v>2263</v>
      </c>
      <c r="AG1262" s="545" t="s">
        <v>2263</v>
      </c>
      <c r="AH1262" s="556"/>
      <c r="AN1262" s="502">
        <f t="shared" si="354"/>
        <v>0</v>
      </c>
      <c r="AO1262" s="502">
        <f t="shared" si="354"/>
        <v>-5537.4680086322742</v>
      </c>
      <c r="AP1262" s="502">
        <f t="shared" si="354"/>
        <v>-8306.2020129484117</v>
      </c>
      <c r="AQ1262" s="502">
        <f t="shared" si="354"/>
        <v>-1221613.3824774842</v>
      </c>
    </row>
    <row r="1263" spans="1:43" s="504" customFormat="1" ht="12.75" x14ac:dyDescent="0.2">
      <c r="A1263" s="535" t="s">
        <v>1639</v>
      </c>
      <c r="B1263" s="536">
        <v>0</v>
      </c>
      <c r="C1263" s="537" t="s">
        <v>2263</v>
      </c>
      <c r="D1263" s="537">
        <v>881.07725469806269</v>
      </c>
      <c r="E1263" s="537">
        <v>881.07725469806269</v>
      </c>
      <c r="F1263" s="537">
        <v>1847.0200223585339</v>
      </c>
      <c r="G1263" s="538">
        <v>0</v>
      </c>
      <c r="H1263" s="538">
        <v>10</v>
      </c>
      <c r="I1263" s="538">
        <v>10</v>
      </c>
      <c r="J1263" s="538">
        <v>845</v>
      </c>
      <c r="K1263" s="539">
        <f t="shared" si="346"/>
        <v>0</v>
      </c>
      <c r="L1263" s="539">
        <f t="shared" si="347"/>
        <v>8810.7725469806264</v>
      </c>
      <c r="M1263" s="539">
        <f t="shared" si="347"/>
        <v>8810.7725469806264</v>
      </c>
      <c r="N1263" s="539">
        <f t="shared" si="347"/>
        <v>1560731.9188929612</v>
      </c>
      <c r="O1263" s="539">
        <f t="shared" si="348"/>
        <v>1578353.4639869225</v>
      </c>
      <c r="P1263" s="540"/>
      <c r="Q1263" s="541"/>
      <c r="R1263" s="541"/>
      <c r="S1263" s="541"/>
      <c r="T1263" s="541"/>
      <c r="U1263" s="538">
        <f t="shared" si="349"/>
        <v>0</v>
      </c>
      <c r="V1263" s="538">
        <f t="shared" si="350"/>
        <v>0</v>
      </c>
      <c r="W1263" s="538">
        <f t="shared" si="350"/>
        <v>0</v>
      </c>
      <c r="X1263" s="538">
        <f t="shared" si="350"/>
        <v>0</v>
      </c>
      <c r="Y1263" s="538">
        <f t="shared" si="351"/>
        <v>0</v>
      </c>
      <c r="Z1263" s="542">
        <f t="shared" si="352"/>
        <v>0</v>
      </c>
      <c r="AA1263" s="543"/>
      <c r="AB1263" s="544" t="s">
        <v>2263</v>
      </c>
      <c r="AC1263" s="544" t="s">
        <v>2505</v>
      </c>
      <c r="AD1263" s="544" t="s">
        <v>2505</v>
      </c>
      <c r="AE1263" s="544" t="s">
        <v>2263</v>
      </c>
      <c r="AF1263" s="545" t="s">
        <v>2263</v>
      </c>
      <c r="AG1263" s="545" t="s">
        <v>2263</v>
      </c>
      <c r="AH1263" s="556"/>
      <c r="AN1263" s="502">
        <f t="shared" si="354"/>
        <v>0</v>
      </c>
      <c r="AO1263" s="502">
        <f t="shared" si="354"/>
        <v>-8810.7725469806264</v>
      </c>
      <c r="AP1263" s="502">
        <f t="shared" si="354"/>
        <v>-8810.7725469806264</v>
      </c>
      <c r="AQ1263" s="502">
        <f t="shared" si="354"/>
        <v>-1560731.9188929612</v>
      </c>
    </row>
    <row r="1264" spans="1:43" s="504" customFormat="1" ht="12.75" x14ac:dyDescent="0.2">
      <c r="A1264" s="535" t="s">
        <v>1640</v>
      </c>
      <c r="B1264" s="536">
        <v>0</v>
      </c>
      <c r="C1264" s="537" t="s">
        <v>2263</v>
      </c>
      <c r="D1264" s="537">
        <v>414.51455758540101</v>
      </c>
      <c r="E1264" s="537">
        <v>414.51455758540101</v>
      </c>
      <c r="F1264" s="537">
        <v>1017.2463248942482</v>
      </c>
      <c r="G1264" s="538">
        <v>0</v>
      </c>
      <c r="H1264" s="538">
        <v>121</v>
      </c>
      <c r="I1264" s="538">
        <v>59</v>
      </c>
      <c r="J1264" s="538">
        <v>2539</v>
      </c>
      <c r="K1264" s="539">
        <f t="shared" si="346"/>
        <v>0</v>
      </c>
      <c r="L1264" s="539">
        <f t="shared" si="347"/>
        <v>50156.261467833523</v>
      </c>
      <c r="M1264" s="539">
        <f t="shared" si="347"/>
        <v>24456.358897538659</v>
      </c>
      <c r="N1264" s="539">
        <f t="shared" si="347"/>
        <v>2582788.4189064964</v>
      </c>
      <c r="O1264" s="539">
        <f t="shared" si="348"/>
        <v>2657401.0392718688</v>
      </c>
      <c r="P1264" s="540"/>
      <c r="Q1264" s="541"/>
      <c r="R1264" s="541"/>
      <c r="S1264" s="541"/>
      <c r="T1264" s="541"/>
      <c r="U1264" s="538">
        <f t="shared" si="349"/>
        <v>0</v>
      </c>
      <c r="V1264" s="538">
        <f t="shared" si="350"/>
        <v>0</v>
      </c>
      <c r="W1264" s="538">
        <f t="shared" si="350"/>
        <v>0</v>
      </c>
      <c r="X1264" s="538">
        <f t="shared" si="350"/>
        <v>0</v>
      </c>
      <c r="Y1264" s="538">
        <f t="shared" si="351"/>
        <v>0</v>
      </c>
      <c r="Z1264" s="542">
        <f t="shared" si="352"/>
        <v>0</v>
      </c>
      <c r="AA1264" s="543"/>
      <c r="AB1264" s="544" t="s">
        <v>2263</v>
      </c>
      <c r="AC1264" s="544" t="s">
        <v>2505</v>
      </c>
      <c r="AD1264" s="544" t="s">
        <v>2505</v>
      </c>
      <c r="AE1264" s="544" t="s">
        <v>2263</v>
      </c>
      <c r="AF1264" s="545" t="s">
        <v>2263</v>
      </c>
      <c r="AG1264" s="545" t="s">
        <v>2263</v>
      </c>
      <c r="AH1264" s="556"/>
      <c r="AN1264" s="502">
        <f t="shared" si="354"/>
        <v>0</v>
      </c>
      <c r="AO1264" s="502">
        <f t="shared" si="354"/>
        <v>-50156.261467833523</v>
      </c>
      <c r="AP1264" s="502">
        <f t="shared" si="354"/>
        <v>-24456.358897538659</v>
      </c>
      <c r="AQ1264" s="502">
        <f t="shared" si="354"/>
        <v>-2582788.4189064964</v>
      </c>
    </row>
    <row r="1265" spans="1:43" s="504" customFormat="1" ht="12.75" x14ac:dyDescent="0.2">
      <c r="A1265" s="535" t="s">
        <v>1641</v>
      </c>
      <c r="B1265" s="536">
        <v>0</v>
      </c>
      <c r="C1265" s="537" t="s">
        <v>2263</v>
      </c>
      <c r="D1265" s="537">
        <v>294.7917449265662</v>
      </c>
      <c r="E1265" s="537">
        <v>294.7917449265662</v>
      </c>
      <c r="F1265" s="537">
        <v>498.79642509141809</v>
      </c>
      <c r="G1265" s="538">
        <v>0</v>
      </c>
      <c r="H1265" s="538">
        <v>583</v>
      </c>
      <c r="I1265" s="538">
        <v>100</v>
      </c>
      <c r="J1265" s="538">
        <v>3718</v>
      </c>
      <c r="K1265" s="539">
        <f t="shared" si="346"/>
        <v>0</v>
      </c>
      <c r="L1265" s="539">
        <f t="shared" si="347"/>
        <v>171863.58729218808</v>
      </c>
      <c r="M1265" s="539">
        <f t="shared" si="347"/>
        <v>29479.174492656621</v>
      </c>
      <c r="N1265" s="539">
        <f t="shared" si="347"/>
        <v>1854525.1084898924</v>
      </c>
      <c r="O1265" s="539">
        <f t="shared" si="348"/>
        <v>2055867.8702747372</v>
      </c>
      <c r="P1265" s="540"/>
      <c r="Q1265" s="541"/>
      <c r="R1265" s="541"/>
      <c r="S1265" s="541"/>
      <c r="T1265" s="541"/>
      <c r="U1265" s="538">
        <f t="shared" si="349"/>
        <v>0</v>
      </c>
      <c r="V1265" s="538">
        <f t="shared" si="350"/>
        <v>0</v>
      </c>
      <c r="W1265" s="538">
        <f t="shared" si="350"/>
        <v>0</v>
      </c>
      <c r="X1265" s="538">
        <f t="shared" si="350"/>
        <v>0</v>
      </c>
      <c r="Y1265" s="538">
        <f t="shared" si="351"/>
        <v>0</v>
      </c>
      <c r="Z1265" s="542">
        <f t="shared" si="352"/>
        <v>0</v>
      </c>
      <c r="AA1265" s="543"/>
      <c r="AB1265" s="544" t="s">
        <v>2263</v>
      </c>
      <c r="AC1265" s="544" t="s">
        <v>2505</v>
      </c>
      <c r="AD1265" s="544" t="s">
        <v>2505</v>
      </c>
      <c r="AE1265" s="544" t="s">
        <v>2263</v>
      </c>
      <c r="AF1265" s="545" t="s">
        <v>2263</v>
      </c>
      <c r="AG1265" s="545" t="s">
        <v>2263</v>
      </c>
      <c r="AH1265" s="556"/>
      <c r="AN1265" s="502">
        <f t="shared" si="354"/>
        <v>0</v>
      </c>
      <c r="AO1265" s="502">
        <f t="shared" si="354"/>
        <v>-171863.58729218808</v>
      </c>
      <c r="AP1265" s="502">
        <f t="shared" si="354"/>
        <v>-29479.174492656621</v>
      </c>
      <c r="AQ1265" s="502">
        <f t="shared" si="354"/>
        <v>-1854525.1084898924</v>
      </c>
    </row>
    <row r="1266" spans="1:43" s="504" customFormat="1" ht="12.75" x14ac:dyDescent="0.2">
      <c r="A1266" s="535" t="s">
        <v>1642</v>
      </c>
      <c r="B1266" s="536">
        <v>0</v>
      </c>
      <c r="C1266" s="537">
        <v>121.85729764409027</v>
      </c>
      <c r="D1266" s="537">
        <v>238.35550519102276</v>
      </c>
      <c r="E1266" s="537">
        <v>238.35550519102276</v>
      </c>
      <c r="F1266" s="537">
        <v>360.05448595600814</v>
      </c>
      <c r="G1266" s="538">
        <v>42150</v>
      </c>
      <c r="H1266" s="538">
        <v>41511</v>
      </c>
      <c r="I1266" s="538">
        <v>980</v>
      </c>
      <c r="J1266" s="538">
        <v>38</v>
      </c>
      <c r="K1266" s="539">
        <f t="shared" si="346"/>
        <v>5136285.0956984051</v>
      </c>
      <c r="L1266" s="539">
        <f t="shared" si="347"/>
        <v>9894375.3759845458</v>
      </c>
      <c r="M1266" s="539">
        <f t="shared" si="347"/>
        <v>233588.39508720231</v>
      </c>
      <c r="N1266" s="539">
        <f t="shared" si="347"/>
        <v>13682.070466328309</v>
      </c>
      <c r="O1266" s="539">
        <f t="shared" si="348"/>
        <v>15277930.937236482</v>
      </c>
      <c r="P1266" s="540"/>
      <c r="Q1266" s="541"/>
      <c r="R1266" s="541"/>
      <c r="S1266" s="541"/>
      <c r="T1266" s="541"/>
      <c r="U1266" s="538">
        <f t="shared" si="349"/>
        <v>0</v>
      </c>
      <c r="V1266" s="538">
        <f t="shared" si="350"/>
        <v>0</v>
      </c>
      <c r="W1266" s="538">
        <f t="shared" si="350"/>
        <v>0</v>
      </c>
      <c r="X1266" s="538">
        <f t="shared" si="350"/>
        <v>0</v>
      </c>
      <c r="Y1266" s="538">
        <f t="shared" si="351"/>
        <v>0</v>
      </c>
      <c r="Z1266" s="542">
        <f t="shared" si="352"/>
        <v>0</v>
      </c>
      <c r="AA1266" s="543"/>
      <c r="AB1266" s="544">
        <v>180.14452994004637</v>
      </c>
      <c r="AC1266" s="544">
        <v>196.55579234382409</v>
      </c>
      <c r="AD1266" s="544">
        <v>196.55579234382409</v>
      </c>
      <c r="AE1266" s="544">
        <v>560.31102199852023</v>
      </c>
      <c r="AF1266" s="545">
        <v>101</v>
      </c>
      <c r="AG1266" s="545" t="s">
        <v>2263</v>
      </c>
      <c r="AH1266" s="556"/>
      <c r="AN1266" s="502">
        <f t="shared" si="354"/>
        <v>-5136285.0956984051</v>
      </c>
      <c r="AO1266" s="502">
        <f t="shared" si="354"/>
        <v>-9894375.3759845458</v>
      </c>
      <c r="AP1266" s="502">
        <f t="shared" si="354"/>
        <v>-233588.39508720231</v>
      </c>
      <c r="AQ1266" s="502">
        <f t="shared" si="354"/>
        <v>-13682.070466328309</v>
      </c>
    </row>
    <row r="1267" spans="1:43" s="504" customFormat="1" ht="12.75" x14ac:dyDescent="0.2">
      <c r="A1267" s="535" t="s">
        <v>1643</v>
      </c>
      <c r="B1267" s="536">
        <v>0</v>
      </c>
      <c r="C1267" s="537">
        <v>161.04516829411682</v>
      </c>
      <c r="D1267" s="537">
        <v>392.97032901002927</v>
      </c>
      <c r="E1267" s="537">
        <v>392.97032901002927</v>
      </c>
      <c r="F1267" s="537">
        <v>501.41602361584381</v>
      </c>
      <c r="G1267" s="538">
        <v>5299</v>
      </c>
      <c r="H1267" s="538">
        <v>4160</v>
      </c>
      <c r="I1267" s="538">
        <v>604</v>
      </c>
      <c r="J1267" s="538">
        <v>2855</v>
      </c>
      <c r="K1267" s="539">
        <f t="shared" si="346"/>
        <v>853378.34679052501</v>
      </c>
      <c r="L1267" s="539">
        <f t="shared" si="347"/>
        <v>1634756.5686817218</v>
      </c>
      <c r="M1267" s="539">
        <f t="shared" si="347"/>
        <v>237354.07872205769</v>
      </c>
      <c r="N1267" s="539">
        <f t="shared" si="347"/>
        <v>1431542.7474232342</v>
      </c>
      <c r="O1267" s="539">
        <f t="shared" si="348"/>
        <v>4157031.741617539</v>
      </c>
      <c r="P1267" s="540"/>
      <c r="Q1267" s="541"/>
      <c r="R1267" s="541"/>
      <c r="S1267" s="541"/>
      <c r="T1267" s="541"/>
      <c r="U1267" s="538">
        <f t="shared" si="349"/>
        <v>0</v>
      </c>
      <c r="V1267" s="538">
        <f t="shared" si="350"/>
        <v>0</v>
      </c>
      <c r="W1267" s="538">
        <f t="shared" si="350"/>
        <v>0</v>
      </c>
      <c r="X1267" s="538">
        <f t="shared" si="350"/>
        <v>0</v>
      </c>
      <c r="Y1267" s="538">
        <f t="shared" si="351"/>
        <v>0</v>
      </c>
      <c r="Z1267" s="542">
        <f t="shared" si="352"/>
        <v>0</v>
      </c>
      <c r="AA1267" s="543"/>
      <c r="AB1267" s="544" t="s">
        <v>2505</v>
      </c>
      <c r="AC1267" s="544">
        <v>352.92317619387319</v>
      </c>
      <c r="AD1267" s="544">
        <v>352.92317619387319</v>
      </c>
      <c r="AE1267" s="544">
        <v>498.45850658309928</v>
      </c>
      <c r="AF1267" s="545">
        <v>101</v>
      </c>
      <c r="AG1267" s="545" t="s">
        <v>2263</v>
      </c>
      <c r="AH1267" s="556"/>
      <c r="AN1267" s="502">
        <f t="shared" si="354"/>
        <v>-853378.34679052501</v>
      </c>
      <c r="AO1267" s="502">
        <f t="shared" si="354"/>
        <v>-1634756.5686817218</v>
      </c>
      <c r="AP1267" s="502">
        <f t="shared" si="354"/>
        <v>-237354.07872205769</v>
      </c>
      <c r="AQ1267" s="502">
        <f t="shared" si="354"/>
        <v>-1431542.7474232342</v>
      </c>
    </row>
    <row r="1268" spans="1:43" s="504" customFormat="1" ht="12.75" x14ac:dyDescent="0.2">
      <c r="A1268" s="535" t="s">
        <v>1644</v>
      </c>
      <c r="B1268" s="536">
        <v>0</v>
      </c>
      <c r="C1268" s="537" t="s">
        <v>2263</v>
      </c>
      <c r="D1268" s="537">
        <v>2458.0842577050107</v>
      </c>
      <c r="E1268" s="537">
        <v>2458.0842577050107</v>
      </c>
      <c r="F1268" s="537">
        <v>3973.4789174772718</v>
      </c>
      <c r="G1268" s="538">
        <v>0</v>
      </c>
      <c r="H1268" s="538">
        <v>0</v>
      </c>
      <c r="I1268" s="538">
        <v>327</v>
      </c>
      <c r="J1268" s="538">
        <v>476</v>
      </c>
      <c r="K1268" s="539">
        <f t="shared" si="346"/>
        <v>0</v>
      </c>
      <c r="L1268" s="539">
        <f t="shared" si="347"/>
        <v>0</v>
      </c>
      <c r="M1268" s="539">
        <f t="shared" si="347"/>
        <v>803793.55226953852</v>
      </c>
      <c r="N1268" s="539">
        <f t="shared" si="347"/>
        <v>1891375.9647191814</v>
      </c>
      <c r="O1268" s="539">
        <f t="shared" si="348"/>
        <v>2695169.5169887198</v>
      </c>
      <c r="P1268" s="540"/>
      <c r="Q1268" s="541"/>
      <c r="R1268" s="541"/>
      <c r="S1268" s="541"/>
      <c r="T1268" s="541"/>
      <c r="U1268" s="538">
        <f t="shared" si="349"/>
        <v>0</v>
      </c>
      <c r="V1268" s="538">
        <f t="shared" si="350"/>
        <v>0</v>
      </c>
      <c r="W1268" s="538">
        <f t="shared" si="350"/>
        <v>0</v>
      </c>
      <c r="X1268" s="538">
        <f t="shared" si="350"/>
        <v>0</v>
      </c>
      <c r="Y1268" s="538">
        <f t="shared" si="351"/>
        <v>0</v>
      </c>
      <c r="Z1268" s="542">
        <f t="shared" si="352"/>
        <v>0</v>
      </c>
      <c r="AA1268" s="543"/>
      <c r="AB1268" s="544" t="s">
        <v>2263</v>
      </c>
      <c r="AC1268" s="544" t="s">
        <v>2505</v>
      </c>
      <c r="AD1268" s="544" t="s">
        <v>2505</v>
      </c>
      <c r="AE1268" s="544" t="s">
        <v>2263</v>
      </c>
      <c r="AF1268" s="545" t="s">
        <v>2263</v>
      </c>
      <c r="AG1268" s="545" t="s">
        <v>2263</v>
      </c>
      <c r="AH1268" s="556"/>
      <c r="AN1268" s="502">
        <f t="shared" si="354"/>
        <v>0</v>
      </c>
      <c r="AO1268" s="502">
        <f t="shared" si="354"/>
        <v>0</v>
      </c>
      <c r="AP1268" s="502">
        <f t="shared" si="354"/>
        <v>-803793.55226953852</v>
      </c>
      <c r="AQ1268" s="502">
        <f t="shared" si="354"/>
        <v>-1891375.9647191814</v>
      </c>
    </row>
    <row r="1269" spans="1:43" s="504" customFormat="1" ht="12.75" x14ac:dyDescent="0.2">
      <c r="A1269" s="535" t="s">
        <v>1645</v>
      </c>
      <c r="B1269" s="536">
        <v>0</v>
      </c>
      <c r="C1269" s="537" t="s">
        <v>2263</v>
      </c>
      <c r="D1269" s="537">
        <v>1711.3786502150274</v>
      </c>
      <c r="E1269" s="537">
        <v>1711.3786502150274</v>
      </c>
      <c r="F1269" s="537">
        <v>1806.5898959242313</v>
      </c>
      <c r="G1269" s="538">
        <v>0</v>
      </c>
      <c r="H1269" s="538">
        <v>2</v>
      </c>
      <c r="I1269" s="538">
        <v>1085</v>
      </c>
      <c r="J1269" s="538">
        <v>561</v>
      </c>
      <c r="K1269" s="539">
        <f t="shared" si="346"/>
        <v>0</v>
      </c>
      <c r="L1269" s="539">
        <f t="shared" si="347"/>
        <v>3422.7573004300548</v>
      </c>
      <c r="M1269" s="539">
        <f t="shared" si="347"/>
        <v>1856845.8354833047</v>
      </c>
      <c r="N1269" s="539">
        <f t="shared" si="347"/>
        <v>1013496.9316134937</v>
      </c>
      <c r="O1269" s="539">
        <f t="shared" si="348"/>
        <v>2873765.5243972284</v>
      </c>
      <c r="P1269" s="540"/>
      <c r="Q1269" s="541"/>
      <c r="R1269" s="541"/>
      <c r="S1269" s="541"/>
      <c r="T1269" s="541"/>
      <c r="U1269" s="538">
        <f t="shared" si="349"/>
        <v>0</v>
      </c>
      <c r="V1269" s="538">
        <f t="shared" si="350"/>
        <v>0</v>
      </c>
      <c r="W1269" s="538">
        <f t="shared" si="350"/>
        <v>0</v>
      </c>
      <c r="X1269" s="538">
        <f t="shared" si="350"/>
        <v>0</v>
      </c>
      <c r="Y1269" s="538">
        <f t="shared" si="351"/>
        <v>0</v>
      </c>
      <c r="Z1269" s="542">
        <f t="shared" si="352"/>
        <v>0</v>
      </c>
      <c r="AA1269" s="543"/>
      <c r="AB1269" s="544" t="s">
        <v>2263</v>
      </c>
      <c r="AC1269" s="544" t="s">
        <v>2505</v>
      </c>
      <c r="AD1269" s="544" t="s">
        <v>2505</v>
      </c>
      <c r="AE1269" s="544" t="s">
        <v>2263</v>
      </c>
      <c r="AF1269" s="545" t="s">
        <v>2263</v>
      </c>
      <c r="AG1269" s="545" t="s">
        <v>2263</v>
      </c>
      <c r="AH1269" s="556"/>
      <c r="AN1269" s="502">
        <f t="shared" si="354"/>
        <v>0</v>
      </c>
      <c r="AO1269" s="502">
        <f t="shared" si="354"/>
        <v>-3422.7573004300548</v>
      </c>
      <c r="AP1269" s="502">
        <f t="shared" si="354"/>
        <v>-1856845.8354833047</v>
      </c>
      <c r="AQ1269" s="502">
        <f t="shared" si="354"/>
        <v>-1013496.9316134937</v>
      </c>
    </row>
    <row r="1270" spans="1:43" s="504" customFormat="1" ht="12.75" x14ac:dyDescent="0.2">
      <c r="A1270" s="535" t="s">
        <v>1646</v>
      </c>
      <c r="B1270" s="536">
        <v>0</v>
      </c>
      <c r="C1270" s="537" t="s">
        <v>2263</v>
      </c>
      <c r="D1270" s="537">
        <v>1932.2029546269596</v>
      </c>
      <c r="E1270" s="537">
        <v>1932.2029546269596</v>
      </c>
      <c r="F1270" s="537">
        <v>3117.524047585679</v>
      </c>
      <c r="G1270" s="538">
        <v>0</v>
      </c>
      <c r="H1270" s="538">
        <v>12</v>
      </c>
      <c r="I1270" s="538">
        <v>17</v>
      </c>
      <c r="J1270" s="538">
        <v>242</v>
      </c>
      <c r="K1270" s="539">
        <f t="shared" si="346"/>
        <v>0</v>
      </c>
      <c r="L1270" s="539">
        <f t="shared" si="347"/>
        <v>23186.435455523515</v>
      </c>
      <c r="M1270" s="539">
        <f t="shared" si="347"/>
        <v>32847.450228658316</v>
      </c>
      <c r="N1270" s="539">
        <f t="shared" si="347"/>
        <v>754440.81951573433</v>
      </c>
      <c r="O1270" s="539">
        <f t="shared" si="348"/>
        <v>810474.70519991615</v>
      </c>
      <c r="P1270" s="540"/>
      <c r="Q1270" s="541"/>
      <c r="R1270" s="541"/>
      <c r="S1270" s="541"/>
      <c r="T1270" s="541"/>
      <c r="U1270" s="538">
        <f t="shared" si="349"/>
        <v>0</v>
      </c>
      <c r="V1270" s="538">
        <f t="shared" si="350"/>
        <v>0</v>
      </c>
      <c r="W1270" s="538">
        <f t="shared" si="350"/>
        <v>0</v>
      </c>
      <c r="X1270" s="538">
        <f t="shared" si="350"/>
        <v>0</v>
      </c>
      <c r="Y1270" s="538">
        <f t="shared" si="351"/>
        <v>0</v>
      </c>
      <c r="Z1270" s="542">
        <f t="shared" si="352"/>
        <v>0</v>
      </c>
      <c r="AA1270" s="543"/>
      <c r="AB1270" s="544" t="s">
        <v>2263</v>
      </c>
      <c r="AC1270" s="544" t="s">
        <v>2505</v>
      </c>
      <c r="AD1270" s="544" t="s">
        <v>2505</v>
      </c>
      <c r="AE1270" s="544" t="s">
        <v>2263</v>
      </c>
      <c r="AF1270" s="545" t="s">
        <v>2263</v>
      </c>
      <c r="AG1270" s="545" t="s">
        <v>2263</v>
      </c>
      <c r="AH1270" s="556"/>
      <c r="AN1270" s="502">
        <f t="shared" si="354"/>
        <v>0</v>
      </c>
      <c r="AO1270" s="502">
        <f t="shared" si="354"/>
        <v>-23186.435455523515</v>
      </c>
      <c r="AP1270" s="502">
        <f t="shared" si="354"/>
        <v>-32847.450228658316</v>
      </c>
      <c r="AQ1270" s="502">
        <f t="shared" si="354"/>
        <v>-754440.81951573433</v>
      </c>
    </row>
    <row r="1271" spans="1:43" s="504" customFormat="1" ht="12.75" x14ac:dyDescent="0.2">
      <c r="A1271" s="535" t="s">
        <v>1647</v>
      </c>
      <c r="B1271" s="536">
        <v>0</v>
      </c>
      <c r="C1271" s="537" t="s">
        <v>2263</v>
      </c>
      <c r="D1271" s="537">
        <v>407.41503755524172</v>
      </c>
      <c r="E1271" s="537">
        <v>407.41503755524172</v>
      </c>
      <c r="F1271" s="537">
        <v>1496.8568432131381</v>
      </c>
      <c r="G1271" s="538">
        <v>0</v>
      </c>
      <c r="H1271" s="538">
        <v>165</v>
      </c>
      <c r="I1271" s="538">
        <v>52</v>
      </c>
      <c r="J1271" s="538">
        <v>423</v>
      </c>
      <c r="K1271" s="539">
        <f t="shared" si="346"/>
        <v>0</v>
      </c>
      <c r="L1271" s="539">
        <f t="shared" si="347"/>
        <v>67223.481196614885</v>
      </c>
      <c r="M1271" s="539">
        <f t="shared" si="347"/>
        <v>21185.58195287257</v>
      </c>
      <c r="N1271" s="539">
        <f t="shared" si="347"/>
        <v>633170.44467915734</v>
      </c>
      <c r="O1271" s="539">
        <f t="shared" si="348"/>
        <v>721579.50782864483</v>
      </c>
      <c r="P1271" s="540"/>
      <c r="Q1271" s="541"/>
      <c r="R1271" s="541"/>
      <c r="S1271" s="541"/>
      <c r="T1271" s="541"/>
      <c r="U1271" s="538">
        <f t="shared" si="349"/>
        <v>0</v>
      </c>
      <c r="V1271" s="538">
        <f t="shared" si="350"/>
        <v>0</v>
      </c>
      <c r="W1271" s="538">
        <f t="shared" si="350"/>
        <v>0</v>
      </c>
      <c r="X1271" s="538">
        <f t="shared" si="350"/>
        <v>0</v>
      </c>
      <c r="Y1271" s="538">
        <f t="shared" si="351"/>
        <v>0</v>
      </c>
      <c r="Z1271" s="542">
        <f t="shared" si="352"/>
        <v>0</v>
      </c>
      <c r="AA1271" s="543"/>
      <c r="AB1271" s="544" t="s">
        <v>2263</v>
      </c>
      <c r="AC1271" s="544" t="s">
        <v>2505</v>
      </c>
      <c r="AD1271" s="544" t="s">
        <v>2505</v>
      </c>
      <c r="AE1271" s="544" t="s">
        <v>2263</v>
      </c>
      <c r="AF1271" s="545" t="s">
        <v>2263</v>
      </c>
      <c r="AG1271" s="545" t="s">
        <v>2263</v>
      </c>
      <c r="AH1271" s="556"/>
      <c r="AN1271" s="502">
        <f t="shared" si="354"/>
        <v>0</v>
      </c>
      <c r="AO1271" s="502">
        <f t="shared" si="354"/>
        <v>-67223.481196614885</v>
      </c>
      <c r="AP1271" s="502">
        <f t="shared" si="354"/>
        <v>-21185.58195287257</v>
      </c>
      <c r="AQ1271" s="502">
        <f t="shared" si="354"/>
        <v>-633170.44467915734</v>
      </c>
    </row>
    <row r="1272" spans="1:43" s="504" customFormat="1" ht="12.75" x14ac:dyDescent="0.2">
      <c r="A1272" s="535" t="s">
        <v>1648</v>
      </c>
      <c r="B1272" s="536">
        <v>0</v>
      </c>
      <c r="C1272" s="537" t="s">
        <v>2263</v>
      </c>
      <c r="D1272" s="537">
        <v>276.96014257063194</v>
      </c>
      <c r="E1272" s="537">
        <v>276.96014257063194</v>
      </c>
      <c r="F1272" s="537">
        <v>799.81631915086905</v>
      </c>
      <c r="G1272" s="538">
        <v>0</v>
      </c>
      <c r="H1272" s="538">
        <v>586</v>
      </c>
      <c r="I1272" s="538">
        <v>85</v>
      </c>
      <c r="J1272" s="538">
        <v>571</v>
      </c>
      <c r="K1272" s="539">
        <f t="shared" si="346"/>
        <v>0</v>
      </c>
      <c r="L1272" s="539">
        <f t="shared" ref="L1272:N1335" si="356">IFERROR(D1272*H1272,"")</f>
        <v>162298.64354639032</v>
      </c>
      <c r="M1272" s="539">
        <f t="shared" si="356"/>
        <v>23541.612118503715</v>
      </c>
      <c r="N1272" s="539">
        <f t="shared" si="356"/>
        <v>456695.11823514622</v>
      </c>
      <c r="O1272" s="539">
        <f t="shared" si="348"/>
        <v>642535.37390004029</v>
      </c>
      <c r="P1272" s="540"/>
      <c r="Q1272" s="541"/>
      <c r="R1272" s="541"/>
      <c r="S1272" s="541"/>
      <c r="T1272" s="541"/>
      <c r="U1272" s="538">
        <f t="shared" si="349"/>
        <v>0</v>
      </c>
      <c r="V1272" s="538">
        <f t="shared" ref="V1272:X1335" si="357">IFERROR(H1272*R1272,"")</f>
        <v>0</v>
      </c>
      <c r="W1272" s="538">
        <f t="shared" si="357"/>
        <v>0</v>
      </c>
      <c r="X1272" s="538">
        <f t="shared" si="357"/>
        <v>0</v>
      </c>
      <c r="Y1272" s="538">
        <f t="shared" si="351"/>
        <v>0</v>
      </c>
      <c r="Z1272" s="542">
        <f t="shared" si="352"/>
        <v>0</v>
      </c>
      <c r="AA1272" s="543"/>
      <c r="AB1272" s="544" t="s">
        <v>2263</v>
      </c>
      <c r="AC1272" s="544" t="s">
        <v>2505</v>
      </c>
      <c r="AD1272" s="544" t="s">
        <v>2505</v>
      </c>
      <c r="AE1272" s="544" t="s">
        <v>2263</v>
      </c>
      <c r="AF1272" s="545" t="s">
        <v>2263</v>
      </c>
      <c r="AG1272" s="545" t="s">
        <v>2263</v>
      </c>
      <c r="AH1272" s="556"/>
      <c r="AN1272" s="502">
        <f t="shared" si="354"/>
        <v>0</v>
      </c>
      <c r="AO1272" s="502">
        <f t="shared" si="354"/>
        <v>-162298.64354639032</v>
      </c>
      <c r="AP1272" s="502">
        <f t="shared" si="354"/>
        <v>-23541.612118503715</v>
      </c>
      <c r="AQ1272" s="502">
        <f t="shared" si="354"/>
        <v>-456695.11823514622</v>
      </c>
    </row>
    <row r="1273" spans="1:43" s="504" customFormat="1" ht="12.75" x14ac:dyDescent="0.2">
      <c r="A1273" s="535" t="s">
        <v>1649</v>
      </c>
      <c r="B1273" s="536" t="s">
        <v>2395</v>
      </c>
      <c r="C1273" s="537" t="s">
        <v>2263</v>
      </c>
      <c r="D1273" s="537">
        <v>3625.700889302203</v>
      </c>
      <c r="E1273" s="537">
        <v>3625.700889302203</v>
      </c>
      <c r="F1273" s="537">
        <v>2650.6413700520775</v>
      </c>
      <c r="G1273" s="538">
        <v>0</v>
      </c>
      <c r="H1273" s="538">
        <v>0</v>
      </c>
      <c r="I1273" s="538">
        <v>65</v>
      </c>
      <c r="J1273" s="538">
        <v>1504</v>
      </c>
      <c r="K1273" s="539">
        <f t="shared" si="346"/>
        <v>0</v>
      </c>
      <c r="L1273" s="539">
        <f t="shared" si="356"/>
        <v>0</v>
      </c>
      <c r="M1273" s="539">
        <f t="shared" si="356"/>
        <v>235670.55780464321</v>
      </c>
      <c r="N1273" s="539">
        <f t="shared" si="356"/>
        <v>3986564.6205583247</v>
      </c>
      <c r="O1273" s="539">
        <f t="shared" si="348"/>
        <v>4222235.1783629684</v>
      </c>
      <c r="P1273" s="540"/>
      <c r="Q1273" s="541"/>
      <c r="R1273" s="541">
        <f>SUMPRODUCT($D$1273:$F$1273,$H$1273:$J$1273)/SUM($H$1273:$J$1273)</f>
        <v>2691.0358052026568</v>
      </c>
      <c r="S1273" s="541">
        <f t="shared" ref="S1273:T1273" si="358">SUMPRODUCT($D$1273:$F$1273,$H$1273:$J$1273)/SUM($H$1273:$J$1273)</f>
        <v>2691.0358052026568</v>
      </c>
      <c r="T1273" s="541">
        <f t="shared" si="358"/>
        <v>2691.0358052026568</v>
      </c>
      <c r="U1273" s="538">
        <f t="shared" si="349"/>
        <v>0</v>
      </c>
      <c r="V1273" s="538">
        <f t="shared" si="357"/>
        <v>0</v>
      </c>
      <c r="W1273" s="538">
        <f t="shared" si="357"/>
        <v>174917.3273381727</v>
      </c>
      <c r="X1273" s="538">
        <f t="shared" si="357"/>
        <v>4047317.8510247958</v>
      </c>
      <c r="Y1273" s="538">
        <f t="shared" si="351"/>
        <v>4222235.1783629684</v>
      </c>
      <c r="Z1273" s="542">
        <f t="shared" si="352"/>
        <v>0</v>
      </c>
      <c r="AA1273" s="543"/>
      <c r="AB1273" s="544" t="s">
        <v>2263</v>
      </c>
      <c r="AC1273" s="544" t="s">
        <v>2505</v>
      </c>
      <c r="AD1273" s="544" t="s">
        <v>2505</v>
      </c>
      <c r="AE1273" s="544" t="s">
        <v>2263</v>
      </c>
      <c r="AF1273" s="545" t="s">
        <v>2263</v>
      </c>
      <c r="AG1273" s="545" t="s">
        <v>2263</v>
      </c>
      <c r="AH1273" s="556"/>
      <c r="AN1273" s="502">
        <f t="shared" si="354"/>
        <v>0</v>
      </c>
      <c r="AO1273" s="502">
        <f t="shared" si="354"/>
        <v>0</v>
      </c>
      <c r="AP1273" s="502">
        <f t="shared" si="354"/>
        <v>-60753.230466470501</v>
      </c>
      <c r="AQ1273" s="502">
        <f t="shared" si="354"/>
        <v>60753.230466471054</v>
      </c>
    </row>
    <row r="1274" spans="1:43" s="504" customFormat="1" ht="12.75" x14ac:dyDescent="0.2">
      <c r="A1274" s="535" t="s">
        <v>1650</v>
      </c>
      <c r="B1274" s="536" t="s">
        <v>2395</v>
      </c>
      <c r="C1274" s="537" t="s">
        <v>2263</v>
      </c>
      <c r="D1274" s="537">
        <v>1833.3087112917747</v>
      </c>
      <c r="E1274" s="537">
        <v>1833.3087112917747</v>
      </c>
      <c r="F1274" s="537">
        <v>1502.4443946458571</v>
      </c>
      <c r="G1274" s="538">
        <v>0</v>
      </c>
      <c r="H1274" s="538">
        <v>1</v>
      </c>
      <c r="I1274" s="538">
        <v>140</v>
      </c>
      <c r="J1274" s="538">
        <v>1237</v>
      </c>
      <c r="K1274" s="539">
        <f t="shared" si="346"/>
        <v>0</v>
      </c>
      <c r="L1274" s="539">
        <f t="shared" si="356"/>
        <v>1833.3087112917747</v>
      </c>
      <c r="M1274" s="539">
        <f t="shared" si="356"/>
        <v>256663.21958084847</v>
      </c>
      <c r="N1274" s="539">
        <f t="shared" si="356"/>
        <v>1858523.7161769252</v>
      </c>
      <c r="O1274" s="539">
        <f t="shared" si="348"/>
        <v>2117020.2444690657</v>
      </c>
      <c r="P1274" s="540"/>
      <c r="Q1274" s="541"/>
      <c r="R1274" s="541">
        <f>SUMPRODUCT($D$1274:$F$1274,$H$1274:$J$1274)/SUM($H$1274:$J$1274)</f>
        <v>1536.2991614434438</v>
      </c>
      <c r="S1274" s="541">
        <f t="shared" ref="S1274:T1274" si="359">SUMPRODUCT($D$1274:$F$1274,$H$1274:$J$1274)/SUM($H$1274:$J$1274)</f>
        <v>1536.2991614434438</v>
      </c>
      <c r="T1274" s="541">
        <f t="shared" si="359"/>
        <v>1536.2991614434438</v>
      </c>
      <c r="U1274" s="538">
        <f t="shared" si="349"/>
        <v>0</v>
      </c>
      <c r="V1274" s="538">
        <f t="shared" si="357"/>
        <v>1536.2991614434438</v>
      </c>
      <c r="W1274" s="538">
        <f t="shared" si="357"/>
        <v>215081.88260208213</v>
      </c>
      <c r="X1274" s="538">
        <f t="shared" si="357"/>
        <v>1900402.0627055401</v>
      </c>
      <c r="Y1274" s="538">
        <f t="shared" si="351"/>
        <v>2117020.2444690657</v>
      </c>
      <c r="Z1274" s="542">
        <f t="shared" si="352"/>
        <v>0</v>
      </c>
      <c r="AA1274" s="543"/>
      <c r="AB1274" s="544" t="s">
        <v>2263</v>
      </c>
      <c r="AC1274" s="544" t="s">
        <v>2505</v>
      </c>
      <c r="AD1274" s="544" t="s">
        <v>2505</v>
      </c>
      <c r="AE1274" s="544" t="s">
        <v>2263</v>
      </c>
      <c r="AF1274" s="545" t="s">
        <v>2263</v>
      </c>
      <c r="AG1274" s="545" t="s">
        <v>2263</v>
      </c>
      <c r="AH1274" s="556"/>
      <c r="AN1274" s="502">
        <f t="shared" si="354"/>
        <v>0</v>
      </c>
      <c r="AO1274" s="502">
        <f t="shared" si="354"/>
        <v>-297.00954984833083</v>
      </c>
      <c r="AP1274" s="502">
        <f t="shared" si="354"/>
        <v>-41581.33697876634</v>
      </c>
      <c r="AQ1274" s="502">
        <f t="shared" si="354"/>
        <v>41878.346528614871</v>
      </c>
    </row>
    <row r="1275" spans="1:43" s="504" customFormat="1" ht="12.75" x14ac:dyDescent="0.2">
      <c r="A1275" s="535" t="s">
        <v>1651</v>
      </c>
      <c r="B1275" s="536" t="s">
        <v>2395</v>
      </c>
      <c r="C1275" s="537" t="s">
        <v>2263</v>
      </c>
      <c r="D1275" s="537">
        <v>2377.8120799638546</v>
      </c>
      <c r="E1275" s="537">
        <v>2377.8120799638546</v>
      </c>
      <c r="F1275" s="537">
        <v>2648.9106652799737</v>
      </c>
      <c r="G1275" s="538">
        <v>0</v>
      </c>
      <c r="H1275" s="538">
        <v>1</v>
      </c>
      <c r="I1275" s="538">
        <v>2</v>
      </c>
      <c r="J1275" s="538">
        <v>612</v>
      </c>
      <c r="K1275" s="539">
        <f t="shared" si="346"/>
        <v>0</v>
      </c>
      <c r="L1275" s="539">
        <f t="shared" si="356"/>
        <v>2377.8120799638546</v>
      </c>
      <c r="M1275" s="539">
        <f t="shared" si="356"/>
        <v>4755.6241599277091</v>
      </c>
      <c r="N1275" s="539">
        <f t="shared" si="356"/>
        <v>1621133.3271513439</v>
      </c>
      <c r="O1275" s="539">
        <f t="shared" si="348"/>
        <v>1628266.7633912354</v>
      </c>
      <c r="P1275" s="540"/>
      <c r="Q1275" s="541"/>
      <c r="R1275" s="541">
        <f>SUMPRODUCT($D$1275:$F$1275,$H$1275:$J$1275)/SUM($H$1275:$J$1275)</f>
        <v>2647.5882331564803</v>
      </c>
      <c r="S1275" s="541">
        <f t="shared" ref="S1275:T1275" si="360">SUMPRODUCT($D$1275:$F$1275,$H$1275:$J$1275)/SUM($H$1275:$J$1275)</f>
        <v>2647.5882331564803</v>
      </c>
      <c r="T1275" s="541">
        <f t="shared" si="360"/>
        <v>2647.5882331564803</v>
      </c>
      <c r="U1275" s="538">
        <f t="shared" si="349"/>
        <v>0</v>
      </c>
      <c r="V1275" s="538">
        <f t="shared" si="357"/>
        <v>2647.5882331564803</v>
      </c>
      <c r="W1275" s="538">
        <f t="shared" si="357"/>
        <v>5295.1764663129607</v>
      </c>
      <c r="X1275" s="538">
        <f t="shared" si="357"/>
        <v>1620323.9986917661</v>
      </c>
      <c r="Y1275" s="538">
        <f t="shared" si="351"/>
        <v>1628266.7633912356</v>
      </c>
      <c r="Z1275" s="542">
        <f t="shared" si="352"/>
        <v>2.3283064365386963E-10</v>
      </c>
      <c r="AA1275" s="543"/>
      <c r="AB1275" s="544" t="s">
        <v>2263</v>
      </c>
      <c r="AC1275" s="544" t="s">
        <v>2505</v>
      </c>
      <c r="AD1275" s="544" t="s">
        <v>2505</v>
      </c>
      <c r="AE1275" s="544" t="s">
        <v>2263</v>
      </c>
      <c r="AF1275" s="545" t="s">
        <v>2263</v>
      </c>
      <c r="AG1275" s="545" t="s">
        <v>2263</v>
      </c>
      <c r="AH1275" s="556"/>
      <c r="AN1275" s="502">
        <f t="shared" si="354"/>
        <v>0</v>
      </c>
      <c r="AO1275" s="502">
        <f t="shared" si="354"/>
        <v>269.77615319262577</v>
      </c>
      <c r="AP1275" s="502">
        <f t="shared" si="354"/>
        <v>539.55230638525154</v>
      </c>
      <c r="AQ1275" s="502">
        <f t="shared" si="354"/>
        <v>-809.32845957786776</v>
      </c>
    </row>
    <row r="1276" spans="1:43" s="504" customFormat="1" ht="12.75" x14ac:dyDescent="0.2">
      <c r="A1276" s="535" t="s">
        <v>1652</v>
      </c>
      <c r="B1276" s="536" t="s">
        <v>2395</v>
      </c>
      <c r="C1276" s="537" t="s">
        <v>2263</v>
      </c>
      <c r="D1276" s="537">
        <v>967.32984926061465</v>
      </c>
      <c r="E1276" s="537">
        <v>967.32984926061465</v>
      </c>
      <c r="F1276" s="537">
        <v>909.73098835735175</v>
      </c>
      <c r="G1276" s="538">
        <v>0</v>
      </c>
      <c r="H1276" s="538">
        <v>29</v>
      </c>
      <c r="I1276" s="538">
        <v>43</v>
      </c>
      <c r="J1276" s="538">
        <v>2671</v>
      </c>
      <c r="K1276" s="539">
        <f t="shared" si="346"/>
        <v>0</v>
      </c>
      <c r="L1276" s="539">
        <f t="shared" si="356"/>
        <v>28052.565628557826</v>
      </c>
      <c r="M1276" s="539">
        <f t="shared" si="356"/>
        <v>41595.183518206431</v>
      </c>
      <c r="N1276" s="539">
        <f t="shared" si="356"/>
        <v>2429891.4699024865</v>
      </c>
      <c r="O1276" s="539">
        <f t="shared" si="348"/>
        <v>2499539.2190492507</v>
      </c>
      <c r="P1276" s="540"/>
      <c r="Q1276" s="541"/>
      <c r="R1276" s="541">
        <f>SUMPRODUCT($D$1276:$F$1276,$H$1276:$J$1276)/SUM($H$1276:$J$1276)</f>
        <v>911.242879711721</v>
      </c>
      <c r="S1276" s="541">
        <f t="shared" ref="S1276:T1276" si="361">SUMPRODUCT($D$1276:$F$1276,$H$1276:$J$1276)/SUM($H$1276:$J$1276)</f>
        <v>911.242879711721</v>
      </c>
      <c r="T1276" s="541">
        <f t="shared" si="361"/>
        <v>911.242879711721</v>
      </c>
      <c r="U1276" s="538">
        <f t="shared" si="349"/>
        <v>0</v>
      </c>
      <c r="V1276" s="538">
        <f t="shared" si="357"/>
        <v>26426.043511639909</v>
      </c>
      <c r="W1276" s="538">
        <f t="shared" si="357"/>
        <v>39183.443827604002</v>
      </c>
      <c r="X1276" s="538">
        <f t="shared" si="357"/>
        <v>2433929.7317100069</v>
      </c>
      <c r="Y1276" s="538">
        <f t="shared" si="351"/>
        <v>2499539.2190492507</v>
      </c>
      <c r="Z1276" s="542">
        <f t="shared" si="352"/>
        <v>0</v>
      </c>
      <c r="AA1276" s="543"/>
      <c r="AB1276" s="544" t="s">
        <v>2263</v>
      </c>
      <c r="AC1276" s="544" t="s">
        <v>2505</v>
      </c>
      <c r="AD1276" s="544" t="s">
        <v>2505</v>
      </c>
      <c r="AE1276" s="544" t="s">
        <v>2263</v>
      </c>
      <c r="AF1276" s="545" t="s">
        <v>2263</v>
      </c>
      <c r="AG1276" s="545" t="s">
        <v>2263</v>
      </c>
      <c r="AH1276" s="556"/>
      <c r="AN1276" s="502">
        <f t="shared" si="354"/>
        <v>0</v>
      </c>
      <c r="AO1276" s="502">
        <f t="shared" si="354"/>
        <v>-1626.5221169179167</v>
      </c>
      <c r="AP1276" s="502">
        <f t="shared" si="354"/>
        <v>-2411.7396906024296</v>
      </c>
      <c r="AQ1276" s="502">
        <f t="shared" si="354"/>
        <v>4038.2618075204082</v>
      </c>
    </row>
    <row r="1277" spans="1:43" s="504" customFormat="1" ht="12.75" x14ac:dyDescent="0.2">
      <c r="A1277" s="535" t="s">
        <v>1653</v>
      </c>
      <c r="B1277" s="536" t="s">
        <v>2395</v>
      </c>
      <c r="C1277" s="537" t="s">
        <v>2263</v>
      </c>
      <c r="D1277" s="537">
        <v>539.44522358812071</v>
      </c>
      <c r="E1277" s="537">
        <v>539.44522358812071</v>
      </c>
      <c r="F1277" s="537">
        <v>449.180682294039</v>
      </c>
      <c r="G1277" s="538">
        <v>0</v>
      </c>
      <c r="H1277" s="538">
        <v>65</v>
      </c>
      <c r="I1277" s="538">
        <v>32</v>
      </c>
      <c r="J1277" s="538">
        <v>2151</v>
      </c>
      <c r="K1277" s="539">
        <f t="shared" si="346"/>
        <v>0</v>
      </c>
      <c r="L1277" s="539">
        <f t="shared" si="356"/>
        <v>35063.939533227844</v>
      </c>
      <c r="M1277" s="539">
        <f t="shared" si="356"/>
        <v>17262.247154819863</v>
      </c>
      <c r="N1277" s="539">
        <f t="shared" si="356"/>
        <v>966187.6476144779</v>
      </c>
      <c r="O1277" s="539">
        <f t="shared" si="348"/>
        <v>1018513.8343025256</v>
      </c>
      <c r="P1277" s="540"/>
      <c r="Q1277" s="541"/>
      <c r="R1277" s="541">
        <f>SUMPRODUCT($D$1277:$F$1277,$H$1277:$J$1277)/SUM($H$1277:$J$1277)</f>
        <v>453.07554906695981</v>
      </c>
      <c r="S1277" s="541">
        <f t="shared" ref="S1277:T1277" si="362">SUMPRODUCT($D$1277:$F$1277,$H$1277:$J$1277)/SUM($H$1277:$J$1277)</f>
        <v>453.07554906695981</v>
      </c>
      <c r="T1277" s="541">
        <f t="shared" si="362"/>
        <v>453.07554906695981</v>
      </c>
      <c r="U1277" s="538">
        <f t="shared" si="349"/>
        <v>0</v>
      </c>
      <c r="V1277" s="538">
        <f t="shared" si="357"/>
        <v>29449.910689352386</v>
      </c>
      <c r="W1277" s="538">
        <f t="shared" si="357"/>
        <v>14498.417570142714</v>
      </c>
      <c r="X1277" s="538">
        <f t="shared" si="357"/>
        <v>974565.50604303053</v>
      </c>
      <c r="Y1277" s="538">
        <f t="shared" si="351"/>
        <v>1018513.8343025256</v>
      </c>
      <c r="Z1277" s="542">
        <f t="shared" si="352"/>
        <v>0</v>
      </c>
      <c r="AA1277" s="543"/>
      <c r="AB1277" s="544" t="s">
        <v>2263</v>
      </c>
      <c r="AC1277" s="544" t="s">
        <v>2505</v>
      </c>
      <c r="AD1277" s="544" t="s">
        <v>2505</v>
      </c>
      <c r="AE1277" s="544" t="s">
        <v>2263</v>
      </c>
      <c r="AF1277" s="545" t="s">
        <v>2263</v>
      </c>
      <c r="AG1277" s="545" t="s">
        <v>2263</v>
      </c>
      <c r="AH1277" s="556"/>
      <c r="AN1277" s="502">
        <f t="shared" si="354"/>
        <v>0</v>
      </c>
      <c r="AO1277" s="502">
        <f t="shared" si="354"/>
        <v>-5614.0288438754578</v>
      </c>
      <c r="AP1277" s="502">
        <f t="shared" si="354"/>
        <v>-2763.8295846771489</v>
      </c>
      <c r="AQ1277" s="502">
        <f t="shared" si="354"/>
        <v>8377.8584285526304</v>
      </c>
    </row>
    <row r="1278" spans="1:43" s="504" customFormat="1" ht="12.75" x14ac:dyDescent="0.2">
      <c r="A1278" s="535" t="s">
        <v>1654</v>
      </c>
      <c r="B1278" s="536">
        <v>0</v>
      </c>
      <c r="C1278" s="537" t="s">
        <v>2263</v>
      </c>
      <c r="D1278" s="537">
        <v>4683.2191339992396</v>
      </c>
      <c r="E1278" s="537">
        <v>4683.2191339992396</v>
      </c>
      <c r="F1278" s="537">
        <v>5433.499115122926</v>
      </c>
      <c r="G1278" s="538">
        <v>0</v>
      </c>
      <c r="H1278" s="538">
        <v>6</v>
      </c>
      <c r="I1278" s="538">
        <v>342</v>
      </c>
      <c r="J1278" s="538">
        <v>21</v>
      </c>
      <c r="K1278" s="539">
        <f t="shared" si="346"/>
        <v>0</v>
      </c>
      <c r="L1278" s="539">
        <f t="shared" si="356"/>
        <v>28099.314803995439</v>
      </c>
      <c r="M1278" s="539">
        <f t="shared" si="356"/>
        <v>1601660.9438277399</v>
      </c>
      <c r="N1278" s="539">
        <f t="shared" si="356"/>
        <v>114103.48141758144</v>
      </c>
      <c r="O1278" s="539">
        <f t="shared" si="348"/>
        <v>1743863.7400493168</v>
      </c>
      <c r="P1278" s="540"/>
      <c r="Q1278" s="541"/>
      <c r="R1278" s="541"/>
      <c r="S1278" s="541"/>
      <c r="T1278" s="541"/>
      <c r="U1278" s="538">
        <f t="shared" si="349"/>
        <v>0</v>
      </c>
      <c r="V1278" s="538">
        <f t="shared" si="357"/>
        <v>0</v>
      </c>
      <c r="W1278" s="538">
        <f t="shared" si="357"/>
        <v>0</v>
      </c>
      <c r="X1278" s="538">
        <f t="shared" si="357"/>
        <v>0</v>
      </c>
      <c r="Y1278" s="538">
        <f t="shared" si="351"/>
        <v>0</v>
      </c>
      <c r="Z1278" s="542">
        <f t="shared" si="352"/>
        <v>0</v>
      </c>
      <c r="AA1278" s="543"/>
      <c r="AB1278" s="544" t="s">
        <v>2263</v>
      </c>
      <c r="AC1278" s="544" t="s">
        <v>2505</v>
      </c>
      <c r="AD1278" s="544" t="s">
        <v>2505</v>
      </c>
      <c r="AE1278" s="544" t="s">
        <v>2263</v>
      </c>
      <c r="AF1278" s="545" t="s">
        <v>2263</v>
      </c>
      <c r="AG1278" s="545" t="s">
        <v>2263</v>
      </c>
      <c r="AH1278" s="556"/>
      <c r="AN1278" s="502">
        <f t="shared" si="354"/>
        <v>0</v>
      </c>
      <c r="AO1278" s="502">
        <f t="shared" si="354"/>
        <v>-28099.314803995439</v>
      </c>
      <c r="AP1278" s="502">
        <f t="shared" si="354"/>
        <v>-1601660.9438277399</v>
      </c>
      <c r="AQ1278" s="502">
        <f t="shared" si="354"/>
        <v>-114103.48141758144</v>
      </c>
    </row>
    <row r="1279" spans="1:43" s="504" customFormat="1" ht="12.75" x14ac:dyDescent="0.2">
      <c r="A1279" s="535" t="s">
        <v>1655</v>
      </c>
      <c r="B1279" s="536" t="s">
        <v>2395</v>
      </c>
      <c r="C1279" s="537" t="s">
        <v>2263</v>
      </c>
      <c r="D1279" s="537">
        <v>3735.6780581181893</v>
      </c>
      <c r="E1279" s="537">
        <v>3735.6780581181893</v>
      </c>
      <c r="F1279" s="537">
        <v>2449.7894973899161</v>
      </c>
      <c r="G1279" s="538">
        <v>4</v>
      </c>
      <c r="H1279" s="538">
        <v>49</v>
      </c>
      <c r="I1279" s="538">
        <v>1643</v>
      </c>
      <c r="J1279" s="538">
        <v>16</v>
      </c>
      <c r="K1279" s="539">
        <f t="shared" si="346"/>
        <v>0</v>
      </c>
      <c r="L1279" s="539">
        <f t="shared" si="356"/>
        <v>183048.22484779128</v>
      </c>
      <c r="M1279" s="539">
        <f t="shared" si="356"/>
        <v>6137719.049488185</v>
      </c>
      <c r="N1279" s="539">
        <f t="shared" si="356"/>
        <v>39196.631958238657</v>
      </c>
      <c r="O1279" s="539">
        <f t="shared" si="348"/>
        <v>6359963.9062942155</v>
      </c>
      <c r="P1279" s="540"/>
      <c r="Q1279" s="541"/>
      <c r="R1279" s="541">
        <f>SUMPRODUCT($D$1279:$F$1279,$H$1279:$J$1279)/SUM($H$1279:$J$1279)</f>
        <v>3723.6322636382993</v>
      </c>
      <c r="S1279" s="541">
        <f t="shared" ref="S1279:T1279" si="363">SUMPRODUCT($D$1279:$F$1279,$H$1279:$J$1279)/SUM($H$1279:$J$1279)</f>
        <v>3723.6322636382993</v>
      </c>
      <c r="T1279" s="541">
        <f t="shared" si="363"/>
        <v>3723.6322636382993</v>
      </c>
      <c r="U1279" s="538">
        <f t="shared" si="349"/>
        <v>0</v>
      </c>
      <c r="V1279" s="538">
        <f t="shared" si="357"/>
        <v>182457.98091827668</v>
      </c>
      <c r="W1279" s="538">
        <f t="shared" si="357"/>
        <v>6117927.8091577254</v>
      </c>
      <c r="X1279" s="538">
        <f t="shared" si="357"/>
        <v>59578.116218212788</v>
      </c>
      <c r="Y1279" s="538">
        <f t="shared" si="351"/>
        <v>6359963.9062942155</v>
      </c>
      <c r="Z1279" s="542">
        <f t="shared" si="352"/>
        <v>0</v>
      </c>
      <c r="AA1279" s="543"/>
      <c r="AB1279" s="544" t="s">
        <v>2263</v>
      </c>
      <c r="AC1279" s="544" t="s">
        <v>2505</v>
      </c>
      <c r="AD1279" s="544" t="s">
        <v>2505</v>
      </c>
      <c r="AE1279" s="544" t="s">
        <v>2263</v>
      </c>
      <c r="AF1279" s="545">
        <v>101</v>
      </c>
      <c r="AG1279" s="545" t="s">
        <v>2263</v>
      </c>
      <c r="AH1279" s="556"/>
      <c r="AN1279" s="502">
        <f t="shared" si="354"/>
        <v>0</v>
      </c>
      <c r="AO1279" s="502">
        <f t="shared" si="354"/>
        <v>-590.24392951460322</v>
      </c>
      <c r="AP1279" s="502">
        <f t="shared" si="354"/>
        <v>-19791.24033045955</v>
      </c>
      <c r="AQ1279" s="502">
        <f t="shared" si="354"/>
        <v>20381.484259974131</v>
      </c>
    </row>
    <row r="1280" spans="1:43" s="504" customFormat="1" ht="12.75" x14ac:dyDescent="0.2">
      <c r="A1280" s="535" t="s">
        <v>1656</v>
      </c>
      <c r="B1280" s="536" t="s">
        <v>2395</v>
      </c>
      <c r="C1280" s="537" t="s">
        <v>2263</v>
      </c>
      <c r="D1280" s="537">
        <v>4348.6372497023376</v>
      </c>
      <c r="E1280" s="537">
        <v>4348.6372497023376</v>
      </c>
      <c r="F1280" s="537">
        <v>2611.0311372249189</v>
      </c>
      <c r="G1280" s="538">
        <v>0</v>
      </c>
      <c r="H1280" s="538">
        <v>5</v>
      </c>
      <c r="I1280" s="538">
        <v>1338</v>
      </c>
      <c r="J1280" s="538">
        <v>7</v>
      </c>
      <c r="K1280" s="539">
        <f t="shared" si="346"/>
        <v>0</v>
      </c>
      <c r="L1280" s="539">
        <f t="shared" si="356"/>
        <v>21743.186248511687</v>
      </c>
      <c r="M1280" s="539">
        <f t="shared" si="356"/>
        <v>5818476.640101728</v>
      </c>
      <c r="N1280" s="539">
        <f t="shared" si="356"/>
        <v>18277.217960574431</v>
      </c>
      <c r="O1280" s="539">
        <f t="shared" si="348"/>
        <v>5858497.0443108147</v>
      </c>
      <c r="P1280" s="540"/>
      <c r="Q1280" s="541"/>
      <c r="R1280" s="541">
        <f>SUMPRODUCT($D$1280:$F$1280,$H$1280:$J$1280)/SUM($H$1280:$J$1280)</f>
        <v>4339.6274402302333</v>
      </c>
      <c r="S1280" s="541">
        <f t="shared" ref="S1280:T1280" si="364">SUMPRODUCT($D$1280:$F$1280,$H$1280:$J$1280)/SUM($H$1280:$J$1280)</f>
        <v>4339.6274402302333</v>
      </c>
      <c r="T1280" s="541">
        <f t="shared" si="364"/>
        <v>4339.6274402302333</v>
      </c>
      <c r="U1280" s="538">
        <f t="shared" si="349"/>
        <v>0</v>
      </c>
      <c r="V1280" s="538">
        <f t="shared" si="357"/>
        <v>21698.137201151167</v>
      </c>
      <c r="W1280" s="538">
        <f t="shared" si="357"/>
        <v>5806421.515028052</v>
      </c>
      <c r="X1280" s="538">
        <f t="shared" si="357"/>
        <v>30377.392081611633</v>
      </c>
      <c r="Y1280" s="538">
        <f t="shared" si="351"/>
        <v>5858497.0443108147</v>
      </c>
      <c r="Z1280" s="542">
        <f t="shared" si="352"/>
        <v>0</v>
      </c>
      <c r="AA1280" s="543"/>
      <c r="AB1280" s="544" t="s">
        <v>2505</v>
      </c>
      <c r="AC1280" s="544">
        <v>4267.8235636640547</v>
      </c>
      <c r="AD1280" s="544">
        <v>4267.8235636640547</v>
      </c>
      <c r="AE1280" s="544">
        <v>4218.7053896576908</v>
      </c>
      <c r="AF1280" s="545" t="s">
        <v>2263</v>
      </c>
      <c r="AG1280" s="545" t="s">
        <v>2263</v>
      </c>
      <c r="AH1280" s="556"/>
      <c r="AN1280" s="502">
        <f t="shared" si="354"/>
        <v>0</v>
      </c>
      <c r="AO1280" s="502">
        <f t="shared" si="354"/>
        <v>-45.04904736052049</v>
      </c>
      <c r="AP1280" s="502">
        <f t="shared" si="354"/>
        <v>-12055.125073675998</v>
      </c>
      <c r="AQ1280" s="502">
        <f t="shared" si="354"/>
        <v>12100.174121037202</v>
      </c>
    </row>
    <row r="1281" spans="1:43" s="504" customFormat="1" ht="12.75" x14ac:dyDescent="0.2">
      <c r="A1281" s="535" t="s">
        <v>1657</v>
      </c>
      <c r="B1281" s="536">
        <v>0</v>
      </c>
      <c r="C1281" s="537" t="s">
        <v>2263</v>
      </c>
      <c r="D1281" s="537">
        <v>2918.4574821461438</v>
      </c>
      <c r="E1281" s="537">
        <v>2918.4574821461438</v>
      </c>
      <c r="F1281" s="537">
        <v>6686.1584996058173</v>
      </c>
      <c r="G1281" s="538">
        <v>0</v>
      </c>
      <c r="H1281" s="538">
        <v>5</v>
      </c>
      <c r="I1281" s="538">
        <v>564</v>
      </c>
      <c r="J1281" s="538">
        <v>128</v>
      </c>
      <c r="K1281" s="539">
        <f t="shared" si="346"/>
        <v>0</v>
      </c>
      <c r="L1281" s="539">
        <f t="shared" si="356"/>
        <v>14592.287410730718</v>
      </c>
      <c r="M1281" s="539">
        <f t="shared" si="356"/>
        <v>1646010.0199304251</v>
      </c>
      <c r="N1281" s="539">
        <f t="shared" si="356"/>
        <v>855828.28794954461</v>
      </c>
      <c r="O1281" s="539">
        <f t="shared" si="348"/>
        <v>2516430.5952907004</v>
      </c>
      <c r="P1281" s="540"/>
      <c r="Q1281" s="541"/>
      <c r="R1281" s="541"/>
      <c r="S1281" s="541"/>
      <c r="T1281" s="541"/>
      <c r="U1281" s="538">
        <f t="shared" si="349"/>
        <v>0</v>
      </c>
      <c r="V1281" s="538">
        <f t="shared" si="357"/>
        <v>0</v>
      </c>
      <c r="W1281" s="538">
        <f t="shared" si="357"/>
        <v>0</v>
      </c>
      <c r="X1281" s="538">
        <f t="shared" si="357"/>
        <v>0</v>
      </c>
      <c r="Y1281" s="538">
        <f t="shared" si="351"/>
        <v>0</v>
      </c>
      <c r="Z1281" s="542">
        <f t="shared" si="352"/>
        <v>0</v>
      </c>
      <c r="AA1281" s="543"/>
      <c r="AB1281" s="544" t="s">
        <v>2263</v>
      </c>
      <c r="AC1281" s="544" t="s">
        <v>2505</v>
      </c>
      <c r="AD1281" s="544" t="s">
        <v>2505</v>
      </c>
      <c r="AE1281" s="544" t="s">
        <v>2263</v>
      </c>
      <c r="AF1281" s="545" t="s">
        <v>2263</v>
      </c>
      <c r="AG1281" s="545" t="s">
        <v>2263</v>
      </c>
      <c r="AH1281" s="556"/>
      <c r="AN1281" s="502">
        <f t="shared" si="354"/>
        <v>0</v>
      </c>
      <c r="AO1281" s="502">
        <f t="shared" si="354"/>
        <v>-14592.287410730718</v>
      </c>
      <c r="AP1281" s="502">
        <f t="shared" si="354"/>
        <v>-1646010.0199304251</v>
      </c>
      <c r="AQ1281" s="502">
        <f t="shared" si="354"/>
        <v>-855828.28794954461</v>
      </c>
    </row>
    <row r="1282" spans="1:43" s="504" customFormat="1" ht="12.75" x14ac:dyDescent="0.2">
      <c r="A1282" s="535" t="s">
        <v>1658</v>
      </c>
      <c r="B1282" s="536">
        <v>0</v>
      </c>
      <c r="C1282" s="537" t="s">
        <v>2263</v>
      </c>
      <c r="D1282" s="537">
        <v>2262.1786696944368</v>
      </c>
      <c r="E1282" s="537">
        <v>2262.1786696944368</v>
      </c>
      <c r="F1282" s="537">
        <v>4089.764629500673</v>
      </c>
      <c r="G1282" s="538">
        <v>0</v>
      </c>
      <c r="H1282" s="538">
        <v>65</v>
      </c>
      <c r="I1282" s="538">
        <v>3462</v>
      </c>
      <c r="J1282" s="538">
        <v>176</v>
      </c>
      <c r="K1282" s="539">
        <f t="shared" si="346"/>
        <v>0</v>
      </c>
      <c r="L1282" s="539">
        <f t="shared" si="356"/>
        <v>147041.61353013839</v>
      </c>
      <c r="M1282" s="539">
        <f t="shared" si="356"/>
        <v>7831662.5544821406</v>
      </c>
      <c r="N1282" s="539">
        <f t="shared" si="356"/>
        <v>719798.57479211839</v>
      </c>
      <c r="O1282" s="539">
        <f t="shared" si="348"/>
        <v>8698502.7428043969</v>
      </c>
      <c r="P1282" s="540"/>
      <c r="Q1282" s="541"/>
      <c r="R1282" s="541"/>
      <c r="S1282" s="541"/>
      <c r="T1282" s="541"/>
      <c r="U1282" s="538">
        <f t="shared" si="349"/>
        <v>0</v>
      </c>
      <c r="V1282" s="538">
        <f t="shared" si="357"/>
        <v>0</v>
      </c>
      <c r="W1282" s="538">
        <f t="shared" si="357"/>
        <v>0</v>
      </c>
      <c r="X1282" s="538">
        <f t="shared" si="357"/>
        <v>0</v>
      </c>
      <c r="Y1282" s="538">
        <f t="shared" si="351"/>
        <v>0</v>
      </c>
      <c r="Z1282" s="542">
        <f t="shared" si="352"/>
        <v>0</v>
      </c>
      <c r="AA1282" s="543"/>
      <c r="AB1282" s="544" t="s">
        <v>2263</v>
      </c>
      <c r="AC1282" s="544" t="s">
        <v>2505</v>
      </c>
      <c r="AD1282" s="544" t="s">
        <v>2505</v>
      </c>
      <c r="AE1282" s="544" t="s">
        <v>2263</v>
      </c>
      <c r="AF1282" s="545" t="s">
        <v>2263</v>
      </c>
      <c r="AG1282" s="545" t="s">
        <v>2263</v>
      </c>
      <c r="AH1282" s="556"/>
      <c r="AN1282" s="502">
        <f t="shared" si="354"/>
        <v>0</v>
      </c>
      <c r="AO1282" s="502">
        <f t="shared" si="354"/>
        <v>-147041.61353013839</v>
      </c>
      <c r="AP1282" s="502">
        <f t="shared" si="354"/>
        <v>-7831662.5544821406</v>
      </c>
      <c r="AQ1282" s="502">
        <f t="shared" si="354"/>
        <v>-719798.57479211839</v>
      </c>
    </row>
    <row r="1283" spans="1:43" s="504" customFormat="1" ht="12.75" x14ac:dyDescent="0.2">
      <c r="A1283" s="535" t="s">
        <v>1659</v>
      </c>
      <c r="B1283" s="536">
        <v>0</v>
      </c>
      <c r="C1283" s="537" t="s">
        <v>2263</v>
      </c>
      <c r="D1283" s="537">
        <v>2027.0373324619575</v>
      </c>
      <c r="E1283" s="537">
        <v>2027.0373324619575</v>
      </c>
      <c r="F1283" s="537">
        <v>3147.7768686222894</v>
      </c>
      <c r="G1283" s="538">
        <v>3</v>
      </c>
      <c r="H1283" s="538">
        <v>774</v>
      </c>
      <c r="I1283" s="538">
        <v>16528</v>
      </c>
      <c r="J1283" s="538">
        <v>231</v>
      </c>
      <c r="K1283" s="539">
        <f t="shared" si="346"/>
        <v>0</v>
      </c>
      <c r="L1283" s="539">
        <f t="shared" si="356"/>
        <v>1568926.895325555</v>
      </c>
      <c r="M1283" s="539">
        <f t="shared" si="356"/>
        <v>33502873.030931234</v>
      </c>
      <c r="N1283" s="539">
        <f t="shared" si="356"/>
        <v>727136.45665174886</v>
      </c>
      <c r="O1283" s="539">
        <f t="shared" si="348"/>
        <v>35798936.382908538</v>
      </c>
      <c r="P1283" s="540"/>
      <c r="Q1283" s="541"/>
      <c r="R1283" s="541"/>
      <c r="S1283" s="541"/>
      <c r="T1283" s="541"/>
      <c r="U1283" s="538">
        <f t="shared" si="349"/>
        <v>0</v>
      </c>
      <c r="V1283" s="538">
        <f t="shared" si="357"/>
        <v>0</v>
      </c>
      <c r="W1283" s="538">
        <f t="shared" si="357"/>
        <v>0</v>
      </c>
      <c r="X1283" s="538">
        <f t="shared" si="357"/>
        <v>0</v>
      </c>
      <c r="Y1283" s="538">
        <f t="shared" si="351"/>
        <v>0</v>
      </c>
      <c r="Z1283" s="542">
        <f t="shared" si="352"/>
        <v>0</v>
      </c>
      <c r="AA1283" s="543"/>
      <c r="AB1283" s="544" t="s">
        <v>2263</v>
      </c>
      <c r="AC1283" s="544" t="s">
        <v>2505</v>
      </c>
      <c r="AD1283" s="544" t="s">
        <v>2505</v>
      </c>
      <c r="AE1283" s="544" t="s">
        <v>2263</v>
      </c>
      <c r="AF1283" s="545">
        <v>101</v>
      </c>
      <c r="AG1283" s="545" t="s">
        <v>2263</v>
      </c>
      <c r="AH1283" s="556"/>
      <c r="AN1283" s="502">
        <f t="shared" si="354"/>
        <v>0</v>
      </c>
      <c r="AO1283" s="502">
        <f t="shared" si="354"/>
        <v>-1568926.895325555</v>
      </c>
      <c r="AP1283" s="502">
        <f t="shared" si="354"/>
        <v>-33502873.030931234</v>
      </c>
      <c r="AQ1283" s="502">
        <f t="shared" si="354"/>
        <v>-727136.45665174886</v>
      </c>
    </row>
    <row r="1284" spans="1:43" s="504" customFormat="1" ht="12.75" x14ac:dyDescent="0.2">
      <c r="A1284" s="535" t="s">
        <v>1660</v>
      </c>
      <c r="B1284" s="536">
        <v>0</v>
      </c>
      <c r="C1284" s="537" t="s">
        <v>2263</v>
      </c>
      <c r="D1284" s="537">
        <v>1458.4487765238957</v>
      </c>
      <c r="E1284" s="537">
        <v>1458.4487765238957</v>
      </c>
      <c r="F1284" s="537">
        <v>4016.2680853701299</v>
      </c>
      <c r="G1284" s="538">
        <v>0</v>
      </c>
      <c r="H1284" s="538">
        <v>161</v>
      </c>
      <c r="I1284" s="538">
        <v>673</v>
      </c>
      <c r="J1284" s="538">
        <v>93</v>
      </c>
      <c r="K1284" s="539">
        <f t="shared" si="346"/>
        <v>0</v>
      </c>
      <c r="L1284" s="539">
        <f t="shared" si="356"/>
        <v>234810.25302034721</v>
      </c>
      <c r="M1284" s="539">
        <f t="shared" si="356"/>
        <v>981536.02660058183</v>
      </c>
      <c r="N1284" s="539">
        <f t="shared" si="356"/>
        <v>373512.93193942209</v>
      </c>
      <c r="O1284" s="539">
        <f t="shared" si="348"/>
        <v>1589859.2115603513</v>
      </c>
      <c r="P1284" s="540"/>
      <c r="Q1284" s="541"/>
      <c r="R1284" s="541"/>
      <c r="S1284" s="541"/>
      <c r="T1284" s="541"/>
      <c r="U1284" s="538">
        <f t="shared" si="349"/>
        <v>0</v>
      </c>
      <c r="V1284" s="538">
        <f t="shared" si="357"/>
        <v>0</v>
      </c>
      <c r="W1284" s="538">
        <f t="shared" si="357"/>
        <v>0</v>
      </c>
      <c r="X1284" s="538">
        <f t="shared" si="357"/>
        <v>0</v>
      </c>
      <c r="Y1284" s="538">
        <f t="shared" si="351"/>
        <v>0</v>
      </c>
      <c r="Z1284" s="542">
        <f t="shared" si="352"/>
        <v>0</v>
      </c>
      <c r="AA1284" s="543"/>
      <c r="AB1284" s="544" t="s">
        <v>2263</v>
      </c>
      <c r="AC1284" s="544" t="s">
        <v>2505</v>
      </c>
      <c r="AD1284" s="544" t="s">
        <v>2505</v>
      </c>
      <c r="AE1284" s="544" t="s">
        <v>2263</v>
      </c>
      <c r="AF1284" s="545" t="s">
        <v>2263</v>
      </c>
      <c r="AG1284" s="545" t="s">
        <v>2263</v>
      </c>
      <c r="AH1284" s="556"/>
      <c r="AN1284" s="502">
        <f t="shared" si="354"/>
        <v>0</v>
      </c>
      <c r="AO1284" s="502">
        <f t="shared" si="354"/>
        <v>-234810.25302034721</v>
      </c>
      <c r="AP1284" s="502">
        <f t="shared" si="354"/>
        <v>-981536.02660058183</v>
      </c>
      <c r="AQ1284" s="502">
        <f t="shared" si="354"/>
        <v>-373512.93193942209</v>
      </c>
    </row>
    <row r="1285" spans="1:43" s="504" customFormat="1" ht="12.75" x14ac:dyDescent="0.2">
      <c r="A1285" s="535" t="s">
        <v>1661</v>
      </c>
      <c r="B1285" s="536">
        <v>0</v>
      </c>
      <c r="C1285" s="537" t="s">
        <v>2263</v>
      </c>
      <c r="D1285" s="537">
        <v>1258.8048633159633</v>
      </c>
      <c r="E1285" s="537">
        <v>1258.8048633159633</v>
      </c>
      <c r="F1285" s="537">
        <v>1532.6389556143631</v>
      </c>
      <c r="G1285" s="538">
        <v>75</v>
      </c>
      <c r="H1285" s="538">
        <v>1139</v>
      </c>
      <c r="I1285" s="538">
        <v>2121</v>
      </c>
      <c r="J1285" s="538">
        <v>40</v>
      </c>
      <c r="K1285" s="539">
        <f t="shared" si="346"/>
        <v>0</v>
      </c>
      <c r="L1285" s="539">
        <f t="shared" si="356"/>
        <v>1433778.7393168821</v>
      </c>
      <c r="M1285" s="539">
        <f t="shared" si="356"/>
        <v>2669925.1150931581</v>
      </c>
      <c r="N1285" s="539">
        <f t="shared" si="356"/>
        <v>61305.558224574525</v>
      </c>
      <c r="O1285" s="539">
        <f t="shared" si="348"/>
        <v>4165009.4126346149</v>
      </c>
      <c r="P1285" s="540"/>
      <c r="Q1285" s="541"/>
      <c r="R1285" s="541"/>
      <c r="S1285" s="541"/>
      <c r="T1285" s="541"/>
      <c r="U1285" s="538">
        <f t="shared" si="349"/>
        <v>0</v>
      </c>
      <c r="V1285" s="538">
        <f t="shared" si="357"/>
        <v>0</v>
      </c>
      <c r="W1285" s="538">
        <f t="shared" si="357"/>
        <v>0</v>
      </c>
      <c r="X1285" s="538">
        <f t="shared" si="357"/>
        <v>0</v>
      </c>
      <c r="Y1285" s="538">
        <f t="shared" si="351"/>
        <v>0</v>
      </c>
      <c r="Z1285" s="542">
        <f t="shared" si="352"/>
        <v>0</v>
      </c>
      <c r="AA1285" s="543"/>
      <c r="AB1285" s="544" t="s">
        <v>2263</v>
      </c>
      <c r="AC1285" s="544" t="s">
        <v>2505</v>
      </c>
      <c r="AD1285" s="544" t="s">
        <v>2505</v>
      </c>
      <c r="AE1285" s="544" t="s">
        <v>2263</v>
      </c>
      <c r="AF1285" s="545">
        <v>502</v>
      </c>
      <c r="AG1285" s="545" t="s">
        <v>2263</v>
      </c>
      <c r="AH1285" s="556"/>
      <c r="AN1285" s="502">
        <f t="shared" si="354"/>
        <v>0</v>
      </c>
      <c r="AO1285" s="502">
        <f t="shared" si="354"/>
        <v>-1433778.7393168821</v>
      </c>
      <c r="AP1285" s="502">
        <f t="shared" si="354"/>
        <v>-2669925.1150931581</v>
      </c>
      <c r="AQ1285" s="502">
        <f t="shared" si="354"/>
        <v>-61305.558224574525</v>
      </c>
    </row>
    <row r="1286" spans="1:43" s="504" customFormat="1" ht="12.75" x14ac:dyDescent="0.2">
      <c r="A1286" s="535" t="s">
        <v>1662</v>
      </c>
      <c r="B1286" s="536">
        <v>0</v>
      </c>
      <c r="C1286" s="537">
        <v>237.2719799866307</v>
      </c>
      <c r="D1286" s="537">
        <v>596.08726091476774</v>
      </c>
      <c r="E1286" s="537">
        <v>596.08726091476774</v>
      </c>
      <c r="F1286" s="537">
        <v>585.78001944558423</v>
      </c>
      <c r="G1286" s="538">
        <v>20927</v>
      </c>
      <c r="H1286" s="538">
        <v>30189</v>
      </c>
      <c r="I1286" s="538">
        <v>2476</v>
      </c>
      <c r="J1286" s="538">
        <v>66</v>
      </c>
      <c r="K1286" s="539">
        <f t="shared" si="346"/>
        <v>4965390.7251802208</v>
      </c>
      <c r="L1286" s="539">
        <f t="shared" si="356"/>
        <v>17995278.319755923</v>
      </c>
      <c r="M1286" s="539">
        <f t="shared" si="356"/>
        <v>1475912.058024965</v>
      </c>
      <c r="N1286" s="539">
        <f t="shared" si="356"/>
        <v>38661.481283408561</v>
      </c>
      <c r="O1286" s="539">
        <f t="shared" si="348"/>
        <v>24475242.584244516</v>
      </c>
      <c r="P1286" s="540"/>
      <c r="Q1286" s="541"/>
      <c r="R1286" s="541"/>
      <c r="S1286" s="541"/>
      <c r="T1286" s="541"/>
      <c r="U1286" s="538">
        <f t="shared" si="349"/>
        <v>0</v>
      </c>
      <c r="V1286" s="538">
        <f t="shared" si="357"/>
        <v>0</v>
      </c>
      <c r="W1286" s="538">
        <f t="shared" si="357"/>
        <v>0</v>
      </c>
      <c r="X1286" s="538">
        <f t="shared" si="357"/>
        <v>0</v>
      </c>
      <c r="Y1286" s="538">
        <f t="shared" si="351"/>
        <v>0</v>
      </c>
      <c r="Z1286" s="542">
        <f t="shared" si="352"/>
        <v>0</v>
      </c>
      <c r="AA1286" s="543"/>
      <c r="AB1286" s="544">
        <v>323.28983469607738</v>
      </c>
      <c r="AC1286" s="544">
        <v>352.7417104285073</v>
      </c>
      <c r="AD1286" s="544">
        <v>1068.4306260086846</v>
      </c>
      <c r="AE1286" s="544">
        <v>559.40142618358766</v>
      </c>
      <c r="AF1286" s="545">
        <v>101</v>
      </c>
      <c r="AG1286" s="545" t="s">
        <v>2263</v>
      </c>
      <c r="AH1286" s="556"/>
      <c r="AN1286" s="502">
        <f t="shared" si="354"/>
        <v>-4965390.7251802208</v>
      </c>
      <c r="AO1286" s="502">
        <f t="shared" si="354"/>
        <v>-17995278.319755923</v>
      </c>
      <c r="AP1286" s="502">
        <f t="shared" si="354"/>
        <v>-1475912.058024965</v>
      </c>
      <c r="AQ1286" s="502">
        <f t="shared" si="354"/>
        <v>-38661.481283408561</v>
      </c>
    </row>
    <row r="1287" spans="1:43" s="504" customFormat="1" ht="12.75" x14ac:dyDescent="0.2">
      <c r="A1287" s="535" t="s">
        <v>1663</v>
      </c>
      <c r="B1287" s="536" t="s">
        <v>2444</v>
      </c>
      <c r="C1287" s="537" t="s">
        <v>2263</v>
      </c>
      <c r="D1287" s="537">
        <v>2376.6692940237458</v>
      </c>
      <c r="E1287" s="537">
        <v>2376.6692940237458</v>
      </c>
      <c r="F1287" s="537">
        <v>2293.5378844709539</v>
      </c>
      <c r="G1287" s="538">
        <v>0</v>
      </c>
      <c r="H1287" s="538">
        <v>0</v>
      </c>
      <c r="I1287" s="538">
        <v>81</v>
      </c>
      <c r="J1287" s="538">
        <v>923</v>
      </c>
      <c r="K1287" s="539">
        <f t="shared" si="346"/>
        <v>0</v>
      </c>
      <c r="L1287" s="539">
        <f t="shared" si="356"/>
        <v>0</v>
      </c>
      <c r="M1287" s="539">
        <f t="shared" si="356"/>
        <v>192510.21281592341</v>
      </c>
      <c r="N1287" s="539">
        <f t="shared" si="356"/>
        <v>2116935.4673666903</v>
      </c>
      <c r="O1287" s="539">
        <f t="shared" si="348"/>
        <v>2309445.6801826139</v>
      </c>
      <c r="P1287" s="540"/>
      <c r="Q1287" s="541"/>
      <c r="R1287" s="541">
        <f>SUMPRODUCT($D$1287:$F$1287,$H$1287:$J$1287)/SUM($H$1287:$J$1287)</f>
        <v>2300.2447013771057</v>
      </c>
      <c r="S1287" s="541">
        <f t="shared" ref="S1287:T1287" si="365">SUMPRODUCT($D$1287:$F$1287,$H$1287:$J$1287)/SUM($H$1287:$J$1287)</f>
        <v>2300.2447013771057</v>
      </c>
      <c r="T1287" s="541">
        <f t="shared" si="365"/>
        <v>2300.2447013771057</v>
      </c>
      <c r="U1287" s="538">
        <f t="shared" si="349"/>
        <v>0</v>
      </c>
      <c r="V1287" s="538">
        <f t="shared" si="357"/>
        <v>0</v>
      </c>
      <c r="W1287" s="538">
        <f t="shared" si="357"/>
        <v>186319.82081154556</v>
      </c>
      <c r="X1287" s="538">
        <f t="shared" si="357"/>
        <v>2123125.8593710684</v>
      </c>
      <c r="Y1287" s="538">
        <f t="shared" si="351"/>
        <v>2309445.6801826139</v>
      </c>
      <c r="Z1287" s="542">
        <f t="shared" si="352"/>
        <v>0</v>
      </c>
      <c r="AA1287" s="543"/>
      <c r="AB1287" s="544" t="s">
        <v>2263</v>
      </c>
      <c r="AC1287" s="544" t="s">
        <v>2505</v>
      </c>
      <c r="AD1287" s="544" t="s">
        <v>2505</v>
      </c>
      <c r="AE1287" s="544" t="s">
        <v>2263</v>
      </c>
      <c r="AF1287" s="545" t="s">
        <v>2263</v>
      </c>
      <c r="AG1287" s="545" t="s">
        <v>2263</v>
      </c>
      <c r="AH1287" s="556"/>
      <c r="AN1287" s="502">
        <f t="shared" si="354"/>
        <v>0</v>
      </c>
      <c r="AO1287" s="502">
        <f t="shared" si="354"/>
        <v>0</v>
      </c>
      <c r="AP1287" s="502">
        <f t="shared" si="354"/>
        <v>-6190.3920043778489</v>
      </c>
      <c r="AQ1287" s="502">
        <f t="shared" si="354"/>
        <v>6190.39200437814</v>
      </c>
    </row>
    <row r="1288" spans="1:43" s="504" customFormat="1" ht="12.75" x14ac:dyDescent="0.2">
      <c r="A1288" s="535" t="s">
        <v>1664</v>
      </c>
      <c r="B1288" s="536" t="s">
        <v>2444</v>
      </c>
      <c r="C1288" s="537" t="s">
        <v>2263</v>
      </c>
      <c r="D1288" s="537">
        <v>1751.7972510152867</v>
      </c>
      <c r="E1288" s="537">
        <v>1751.7972510152867</v>
      </c>
      <c r="F1288" s="537">
        <v>1249.853983598276</v>
      </c>
      <c r="G1288" s="538">
        <v>0</v>
      </c>
      <c r="H1288" s="538">
        <v>0</v>
      </c>
      <c r="I1288" s="538">
        <v>267</v>
      </c>
      <c r="J1288" s="538">
        <v>1059</v>
      </c>
      <c r="K1288" s="539">
        <f t="shared" ref="K1288:K1351" si="366">IF(ISERROR(C1288*G1288),0,G1288*C1288)</f>
        <v>0</v>
      </c>
      <c r="L1288" s="539">
        <f t="shared" si="356"/>
        <v>0</v>
      </c>
      <c r="M1288" s="539">
        <f t="shared" si="356"/>
        <v>467729.86602108157</v>
      </c>
      <c r="N1288" s="539">
        <f t="shared" si="356"/>
        <v>1323595.3686305743</v>
      </c>
      <c r="O1288" s="539">
        <f t="shared" ref="O1288:O1351" si="367">IFERROR(SUM(K1288:N1288),"")</f>
        <v>1791325.2346516559</v>
      </c>
      <c r="P1288" s="540"/>
      <c r="Q1288" s="541"/>
      <c r="R1288" s="541">
        <f>SUMPRODUCT($D$1288:$F$1288,$H$1288:$J$1288)/SUM($H$1288:$J$1288)</f>
        <v>1350.924008032923</v>
      </c>
      <c r="S1288" s="541">
        <f t="shared" ref="S1288:T1288" si="368">SUMPRODUCT($D$1288:$F$1288,$H$1288:$J$1288)/SUM($H$1288:$J$1288)</f>
        <v>1350.924008032923</v>
      </c>
      <c r="T1288" s="541">
        <f t="shared" si="368"/>
        <v>1350.924008032923</v>
      </c>
      <c r="U1288" s="538">
        <f t="shared" ref="U1288:U1351" si="369">IF(ISERROR(G1288*Q1288),0,G1288*Q1288)</f>
        <v>0</v>
      </c>
      <c r="V1288" s="538">
        <f t="shared" si="357"/>
        <v>0</v>
      </c>
      <c r="W1288" s="538">
        <f t="shared" si="357"/>
        <v>360696.71014479041</v>
      </c>
      <c r="X1288" s="538">
        <f t="shared" si="357"/>
        <v>1430628.5245068655</v>
      </c>
      <c r="Y1288" s="538">
        <f t="shared" ref="Y1288:Y1351" si="370">IFERROR(SUM(U1288:X1288),"")</f>
        <v>1791325.2346516559</v>
      </c>
      <c r="Z1288" s="542">
        <f t="shared" ref="Z1288:Z1351" si="371">IF(Y1288=0,0,(Y1288-O1288))</f>
        <v>0</v>
      </c>
      <c r="AA1288" s="543"/>
      <c r="AB1288" s="544" t="s">
        <v>2263</v>
      </c>
      <c r="AC1288" s="544" t="s">
        <v>2505</v>
      </c>
      <c r="AD1288" s="544" t="s">
        <v>2505</v>
      </c>
      <c r="AE1288" s="544" t="s">
        <v>2263</v>
      </c>
      <c r="AF1288" s="545" t="s">
        <v>2263</v>
      </c>
      <c r="AG1288" s="545" t="s">
        <v>2263</v>
      </c>
      <c r="AH1288" s="556"/>
      <c r="AN1288" s="502">
        <f t="shared" si="354"/>
        <v>0</v>
      </c>
      <c r="AO1288" s="502">
        <f t="shared" si="354"/>
        <v>0</v>
      </c>
      <c r="AP1288" s="502">
        <f t="shared" si="354"/>
        <v>-107033.15587629116</v>
      </c>
      <c r="AQ1288" s="502">
        <f t="shared" si="354"/>
        <v>107033.15587629122</v>
      </c>
    </row>
    <row r="1289" spans="1:43" s="504" customFormat="1" ht="12.75" x14ac:dyDescent="0.2">
      <c r="A1289" s="535" t="s">
        <v>1665</v>
      </c>
      <c r="B1289" s="536">
        <v>0</v>
      </c>
      <c r="C1289" s="537" t="s">
        <v>2263</v>
      </c>
      <c r="D1289" s="537">
        <v>848.87779717552723</v>
      </c>
      <c r="E1289" s="537">
        <v>848.87779717552723</v>
      </c>
      <c r="F1289" s="537">
        <v>2529.0155234973167</v>
      </c>
      <c r="G1289" s="538">
        <v>0</v>
      </c>
      <c r="H1289" s="538">
        <v>7</v>
      </c>
      <c r="I1289" s="538">
        <v>7</v>
      </c>
      <c r="J1289" s="538">
        <v>184</v>
      </c>
      <c r="K1289" s="539">
        <f t="shared" si="366"/>
        <v>0</v>
      </c>
      <c r="L1289" s="539">
        <f t="shared" si="356"/>
        <v>5942.1445802286908</v>
      </c>
      <c r="M1289" s="539">
        <f t="shared" si="356"/>
        <v>5942.1445802286908</v>
      </c>
      <c r="N1289" s="539">
        <f t="shared" si="356"/>
        <v>465338.85632350628</v>
      </c>
      <c r="O1289" s="539">
        <f t="shared" si="367"/>
        <v>477223.14548396366</v>
      </c>
      <c r="P1289" s="540"/>
      <c r="Q1289" s="541"/>
      <c r="R1289" s="541"/>
      <c r="S1289" s="541"/>
      <c r="T1289" s="541"/>
      <c r="U1289" s="538">
        <f t="shared" si="369"/>
        <v>0</v>
      </c>
      <c r="V1289" s="538">
        <f t="shared" si="357"/>
        <v>0</v>
      </c>
      <c r="W1289" s="538">
        <f t="shared" si="357"/>
        <v>0</v>
      </c>
      <c r="X1289" s="538">
        <f t="shared" si="357"/>
        <v>0</v>
      </c>
      <c r="Y1289" s="538">
        <f t="shared" si="370"/>
        <v>0</v>
      </c>
      <c r="Z1289" s="542">
        <f t="shared" si="371"/>
        <v>0</v>
      </c>
      <c r="AA1289" s="543"/>
      <c r="AB1289" s="544" t="s">
        <v>2263</v>
      </c>
      <c r="AC1289" s="544" t="s">
        <v>2505</v>
      </c>
      <c r="AD1289" s="544" t="s">
        <v>2505</v>
      </c>
      <c r="AE1289" s="544" t="s">
        <v>2263</v>
      </c>
      <c r="AF1289" s="545" t="s">
        <v>2263</v>
      </c>
      <c r="AG1289" s="545" t="s">
        <v>2263</v>
      </c>
      <c r="AH1289" s="556"/>
      <c r="AN1289" s="502">
        <f t="shared" si="354"/>
        <v>0</v>
      </c>
      <c r="AO1289" s="502">
        <f t="shared" si="354"/>
        <v>-5942.1445802286908</v>
      </c>
      <c r="AP1289" s="502">
        <f t="shared" si="354"/>
        <v>-5942.1445802286908</v>
      </c>
      <c r="AQ1289" s="502">
        <f t="shared" si="354"/>
        <v>-465338.85632350628</v>
      </c>
    </row>
    <row r="1290" spans="1:43" s="504" customFormat="1" ht="12.75" x14ac:dyDescent="0.2">
      <c r="A1290" s="535" t="s">
        <v>1666</v>
      </c>
      <c r="B1290" s="536">
        <v>0</v>
      </c>
      <c r="C1290" s="537" t="s">
        <v>2263</v>
      </c>
      <c r="D1290" s="537">
        <v>291.23967745594581</v>
      </c>
      <c r="E1290" s="537">
        <v>291.23967745594581</v>
      </c>
      <c r="F1290" s="537">
        <v>1364.8155210479324</v>
      </c>
      <c r="G1290" s="538">
        <v>0</v>
      </c>
      <c r="H1290" s="538">
        <v>55</v>
      </c>
      <c r="I1290" s="538">
        <v>12</v>
      </c>
      <c r="J1290" s="538">
        <v>547</v>
      </c>
      <c r="K1290" s="539">
        <f t="shared" si="366"/>
        <v>0</v>
      </c>
      <c r="L1290" s="539">
        <f t="shared" si="356"/>
        <v>16018.182260077019</v>
      </c>
      <c r="M1290" s="539">
        <f t="shared" si="356"/>
        <v>3494.8761294713495</v>
      </c>
      <c r="N1290" s="539">
        <f t="shared" si="356"/>
        <v>746554.09001321904</v>
      </c>
      <c r="O1290" s="539">
        <f t="shared" si="367"/>
        <v>766067.14840276737</v>
      </c>
      <c r="P1290" s="540"/>
      <c r="Q1290" s="541"/>
      <c r="R1290" s="541"/>
      <c r="S1290" s="541"/>
      <c r="T1290" s="541"/>
      <c r="U1290" s="538">
        <f t="shared" si="369"/>
        <v>0</v>
      </c>
      <c r="V1290" s="538">
        <f t="shared" si="357"/>
        <v>0</v>
      </c>
      <c r="W1290" s="538">
        <f t="shared" si="357"/>
        <v>0</v>
      </c>
      <c r="X1290" s="538">
        <f t="shared" si="357"/>
        <v>0</v>
      </c>
      <c r="Y1290" s="538">
        <f t="shared" si="370"/>
        <v>0</v>
      </c>
      <c r="Z1290" s="542">
        <f t="shared" si="371"/>
        <v>0</v>
      </c>
      <c r="AA1290" s="543"/>
      <c r="AB1290" s="544" t="s">
        <v>2263</v>
      </c>
      <c r="AC1290" s="544" t="s">
        <v>2505</v>
      </c>
      <c r="AD1290" s="544" t="s">
        <v>2505</v>
      </c>
      <c r="AE1290" s="544" t="s">
        <v>2263</v>
      </c>
      <c r="AF1290" s="545" t="s">
        <v>2263</v>
      </c>
      <c r="AG1290" s="545" t="s">
        <v>2263</v>
      </c>
      <c r="AH1290" s="556"/>
      <c r="AN1290" s="502">
        <f t="shared" si="354"/>
        <v>0</v>
      </c>
      <c r="AO1290" s="502">
        <f t="shared" si="354"/>
        <v>-16018.182260077019</v>
      </c>
      <c r="AP1290" s="502">
        <f t="shared" si="354"/>
        <v>-3494.8761294713495</v>
      </c>
      <c r="AQ1290" s="502">
        <f t="shared" si="354"/>
        <v>-746554.09001321904</v>
      </c>
    </row>
    <row r="1291" spans="1:43" s="504" customFormat="1" ht="12.75" x14ac:dyDescent="0.2">
      <c r="A1291" s="535" t="s">
        <v>1667</v>
      </c>
      <c r="B1291" s="536">
        <v>0</v>
      </c>
      <c r="C1291" s="537" t="s">
        <v>2263</v>
      </c>
      <c r="D1291" s="537">
        <v>267.92525729339002</v>
      </c>
      <c r="E1291" s="537">
        <v>267.92525729339002</v>
      </c>
      <c r="F1291" s="537">
        <v>877.04941579936008</v>
      </c>
      <c r="G1291" s="538">
        <v>0</v>
      </c>
      <c r="H1291" s="538">
        <v>521</v>
      </c>
      <c r="I1291" s="538">
        <v>83</v>
      </c>
      <c r="J1291" s="538">
        <v>1123</v>
      </c>
      <c r="K1291" s="539">
        <f t="shared" si="366"/>
        <v>0</v>
      </c>
      <c r="L1291" s="539">
        <f t="shared" si="356"/>
        <v>139589.05904985621</v>
      </c>
      <c r="M1291" s="539">
        <f t="shared" si="356"/>
        <v>22237.796355351373</v>
      </c>
      <c r="N1291" s="539">
        <f t="shared" si="356"/>
        <v>984926.49394268135</v>
      </c>
      <c r="O1291" s="539">
        <f t="shared" si="367"/>
        <v>1146753.349347889</v>
      </c>
      <c r="P1291" s="540"/>
      <c r="Q1291" s="541"/>
      <c r="R1291" s="541"/>
      <c r="S1291" s="541"/>
      <c r="T1291" s="541"/>
      <c r="U1291" s="538">
        <f t="shared" si="369"/>
        <v>0</v>
      </c>
      <c r="V1291" s="538">
        <f t="shared" si="357"/>
        <v>0</v>
      </c>
      <c r="W1291" s="538">
        <f t="shared" si="357"/>
        <v>0</v>
      </c>
      <c r="X1291" s="538">
        <f t="shared" si="357"/>
        <v>0</v>
      </c>
      <c r="Y1291" s="538">
        <f t="shared" si="370"/>
        <v>0</v>
      </c>
      <c r="Z1291" s="542">
        <f t="shared" si="371"/>
        <v>0</v>
      </c>
      <c r="AA1291" s="543"/>
      <c r="AB1291" s="544" t="s">
        <v>2263</v>
      </c>
      <c r="AC1291" s="544" t="s">
        <v>2505</v>
      </c>
      <c r="AD1291" s="544" t="s">
        <v>2505</v>
      </c>
      <c r="AE1291" s="544" t="s">
        <v>2263</v>
      </c>
      <c r="AF1291" s="545" t="s">
        <v>2263</v>
      </c>
      <c r="AG1291" s="545" t="s">
        <v>2263</v>
      </c>
      <c r="AH1291" s="556"/>
      <c r="AN1291" s="502">
        <f t="shared" si="354"/>
        <v>0</v>
      </c>
      <c r="AO1291" s="502">
        <f t="shared" si="354"/>
        <v>-139589.05904985621</v>
      </c>
      <c r="AP1291" s="502">
        <f t="shared" si="354"/>
        <v>-22237.796355351373</v>
      </c>
      <c r="AQ1291" s="502">
        <f t="shared" si="354"/>
        <v>-984926.49394268135</v>
      </c>
    </row>
    <row r="1292" spans="1:43" s="504" customFormat="1" ht="12.75" x14ac:dyDescent="0.2">
      <c r="A1292" s="535" t="s">
        <v>1668</v>
      </c>
      <c r="B1292" s="536" t="s">
        <v>2444</v>
      </c>
      <c r="C1292" s="537" t="s">
        <v>2263</v>
      </c>
      <c r="D1292" s="537">
        <v>2884.777687752432</v>
      </c>
      <c r="E1292" s="537">
        <v>2884.777687752432</v>
      </c>
      <c r="F1292" s="537">
        <v>1748.7574098141056</v>
      </c>
      <c r="G1292" s="538">
        <v>41</v>
      </c>
      <c r="H1292" s="538">
        <v>106</v>
      </c>
      <c r="I1292" s="538">
        <v>1174</v>
      </c>
      <c r="J1292" s="538">
        <v>89</v>
      </c>
      <c r="K1292" s="539">
        <f t="shared" si="366"/>
        <v>0</v>
      </c>
      <c r="L1292" s="539">
        <f t="shared" si="356"/>
        <v>305786.43490175781</v>
      </c>
      <c r="M1292" s="539">
        <f t="shared" si="356"/>
        <v>3386729.0054213554</v>
      </c>
      <c r="N1292" s="539">
        <f t="shared" si="356"/>
        <v>155639.40947345539</v>
      </c>
      <c r="O1292" s="539">
        <f t="shared" si="367"/>
        <v>3848154.8497965685</v>
      </c>
      <c r="P1292" s="540"/>
      <c r="Q1292" s="541"/>
      <c r="R1292" s="541">
        <f>SUMPRODUCT($D$1292:$F$1292,$H$1292:$J$1292)/SUM($H$1292:$J$1292)</f>
        <v>2810.9239224226212</v>
      </c>
      <c r="S1292" s="541">
        <f t="shared" ref="S1292:T1292" si="372">SUMPRODUCT($D$1292:$F$1292,$H$1292:$J$1292)/SUM($H$1292:$J$1292)</f>
        <v>2810.9239224226212</v>
      </c>
      <c r="T1292" s="541">
        <f t="shared" si="372"/>
        <v>2810.9239224226212</v>
      </c>
      <c r="U1292" s="538">
        <f t="shared" si="369"/>
        <v>0</v>
      </c>
      <c r="V1292" s="538">
        <f t="shared" si="357"/>
        <v>297957.93577679782</v>
      </c>
      <c r="W1292" s="538">
        <f t="shared" si="357"/>
        <v>3300024.6849241573</v>
      </c>
      <c r="X1292" s="538">
        <f t="shared" si="357"/>
        <v>250172.22909561329</v>
      </c>
      <c r="Y1292" s="538">
        <f t="shared" si="370"/>
        <v>3848154.8497965685</v>
      </c>
      <c r="Z1292" s="542">
        <f t="shared" si="371"/>
        <v>0</v>
      </c>
      <c r="AA1292" s="543"/>
      <c r="AB1292" s="544" t="s">
        <v>2505</v>
      </c>
      <c r="AC1292" s="544">
        <v>2851.941544420401</v>
      </c>
      <c r="AD1292" s="544">
        <v>2851.941544420401</v>
      </c>
      <c r="AE1292" s="544">
        <v>2851.941544420401</v>
      </c>
      <c r="AF1292" s="545">
        <v>110</v>
      </c>
      <c r="AG1292" s="545" t="s">
        <v>2263</v>
      </c>
      <c r="AH1292" s="556"/>
      <c r="AN1292" s="502">
        <f t="shared" si="354"/>
        <v>0</v>
      </c>
      <c r="AO1292" s="502">
        <f t="shared" si="354"/>
        <v>-7828.4991249599843</v>
      </c>
      <c r="AP1292" s="502">
        <f t="shared" si="354"/>
        <v>-86704.32049719803</v>
      </c>
      <c r="AQ1292" s="502">
        <f t="shared" si="354"/>
        <v>94532.819622157898</v>
      </c>
    </row>
    <row r="1293" spans="1:43" s="504" customFormat="1" ht="12.75" x14ac:dyDescent="0.2">
      <c r="A1293" s="535" t="s">
        <v>1669</v>
      </c>
      <c r="B1293" s="536">
        <v>0</v>
      </c>
      <c r="C1293" s="537" t="s">
        <v>2263</v>
      </c>
      <c r="D1293" s="537">
        <v>2111.2529302882822</v>
      </c>
      <c r="E1293" s="537">
        <v>2111.2529302882822</v>
      </c>
      <c r="F1293" s="537">
        <v>1940.3347286615183</v>
      </c>
      <c r="G1293" s="538">
        <v>0</v>
      </c>
      <c r="H1293" s="538">
        <v>416</v>
      </c>
      <c r="I1293" s="538">
        <v>817</v>
      </c>
      <c r="J1293" s="538">
        <v>8</v>
      </c>
      <c r="K1293" s="539">
        <f t="shared" si="366"/>
        <v>0</v>
      </c>
      <c r="L1293" s="539">
        <f t="shared" si="356"/>
        <v>878281.21899992542</v>
      </c>
      <c r="M1293" s="539">
        <f t="shared" si="356"/>
        <v>1724893.6440455266</v>
      </c>
      <c r="N1293" s="539">
        <f t="shared" si="356"/>
        <v>15522.677829292146</v>
      </c>
      <c r="O1293" s="539">
        <f t="shared" si="367"/>
        <v>2618697.5408747443</v>
      </c>
      <c r="P1293" s="540"/>
      <c r="Q1293" s="541"/>
      <c r="R1293" s="541"/>
      <c r="S1293" s="541"/>
      <c r="T1293" s="541"/>
      <c r="U1293" s="538">
        <f t="shared" si="369"/>
        <v>0</v>
      </c>
      <c r="V1293" s="538">
        <f t="shared" si="357"/>
        <v>0</v>
      </c>
      <c r="W1293" s="538">
        <f t="shared" si="357"/>
        <v>0</v>
      </c>
      <c r="X1293" s="538">
        <f t="shared" si="357"/>
        <v>0</v>
      </c>
      <c r="Y1293" s="538">
        <f t="shared" si="370"/>
        <v>0</v>
      </c>
      <c r="Z1293" s="542">
        <f t="shared" si="371"/>
        <v>0</v>
      </c>
      <c r="AA1293" s="543"/>
      <c r="AB1293" s="544" t="s">
        <v>2505</v>
      </c>
      <c r="AC1293" s="544">
        <v>2009.2971551862524</v>
      </c>
      <c r="AD1293" s="544">
        <v>2009.2971551862524</v>
      </c>
      <c r="AE1293" s="544">
        <v>1152.4578975196837</v>
      </c>
      <c r="AF1293" s="545" t="s">
        <v>2263</v>
      </c>
      <c r="AG1293" s="545" t="s">
        <v>2263</v>
      </c>
      <c r="AH1293" s="556"/>
      <c r="AN1293" s="502">
        <f t="shared" si="354"/>
        <v>0</v>
      </c>
      <c r="AO1293" s="502">
        <f t="shared" si="354"/>
        <v>-878281.21899992542</v>
      </c>
      <c r="AP1293" s="502">
        <f t="shared" si="354"/>
        <v>-1724893.6440455266</v>
      </c>
      <c r="AQ1293" s="502">
        <f t="shared" si="354"/>
        <v>-15522.677829292146</v>
      </c>
    </row>
    <row r="1294" spans="1:43" s="504" customFormat="1" ht="12.75" x14ac:dyDescent="0.2">
      <c r="A1294" s="535" t="s">
        <v>1670</v>
      </c>
      <c r="B1294" s="536">
        <v>0</v>
      </c>
      <c r="C1294" s="537" t="s">
        <v>2263</v>
      </c>
      <c r="D1294" s="537">
        <v>1933.6622820080574</v>
      </c>
      <c r="E1294" s="537">
        <v>1933.6622820080574</v>
      </c>
      <c r="F1294" s="537">
        <v>1523.775260342366</v>
      </c>
      <c r="G1294" s="538">
        <v>0</v>
      </c>
      <c r="H1294" s="538">
        <v>710</v>
      </c>
      <c r="I1294" s="538">
        <v>681</v>
      </c>
      <c r="J1294" s="538">
        <v>8</v>
      </c>
      <c r="K1294" s="539">
        <f t="shared" si="366"/>
        <v>0</v>
      </c>
      <c r="L1294" s="539">
        <f t="shared" si="356"/>
        <v>1372900.2202257209</v>
      </c>
      <c r="M1294" s="539">
        <f t="shared" si="356"/>
        <v>1316824.0140474872</v>
      </c>
      <c r="N1294" s="539">
        <f t="shared" si="356"/>
        <v>12190.202082738928</v>
      </c>
      <c r="O1294" s="539">
        <f t="shared" si="367"/>
        <v>2701914.4363559471</v>
      </c>
      <c r="P1294" s="540"/>
      <c r="Q1294" s="541"/>
      <c r="R1294" s="541"/>
      <c r="S1294" s="541"/>
      <c r="T1294" s="541"/>
      <c r="U1294" s="538">
        <f t="shared" si="369"/>
        <v>0</v>
      </c>
      <c r="V1294" s="538">
        <f t="shared" si="357"/>
        <v>0</v>
      </c>
      <c r="W1294" s="538">
        <f t="shared" si="357"/>
        <v>0</v>
      </c>
      <c r="X1294" s="538">
        <f t="shared" si="357"/>
        <v>0</v>
      </c>
      <c r="Y1294" s="538">
        <f t="shared" si="370"/>
        <v>0</v>
      </c>
      <c r="Z1294" s="542">
        <f t="shared" si="371"/>
        <v>0</v>
      </c>
      <c r="AA1294" s="543"/>
      <c r="AB1294" s="544" t="s">
        <v>2505</v>
      </c>
      <c r="AC1294" s="544">
        <v>1818.2820340503929</v>
      </c>
      <c r="AD1294" s="544">
        <v>1818.2820340503929</v>
      </c>
      <c r="AE1294" s="544">
        <v>3932.1827079539016</v>
      </c>
      <c r="AF1294" s="545" t="s">
        <v>2263</v>
      </c>
      <c r="AG1294" s="545" t="s">
        <v>2263</v>
      </c>
      <c r="AH1294" s="556"/>
      <c r="AN1294" s="502">
        <f t="shared" si="354"/>
        <v>0</v>
      </c>
      <c r="AO1294" s="502">
        <f t="shared" si="354"/>
        <v>-1372900.2202257209</v>
      </c>
      <c r="AP1294" s="502">
        <f t="shared" si="354"/>
        <v>-1316824.0140474872</v>
      </c>
      <c r="AQ1294" s="502">
        <f t="shared" si="354"/>
        <v>-12190.202082738928</v>
      </c>
    </row>
    <row r="1295" spans="1:43" s="504" customFormat="1" ht="12.75" x14ac:dyDescent="0.2">
      <c r="A1295" s="535" t="s">
        <v>1671</v>
      </c>
      <c r="B1295" s="536">
        <v>0</v>
      </c>
      <c r="C1295" s="537">
        <v>129.67299504879909</v>
      </c>
      <c r="D1295" s="537">
        <v>676.48685572756847</v>
      </c>
      <c r="E1295" s="537">
        <v>676.48685572756847</v>
      </c>
      <c r="F1295" s="537">
        <v>556.24952191667091</v>
      </c>
      <c r="G1295" s="538">
        <v>3054</v>
      </c>
      <c r="H1295" s="538">
        <v>6254</v>
      </c>
      <c r="I1295" s="538">
        <v>133</v>
      </c>
      <c r="J1295" s="538">
        <v>5</v>
      </c>
      <c r="K1295" s="539">
        <f t="shared" si="366"/>
        <v>396021.32687903242</v>
      </c>
      <c r="L1295" s="539">
        <f t="shared" si="356"/>
        <v>4230748.7957202131</v>
      </c>
      <c r="M1295" s="539">
        <f t="shared" si="356"/>
        <v>89972.751811766604</v>
      </c>
      <c r="N1295" s="539">
        <f t="shared" si="356"/>
        <v>2781.2476095833545</v>
      </c>
      <c r="O1295" s="539">
        <f t="shared" si="367"/>
        <v>4719524.1220205966</v>
      </c>
      <c r="P1295" s="540"/>
      <c r="Q1295" s="541"/>
      <c r="R1295" s="541"/>
      <c r="S1295" s="541"/>
      <c r="T1295" s="541"/>
      <c r="U1295" s="538">
        <f t="shared" si="369"/>
        <v>0</v>
      </c>
      <c r="V1295" s="538">
        <f t="shared" si="357"/>
        <v>0</v>
      </c>
      <c r="W1295" s="538">
        <f t="shared" si="357"/>
        <v>0</v>
      </c>
      <c r="X1295" s="538">
        <f t="shared" si="357"/>
        <v>0</v>
      </c>
      <c r="Y1295" s="538">
        <f t="shared" si="370"/>
        <v>0</v>
      </c>
      <c r="Z1295" s="542">
        <f t="shared" si="371"/>
        <v>0</v>
      </c>
      <c r="AA1295" s="543"/>
      <c r="AB1295" s="544" t="s">
        <v>2505</v>
      </c>
      <c r="AC1295" s="544">
        <v>623.07313322887398</v>
      </c>
      <c r="AD1295" s="544">
        <v>623.07313322887398</v>
      </c>
      <c r="AE1295" s="544">
        <v>562.13021362838572</v>
      </c>
      <c r="AF1295" s="545">
        <v>101</v>
      </c>
      <c r="AG1295" s="545" t="s">
        <v>2263</v>
      </c>
      <c r="AH1295" s="556"/>
      <c r="AN1295" s="502">
        <f t="shared" si="354"/>
        <v>-396021.32687903242</v>
      </c>
      <c r="AO1295" s="502">
        <f t="shared" si="354"/>
        <v>-4230748.7957202131</v>
      </c>
      <c r="AP1295" s="502">
        <f t="shared" si="354"/>
        <v>-89972.751811766604</v>
      </c>
      <c r="AQ1295" s="502">
        <f t="shared" si="354"/>
        <v>-2781.2476095833545</v>
      </c>
    </row>
    <row r="1296" spans="1:43" s="504" customFormat="1" ht="12.75" x14ac:dyDescent="0.2">
      <c r="A1296" s="535" t="s">
        <v>1672</v>
      </c>
      <c r="B1296" s="536">
        <v>0</v>
      </c>
      <c r="C1296" s="537" t="s">
        <v>2263</v>
      </c>
      <c r="D1296" s="537">
        <v>2471.009809267146</v>
      </c>
      <c r="E1296" s="537">
        <v>2471.009809267146</v>
      </c>
      <c r="F1296" s="537">
        <v>3741.273688833654</v>
      </c>
      <c r="G1296" s="538">
        <v>0</v>
      </c>
      <c r="H1296" s="538">
        <v>0</v>
      </c>
      <c r="I1296" s="538">
        <v>131</v>
      </c>
      <c r="J1296" s="538">
        <v>468</v>
      </c>
      <c r="K1296" s="539">
        <f t="shared" si="366"/>
        <v>0</v>
      </c>
      <c r="L1296" s="539">
        <f t="shared" si="356"/>
        <v>0</v>
      </c>
      <c r="M1296" s="539">
        <f t="shared" si="356"/>
        <v>323702.28501399612</v>
      </c>
      <c r="N1296" s="539">
        <f t="shared" si="356"/>
        <v>1750916.0863741501</v>
      </c>
      <c r="O1296" s="539">
        <f t="shared" si="367"/>
        <v>2074618.3713881462</v>
      </c>
      <c r="P1296" s="540"/>
      <c r="Q1296" s="541"/>
      <c r="R1296" s="541"/>
      <c r="S1296" s="541"/>
      <c r="T1296" s="541"/>
      <c r="U1296" s="538">
        <f t="shared" si="369"/>
        <v>0</v>
      </c>
      <c r="V1296" s="538">
        <f t="shared" si="357"/>
        <v>0</v>
      </c>
      <c r="W1296" s="538">
        <f t="shared" si="357"/>
        <v>0</v>
      </c>
      <c r="X1296" s="538">
        <f t="shared" si="357"/>
        <v>0</v>
      </c>
      <c r="Y1296" s="538">
        <f t="shared" si="370"/>
        <v>0</v>
      </c>
      <c r="Z1296" s="542">
        <f t="shared" si="371"/>
        <v>0</v>
      </c>
      <c r="AA1296" s="543"/>
      <c r="AB1296" s="544" t="s">
        <v>2263</v>
      </c>
      <c r="AC1296" s="544" t="s">
        <v>2505</v>
      </c>
      <c r="AD1296" s="544" t="s">
        <v>2505</v>
      </c>
      <c r="AE1296" s="544" t="s">
        <v>2263</v>
      </c>
      <c r="AF1296" s="545" t="s">
        <v>2263</v>
      </c>
      <c r="AG1296" s="545" t="s">
        <v>2263</v>
      </c>
      <c r="AH1296" s="556"/>
      <c r="AN1296" s="502">
        <f t="shared" si="354"/>
        <v>0</v>
      </c>
      <c r="AO1296" s="502">
        <f t="shared" si="354"/>
        <v>0</v>
      </c>
      <c r="AP1296" s="502">
        <f t="shared" si="354"/>
        <v>-323702.28501399612</v>
      </c>
      <c r="AQ1296" s="502">
        <f t="shared" si="354"/>
        <v>-1750916.0863741501</v>
      </c>
    </row>
    <row r="1297" spans="1:43" s="504" customFormat="1" ht="12.75" x14ac:dyDescent="0.2">
      <c r="A1297" s="535" t="s">
        <v>1673</v>
      </c>
      <c r="B1297" s="536">
        <v>0</v>
      </c>
      <c r="C1297" s="537" t="s">
        <v>2263</v>
      </c>
      <c r="D1297" s="537">
        <v>2273.2416388275483</v>
      </c>
      <c r="E1297" s="537">
        <v>2273.2416388275483</v>
      </c>
      <c r="F1297" s="537">
        <v>1852.1636454304994</v>
      </c>
      <c r="G1297" s="538">
        <v>0</v>
      </c>
      <c r="H1297" s="538">
        <v>1</v>
      </c>
      <c r="I1297" s="538">
        <v>183</v>
      </c>
      <c r="J1297" s="538">
        <v>569</v>
      </c>
      <c r="K1297" s="539">
        <f t="shared" si="366"/>
        <v>0</v>
      </c>
      <c r="L1297" s="539">
        <f t="shared" si="356"/>
        <v>2273.2416388275483</v>
      </c>
      <c r="M1297" s="539">
        <f t="shared" si="356"/>
        <v>416003.21990544134</v>
      </c>
      <c r="N1297" s="539">
        <f t="shared" si="356"/>
        <v>1053881.1142499542</v>
      </c>
      <c r="O1297" s="539">
        <f t="shared" si="367"/>
        <v>1472157.5757942232</v>
      </c>
      <c r="P1297" s="540"/>
      <c r="Q1297" s="541"/>
      <c r="R1297" s="541"/>
      <c r="S1297" s="541"/>
      <c r="T1297" s="541"/>
      <c r="U1297" s="538">
        <f t="shared" si="369"/>
        <v>0</v>
      </c>
      <c r="V1297" s="538">
        <f t="shared" si="357"/>
        <v>0</v>
      </c>
      <c r="W1297" s="538">
        <f t="shared" si="357"/>
        <v>0</v>
      </c>
      <c r="X1297" s="538">
        <f t="shared" si="357"/>
        <v>0</v>
      </c>
      <c r="Y1297" s="538">
        <f t="shared" si="370"/>
        <v>0</v>
      </c>
      <c r="Z1297" s="542">
        <f t="shared" si="371"/>
        <v>0</v>
      </c>
      <c r="AA1297" s="543"/>
      <c r="AB1297" s="544" t="s">
        <v>2263</v>
      </c>
      <c r="AC1297" s="544" t="s">
        <v>2505</v>
      </c>
      <c r="AD1297" s="544" t="s">
        <v>2505</v>
      </c>
      <c r="AE1297" s="544" t="s">
        <v>2263</v>
      </c>
      <c r="AF1297" s="545" t="s">
        <v>2263</v>
      </c>
      <c r="AG1297" s="545" t="s">
        <v>2263</v>
      </c>
      <c r="AH1297" s="556"/>
      <c r="AN1297" s="502">
        <f t="shared" si="354"/>
        <v>0</v>
      </c>
      <c r="AO1297" s="502">
        <f t="shared" si="354"/>
        <v>-2273.2416388275483</v>
      </c>
      <c r="AP1297" s="502">
        <f t="shared" si="354"/>
        <v>-416003.21990544134</v>
      </c>
      <c r="AQ1297" s="502">
        <f t="shared" si="354"/>
        <v>-1053881.1142499542</v>
      </c>
    </row>
    <row r="1298" spans="1:43" s="504" customFormat="1" ht="12.75" x14ac:dyDescent="0.2">
      <c r="A1298" s="535" t="s">
        <v>1674</v>
      </c>
      <c r="B1298" s="536">
        <v>0</v>
      </c>
      <c r="C1298" s="537" t="s">
        <v>2263</v>
      </c>
      <c r="D1298" s="537">
        <v>2205.6564334310583</v>
      </c>
      <c r="E1298" s="537">
        <v>2205.6564334310583</v>
      </c>
      <c r="F1298" s="537">
        <v>2590.8042380707766</v>
      </c>
      <c r="G1298" s="538">
        <v>0</v>
      </c>
      <c r="H1298" s="538">
        <v>3</v>
      </c>
      <c r="I1298" s="538">
        <v>31</v>
      </c>
      <c r="J1298" s="538">
        <v>324</v>
      </c>
      <c r="K1298" s="539">
        <f t="shared" si="366"/>
        <v>0</v>
      </c>
      <c r="L1298" s="539">
        <f t="shared" si="356"/>
        <v>6616.9693002931745</v>
      </c>
      <c r="M1298" s="539">
        <f t="shared" si="356"/>
        <v>68375.349436362812</v>
      </c>
      <c r="N1298" s="539">
        <f t="shared" si="356"/>
        <v>839420.57313493162</v>
      </c>
      <c r="O1298" s="539">
        <f t="shared" si="367"/>
        <v>914412.89187158761</v>
      </c>
      <c r="P1298" s="540"/>
      <c r="Q1298" s="541"/>
      <c r="R1298" s="541"/>
      <c r="S1298" s="541"/>
      <c r="T1298" s="541"/>
      <c r="U1298" s="538">
        <f t="shared" si="369"/>
        <v>0</v>
      </c>
      <c r="V1298" s="538">
        <f t="shared" si="357"/>
        <v>0</v>
      </c>
      <c r="W1298" s="538">
        <f t="shared" si="357"/>
        <v>0</v>
      </c>
      <c r="X1298" s="538">
        <f t="shared" si="357"/>
        <v>0</v>
      </c>
      <c r="Y1298" s="538">
        <f t="shared" si="370"/>
        <v>0</v>
      </c>
      <c r="Z1298" s="542">
        <f t="shared" si="371"/>
        <v>0</v>
      </c>
      <c r="AA1298" s="543"/>
      <c r="AB1298" s="544" t="s">
        <v>2263</v>
      </c>
      <c r="AC1298" s="544" t="s">
        <v>2505</v>
      </c>
      <c r="AD1298" s="544" t="s">
        <v>2505</v>
      </c>
      <c r="AE1298" s="544" t="s">
        <v>2263</v>
      </c>
      <c r="AF1298" s="545" t="s">
        <v>2263</v>
      </c>
      <c r="AG1298" s="545" t="s">
        <v>2263</v>
      </c>
      <c r="AH1298" s="556"/>
      <c r="AN1298" s="502">
        <f t="shared" si="354"/>
        <v>0</v>
      </c>
      <c r="AO1298" s="502">
        <f t="shared" si="354"/>
        <v>-6616.9693002931745</v>
      </c>
      <c r="AP1298" s="502">
        <f t="shared" si="354"/>
        <v>-68375.349436362812</v>
      </c>
      <c r="AQ1298" s="502">
        <f t="shared" si="354"/>
        <v>-839420.57313493162</v>
      </c>
    </row>
    <row r="1299" spans="1:43" s="504" customFormat="1" ht="12.75" x14ac:dyDescent="0.2">
      <c r="A1299" s="535" t="s">
        <v>1675</v>
      </c>
      <c r="B1299" s="536">
        <v>0</v>
      </c>
      <c r="C1299" s="537" t="s">
        <v>2263</v>
      </c>
      <c r="D1299" s="537">
        <v>1401.1819199759598</v>
      </c>
      <c r="E1299" s="537">
        <v>1401.1819199759598</v>
      </c>
      <c r="F1299" s="537">
        <v>1439.107381360556</v>
      </c>
      <c r="G1299" s="538">
        <v>0</v>
      </c>
      <c r="H1299" s="538">
        <v>57</v>
      </c>
      <c r="I1299" s="538">
        <v>215</v>
      </c>
      <c r="J1299" s="538">
        <v>1073</v>
      </c>
      <c r="K1299" s="539">
        <f t="shared" si="366"/>
        <v>0</v>
      </c>
      <c r="L1299" s="539">
        <f t="shared" si="356"/>
        <v>79867.369438629714</v>
      </c>
      <c r="M1299" s="539">
        <f t="shared" si="356"/>
        <v>301254.11279483134</v>
      </c>
      <c r="N1299" s="539">
        <f t="shared" si="356"/>
        <v>1544162.2201998767</v>
      </c>
      <c r="O1299" s="539">
        <f t="shared" si="367"/>
        <v>1925283.7024333377</v>
      </c>
      <c r="P1299" s="540"/>
      <c r="Q1299" s="541"/>
      <c r="R1299" s="541"/>
      <c r="S1299" s="541"/>
      <c r="T1299" s="541"/>
      <c r="U1299" s="538">
        <f t="shared" si="369"/>
        <v>0</v>
      </c>
      <c r="V1299" s="538">
        <f t="shared" si="357"/>
        <v>0</v>
      </c>
      <c r="W1299" s="538">
        <f t="shared" si="357"/>
        <v>0</v>
      </c>
      <c r="X1299" s="538">
        <f t="shared" si="357"/>
        <v>0</v>
      </c>
      <c r="Y1299" s="538">
        <f t="shared" si="370"/>
        <v>0</v>
      </c>
      <c r="Z1299" s="542">
        <f t="shared" si="371"/>
        <v>0</v>
      </c>
      <c r="AA1299" s="543"/>
      <c r="AB1299" s="544" t="s">
        <v>2263</v>
      </c>
      <c r="AC1299" s="544" t="s">
        <v>2505</v>
      </c>
      <c r="AD1299" s="544" t="s">
        <v>2505</v>
      </c>
      <c r="AE1299" s="544" t="s">
        <v>2263</v>
      </c>
      <c r="AF1299" s="545" t="s">
        <v>2263</v>
      </c>
      <c r="AG1299" s="545" t="s">
        <v>2263</v>
      </c>
      <c r="AH1299" s="556"/>
      <c r="AN1299" s="502">
        <f t="shared" si="354"/>
        <v>0</v>
      </c>
      <c r="AO1299" s="502">
        <f t="shared" si="354"/>
        <v>-79867.369438629714</v>
      </c>
      <c r="AP1299" s="502">
        <f t="shared" si="354"/>
        <v>-301254.11279483134</v>
      </c>
      <c r="AQ1299" s="502">
        <f t="shared" si="354"/>
        <v>-1544162.2201998767</v>
      </c>
    </row>
    <row r="1300" spans="1:43" s="504" customFormat="1" ht="12.75" x14ac:dyDescent="0.2">
      <c r="A1300" s="535" t="s">
        <v>1676</v>
      </c>
      <c r="B1300" s="536">
        <v>0</v>
      </c>
      <c r="C1300" s="537" t="s">
        <v>2263</v>
      </c>
      <c r="D1300" s="537">
        <v>1115.5802338706083</v>
      </c>
      <c r="E1300" s="537">
        <v>1115.5802338706083</v>
      </c>
      <c r="F1300" s="537">
        <v>882.89364844472641</v>
      </c>
      <c r="G1300" s="538">
        <v>0</v>
      </c>
      <c r="H1300" s="538">
        <v>229</v>
      </c>
      <c r="I1300" s="538">
        <v>659</v>
      </c>
      <c r="J1300" s="538">
        <v>2816</v>
      </c>
      <c r="K1300" s="539">
        <f t="shared" si="366"/>
        <v>0</v>
      </c>
      <c r="L1300" s="539">
        <f t="shared" si="356"/>
        <v>255467.8735563693</v>
      </c>
      <c r="M1300" s="539">
        <f t="shared" si="356"/>
        <v>735167.37412073079</v>
      </c>
      <c r="N1300" s="539">
        <f t="shared" si="356"/>
        <v>2486228.5140203494</v>
      </c>
      <c r="O1300" s="539">
        <f t="shared" si="367"/>
        <v>3476863.7616974497</v>
      </c>
      <c r="P1300" s="540"/>
      <c r="Q1300" s="541"/>
      <c r="R1300" s="541"/>
      <c r="S1300" s="541"/>
      <c r="T1300" s="541"/>
      <c r="U1300" s="538">
        <f t="shared" si="369"/>
        <v>0</v>
      </c>
      <c r="V1300" s="538">
        <f t="shared" si="357"/>
        <v>0</v>
      </c>
      <c r="W1300" s="538">
        <f t="shared" si="357"/>
        <v>0</v>
      </c>
      <c r="X1300" s="538">
        <f t="shared" si="357"/>
        <v>0</v>
      </c>
      <c r="Y1300" s="538">
        <f t="shared" si="370"/>
        <v>0</v>
      </c>
      <c r="Z1300" s="542">
        <f t="shared" si="371"/>
        <v>0</v>
      </c>
      <c r="AA1300" s="543"/>
      <c r="AB1300" s="544" t="s">
        <v>2263</v>
      </c>
      <c r="AC1300" s="544" t="s">
        <v>2505</v>
      </c>
      <c r="AD1300" s="544" t="s">
        <v>2505</v>
      </c>
      <c r="AE1300" s="544" t="s">
        <v>2263</v>
      </c>
      <c r="AF1300" s="545" t="s">
        <v>2263</v>
      </c>
      <c r="AG1300" s="545" t="s">
        <v>2263</v>
      </c>
      <c r="AH1300" s="556"/>
      <c r="AN1300" s="502">
        <f t="shared" si="354"/>
        <v>0</v>
      </c>
      <c r="AO1300" s="502">
        <f t="shared" si="354"/>
        <v>-255467.8735563693</v>
      </c>
      <c r="AP1300" s="502">
        <f t="shared" si="354"/>
        <v>-735167.37412073079</v>
      </c>
      <c r="AQ1300" s="502">
        <f t="shared" si="354"/>
        <v>-2486228.5140203494</v>
      </c>
    </row>
    <row r="1301" spans="1:43" s="504" customFormat="1" ht="12.75" x14ac:dyDescent="0.2">
      <c r="A1301" s="535" t="s">
        <v>1677</v>
      </c>
      <c r="B1301" s="536">
        <v>0</v>
      </c>
      <c r="C1301" s="537" t="s">
        <v>2263</v>
      </c>
      <c r="D1301" s="537">
        <v>657.8330736925526</v>
      </c>
      <c r="E1301" s="537">
        <v>657.8330736925526</v>
      </c>
      <c r="F1301" s="537">
        <v>449.94230264239565</v>
      </c>
      <c r="G1301" s="538">
        <v>0</v>
      </c>
      <c r="H1301" s="538">
        <v>743</v>
      </c>
      <c r="I1301" s="538">
        <v>474</v>
      </c>
      <c r="J1301" s="538">
        <v>7829</v>
      </c>
      <c r="K1301" s="539">
        <f t="shared" si="366"/>
        <v>0</v>
      </c>
      <c r="L1301" s="539">
        <f t="shared" si="356"/>
        <v>488769.97375356656</v>
      </c>
      <c r="M1301" s="539">
        <f t="shared" si="356"/>
        <v>311812.87693026994</v>
      </c>
      <c r="N1301" s="539">
        <f t="shared" si="356"/>
        <v>3522598.2873873156</v>
      </c>
      <c r="O1301" s="539">
        <f t="shared" si="367"/>
        <v>4323181.1380711524</v>
      </c>
      <c r="P1301" s="540"/>
      <c r="Q1301" s="541"/>
      <c r="R1301" s="541"/>
      <c r="S1301" s="541"/>
      <c r="T1301" s="541"/>
      <c r="U1301" s="538">
        <f t="shared" si="369"/>
        <v>0</v>
      </c>
      <c r="V1301" s="538">
        <f t="shared" si="357"/>
        <v>0</v>
      </c>
      <c r="W1301" s="538">
        <f t="shared" si="357"/>
        <v>0</v>
      </c>
      <c r="X1301" s="538">
        <f t="shared" si="357"/>
        <v>0</v>
      </c>
      <c r="Y1301" s="538">
        <f t="shared" si="370"/>
        <v>0</v>
      </c>
      <c r="Z1301" s="542">
        <f t="shared" si="371"/>
        <v>0</v>
      </c>
      <c r="AA1301" s="543"/>
      <c r="AB1301" s="544" t="s">
        <v>2263</v>
      </c>
      <c r="AC1301" s="544" t="s">
        <v>2505</v>
      </c>
      <c r="AD1301" s="544" t="s">
        <v>2505</v>
      </c>
      <c r="AE1301" s="544" t="s">
        <v>2263</v>
      </c>
      <c r="AF1301" s="545" t="s">
        <v>2263</v>
      </c>
      <c r="AG1301" s="545" t="s">
        <v>2263</v>
      </c>
      <c r="AH1301" s="556"/>
      <c r="AN1301" s="502">
        <f t="shared" si="354"/>
        <v>0</v>
      </c>
      <c r="AO1301" s="502">
        <f t="shared" si="354"/>
        <v>-488769.97375356656</v>
      </c>
      <c r="AP1301" s="502">
        <f t="shared" si="354"/>
        <v>-311812.87693026994</v>
      </c>
      <c r="AQ1301" s="502">
        <f t="shared" si="354"/>
        <v>-3522598.2873873156</v>
      </c>
    </row>
    <row r="1302" spans="1:43" s="504" customFormat="1" ht="12.75" x14ac:dyDescent="0.2">
      <c r="A1302" s="535" t="s">
        <v>1678</v>
      </c>
      <c r="B1302" s="536">
        <v>0</v>
      </c>
      <c r="C1302" s="537" t="s">
        <v>2263</v>
      </c>
      <c r="D1302" s="537">
        <v>407.9929746597503</v>
      </c>
      <c r="E1302" s="537">
        <v>407.9929746597503</v>
      </c>
      <c r="F1302" s="537">
        <v>550.6371080668257</v>
      </c>
      <c r="G1302" s="538">
        <v>395</v>
      </c>
      <c r="H1302" s="538">
        <v>21919</v>
      </c>
      <c r="I1302" s="538">
        <v>319</v>
      </c>
      <c r="J1302" s="538">
        <v>166</v>
      </c>
      <c r="K1302" s="539">
        <f t="shared" si="366"/>
        <v>0</v>
      </c>
      <c r="L1302" s="539">
        <f t="shared" si="356"/>
        <v>8942798.0115670674</v>
      </c>
      <c r="M1302" s="539">
        <f t="shared" si="356"/>
        <v>130149.75891646034</v>
      </c>
      <c r="N1302" s="539">
        <f t="shared" si="356"/>
        <v>91405.75993909307</v>
      </c>
      <c r="O1302" s="539">
        <f t="shared" si="367"/>
        <v>9164353.5304226205</v>
      </c>
      <c r="P1302" s="540"/>
      <c r="Q1302" s="541"/>
      <c r="R1302" s="541"/>
      <c r="S1302" s="541"/>
      <c r="T1302" s="541"/>
      <c r="U1302" s="538">
        <f t="shared" si="369"/>
        <v>0</v>
      </c>
      <c r="V1302" s="538">
        <f t="shared" si="357"/>
        <v>0</v>
      </c>
      <c r="W1302" s="538">
        <f t="shared" si="357"/>
        <v>0</v>
      </c>
      <c r="X1302" s="538">
        <f t="shared" si="357"/>
        <v>0</v>
      </c>
      <c r="Y1302" s="538">
        <f t="shared" si="370"/>
        <v>0</v>
      </c>
      <c r="Z1302" s="542">
        <f t="shared" si="371"/>
        <v>0</v>
      </c>
      <c r="AA1302" s="543"/>
      <c r="AB1302" s="544" t="s">
        <v>2505</v>
      </c>
      <c r="AC1302" s="544">
        <v>415.68528742422694</v>
      </c>
      <c r="AD1302" s="544">
        <v>415.68528742422694</v>
      </c>
      <c r="AE1302" s="544">
        <v>563.94940525825098</v>
      </c>
      <c r="AF1302" s="545">
        <v>101</v>
      </c>
      <c r="AG1302" s="545" t="s">
        <v>2263</v>
      </c>
      <c r="AH1302" s="556"/>
      <c r="AN1302" s="502">
        <f t="shared" si="354"/>
        <v>0</v>
      </c>
      <c r="AO1302" s="502">
        <f t="shared" si="354"/>
        <v>-8942798.0115670674</v>
      </c>
      <c r="AP1302" s="502">
        <f t="shared" si="354"/>
        <v>-130149.75891646034</v>
      </c>
      <c r="AQ1302" s="502">
        <f t="shared" si="354"/>
        <v>-91405.75993909307</v>
      </c>
    </row>
    <row r="1303" spans="1:43" s="504" customFormat="1" ht="12.75" x14ac:dyDescent="0.2">
      <c r="A1303" s="535" t="s">
        <v>1679</v>
      </c>
      <c r="B1303" s="536">
        <v>0</v>
      </c>
      <c r="C1303" s="537" t="s">
        <v>2263</v>
      </c>
      <c r="D1303" s="537">
        <v>1449.1422944103956</v>
      </c>
      <c r="E1303" s="537">
        <v>1449.1422944103956</v>
      </c>
      <c r="F1303" s="537">
        <v>2120.4560193637344</v>
      </c>
      <c r="G1303" s="538">
        <v>0</v>
      </c>
      <c r="H1303" s="538">
        <v>10</v>
      </c>
      <c r="I1303" s="538">
        <v>31</v>
      </c>
      <c r="J1303" s="538">
        <v>339</v>
      </c>
      <c r="K1303" s="539">
        <f t="shared" si="366"/>
        <v>0</v>
      </c>
      <c r="L1303" s="539">
        <f t="shared" si="356"/>
        <v>14491.422944103957</v>
      </c>
      <c r="M1303" s="539">
        <f t="shared" si="356"/>
        <v>44923.411126722262</v>
      </c>
      <c r="N1303" s="539">
        <f t="shared" si="356"/>
        <v>718834.59056430601</v>
      </c>
      <c r="O1303" s="539">
        <f t="shared" si="367"/>
        <v>778249.42463513219</v>
      </c>
      <c r="P1303" s="540"/>
      <c r="Q1303" s="541"/>
      <c r="R1303" s="541"/>
      <c r="S1303" s="541"/>
      <c r="T1303" s="541"/>
      <c r="U1303" s="538">
        <f t="shared" si="369"/>
        <v>0</v>
      </c>
      <c r="V1303" s="538">
        <f t="shared" si="357"/>
        <v>0</v>
      </c>
      <c r="W1303" s="538">
        <f t="shared" si="357"/>
        <v>0</v>
      </c>
      <c r="X1303" s="538">
        <f t="shared" si="357"/>
        <v>0</v>
      </c>
      <c r="Y1303" s="538">
        <f t="shared" si="370"/>
        <v>0</v>
      </c>
      <c r="Z1303" s="542">
        <f t="shared" si="371"/>
        <v>0</v>
      </c>
      <c r="AA1303" s="543"/>
      <c r="AB1303" s="544" t="s">
        <v>2263</v>
      </c>
      <c r="AC1303" s="544" t="s">
        <v>2505</v>
      </c>
      <c r="AD1303" s="544" t="s">
        <v>2505</v>
      </c>
      <c r="AE1303" s="544" t="s">
        <v>2263</v>
      </c>
      <c r="AF1303" s="545" t="s">
        <v>2263</v>
      </c>
      <c r="AG1303" s="545" t="s">
        <v>2263</v>
      </c>
      <c r="AH1303" s="556"/>
      <c r="AN1303" s="502">
        <f t="shared" si="354"/>
        <v>0</v>
      </c>
      <c r="AO1303" s="502">
        <f t="shared" si="354"/>
        <v>-14491.422944103957</v>
      </c>
      <c r="AP1303" s="502">
        <f t="shared" si="354"/>
        <v>-44923.411126722262</v>
      </c>
      <c r="AQ1303" s="502">
        <f t="shared" si="354"/>
        <v>-718834.59056430601</v>
      </c>
    </row>
    <row r="1304" spans="1:43" s="504" customFormat="1" ht="12.75" x14ac:dyDescent="0.2">
      <c r="A1304" s="535" t="s">
        <v>1680</v>
      </c>
      <c r="B1304" s="536">
        <v>0</v>
      </c>
      <c r="C1304" s="537" t="s">
        <v>2263</v>
      </c>
      <c r="D1304" s="537">
        <v>640.83796218948828</v>
      </c>
      <c r="E1304" s="537">
        <v>640.83796218948828</v>
      </c>
      <c r="F1304" s="537">
        <v>887.36730727349823</v>
      </c>
      <c r="G1304" s="538">
        <v>0</v>
      </c>
      <c r="H1304" s="538">
        <v>125</v>
      </c>
      <c r="I1304" s="538">
        <v>69</v>
      </c>
      <c r="J1304" s="538">
        <v>884</v>
      </c>
      <c r="K1304" s="539">
        <f t="shared" si="366"/>
        <v>0</v>
      </c>
      <c r="L1304" s="539">
        <f t="shared" si="356"/>
        <v>80104.745273686029</v>
      </c>
      <c r="M1304" s="539">
        <f t="shared" si="356"/>
        <v>44217.819391074692</v>
      </c>
      <c r="N1304" s="539">
        <f t="shared" si="356"/>
        <v>784432.69962977245</v>
      </c>
      <c r="O1304" s="539">
        <f t="shared" si="367"/>
        <v>908755.26429453318</v>
      </c>
      <c r="P1304" s="540"/>
      <c r="Q1304" s="541"/>
      <c r="R1304" s="541"/>
      <c r="S1304" s="541"/>
      <c r="T1304" s="541"/>
      <c r="U1304" s="538">
        <f t="shared" si="369"/>
        <v>0</v>
      </c>
      <c r="V1304" s="538">
        <f t="shared" si="357"/>
        <v>0</v>
      </c>
      <c r="W1304" s="538">
        <f t="shared" si="357"/>
        <v>0</v>
      </c>
      <c r="X1304" s="538">
        <f t="shared" si="357"/>
        <v>0</v>
      </c>
      <c r="Y1304" s="538">
        <f t="shared" si="370"/>
        <v>0</v>
      </c>
      <c r="Z1304" s="542">
        <f t="shared" si="371"/>
        <v>0</v>
      </c>
      <c r="AA1304" s="543"/>
      <c r="AB1304" s="544" t="s">
        <v>2263</v>
      </c>
      <c r="AC1304" s="544" t="s">
        <v>2505</v>
      </c>
      <c r="AD1304" s="544" t="s">
        <v>2505</v>
      </c>
      <c r="AE1304" s="544" t="s">
        <v>2263</v>
      </c>
      <c r="AF1304" s="545" t="s">
        <v>2263</v>
      </c>
      <c r="AG1304" s="545" t="s">
        <v>2263</v>
      </c>
      <c r="AH1304" s="556"/>
      <c r="AN1304" s="502">
        <f t="shared" si="354"/>
        <v>0</v>
      </c>
      <c r="AO1304" s="502">
        <f t="shared" si="354"/>
        <v>-80104.745273686029</v>
      </c>
      <c r="AP1304" s="502">
        <f t="shared" si="354"/>
        <v>-44217.819391074692</v>
      </c>
      <c r="AQ1304" s="502">
        <f t="shared" si="354"/>
        <v>-784432.69962977245</v>
      </c>
    </row>
    <row r="1305" spans="1:43" s="504" customFormat="1" ht="12.75" x14ac:dyDescent="0.2">
      <c r="A1305" s="535" t="s">
        <v>1681</v>
      </c>
      <c r="B1305" s="536">
        <v>0</v>
      </c>
      <c r="C1305" s="537" t="s">
        <v>2263</v>
      </c>
      <c r="D1305" s="537">
        <v>366.13875389823068</v>
      </c>
      <c r="E1305" s="537">
        <v>366.13875389823068</v>
      </c>
      <c r="F1305" s="537">
        <v>463.01002220898238</v>
      </c>
      <c r="G1305" s="538">
        <v>0</v>
      </c>
      <c r="H1305" s="538">
        <v>618</v>
      </c>
      <c r="I1305" s="538">
        <v>141</v>
      </c>
      <c r="J1305" s="538">
        <v>1381</v>
      </c>
      <c r="K1305" s="539">
        <f t="shared" si="366"/>
        <v>0</v>
      </c>
      <c r="L1305" s="539">
        <f t="shared" si="356"/>
        <v>226273.74990910655</v>
      </c>
      <c r="M1305" s="539">
        <f t="shared" si="356"/>
        <v>51625.564299650527</v>
      </c>
      <c r="N1305" s="539">
        <f t="shared" si="356"/>
        <v>639416.84067060461</v>
      </c>
      <c r="O1305" s="539">
        <f t="shared" si="367"/>
        <v>917316.15487936162</v>
      </c>
      <c r="P1305" s="540"/>
      <c r="Q1305" s="541"/>
      <c r="R1305" s="541"/>
      <c r="S1305" s="541"/>
      <c r="T1305" s="541"/>
      <c r="U1305" s="538">
        <f t="shared" si="369"/>
        <v>0</v>
      </c>
      <c r="V1305" s="538">
        <f t="shared" si="357"/>
        <v>0</v>
      </c>
      <c r="W1305" s="538">
        <f t="shared" si="357"/>
        <v>0</v>
      </c>
      <c r="X1305" s="538">
        <f t="shared" si="357"/>
        <v>0</v>
      </c>
      <c r="Y1305" s="538">
        <f t="shared" si="370"/>
        <v>0</v>
      </c>
      <c r="Z1305" s="542">
        <f t="shared" si="371"/>
        <v>0</v>
      </c>
      <c r="AA1305" s="543"/>
      <c r="AB1305" s="544" t="s">
        <v>2263</v>
      </c>
      <c r="AC1305" s="544" t="s">
        <v>2505</v>
      </c>
      <c r="AD1305" s="544" t="s">
        <v>2505</v>
      </c>
      <c r="AE1305" s="544" t="s">
        <v>2263</v>
      </c>
      <c r="AF1305" s="545" t="s">
        <v>2263</v>
      </c>
      <c r="AG1305" s="545" t="s">
        <v>2263</v>
      </c>
      <c r="AH1305" s="556"/>
      <c r="AN1305" s="502">
        <f t="shared" si="354"/>
        <v>0</v>
      </c>
      <c r="AO1305" s="502">
        <f t="shared" si="354"/>
        <v>-226273.74990910655</v>
      </c>
      <c r="AP1305" s="502">
        <f t="shared" si="354"/>
        <v>-51625.564299650527</v>
      </c>
      <c r="AQ1305" s="502">
        <f t="shared" si="354"/>
        <v>-639416.84067060461</v>
      </c>
    </row>
    <row r="1306" spans="1:43" s="504" customFormat="1" ht="12.75" x14ac:dyDescent="0.2">
      <c r="A1306" s="535" t="s">
        <v>1682</v>
      </c>
      <c r="B1306" s="536" t="s">
        <v>2444</v>
      </c>
      <c r="C1306" s="537" t="s">
        <v>2263</v>
      </c>
      <c r="D1306" s="537">
        <v>4796.0836048444053</v>
      </c>
      <c r="E1306" s="537">
        <v>4796.0836048444053</v>
      </c>
      <c r="F1306" s="537">
        <v>3986.5358149947529</v>
      </c>
      <c r="G1306" s="538">
        <v>0</v>
      </c>
      <c r="H1306" s="538">
        <v>0</v>
      </c>
      <c r="I1306" s="538">
        <v>19</v>
      </c>
      <c r="J1306" s="538">
        <v>749</v>
      </c>
      <c r="K1306" s="539">
        <f t="shared" si="366"/>
        <v>0</v>
      </c>
      <c r="L1306" s="539">
        <f t="shared" si="356"/>
        <v>0</v>
      </c>
      <c r="M1306" s="539">
        <f t="shared" si="356"/>
        <v>91125.588492043695</v>
      </c>
      <c r="N1306" s="539">
        <f t="shared" si="356"/>
        <v>2985915.3254310698</v>
      </c>
      <c r="O1306" s="539">
        <f t="shared" si="367"/>
        <v>3077040.9139231136</v>
      </c>
      <c r="P1306" s="540"/>
      <c r="Q1306" s="541"/>
      <c r="R1306" s="541">
        <f>SUMPRODUCT($D$1306:$F$1306,$H$1306:$J$1306)/SUM($H$1306:$J$1306)</f>
        <v>4006.563690004054</v>
      </c>
      <c r="S1306" s="541">
        <f t="shared" ref="S1306:T1306" si="373">SUMPRODUCT($D$1306:$F$1306,$H$1306:$J$1306)/SUM($H$1306:$J$1306)</f>
        <v>4006.563690004054</v>
      </c>
      <c r="T1306" s="541">
        <f t="shared" si="373"/>
        <v>4006.563690004054</v>
      </c>
      <c r="U1306" s="538">
        <f t="shared" si="369"/>
        <v>0</v>
      </c>
      <c r="V1306" s="538">
        <f t="shared" si="357"/>
        <v>0</v>
      </c>
      <c r="W1306" s="538">
        <f t="shared" si="357"/>
        <v>76124.710110077023</v>
      </c>
      <c r="X1306" s="538">
        <f t="shared" si="357"/>
        <v>3000916.2038130364</v>
      </c>
      <c r="Y1306" s="538">
        <f t="shared" si="370"/>
        <v>3077040.9139231136</v>
      </c>
      <c r="Z1306" s="542">
        <f t="shared" si="371"/>
        <v>0</v>
      </c>
      <c r="AA1306" s="543"/>
      <c r="AB1306" s="544" t="s">
        <v>2263</v>
      </c>
      <c r="AC1306" s="544" t="s">
        <v>2505</v>
      </c>
      <c r="AD1306" s="544" t="s">
        <v>2505</v>
      </c>
      <c r="AE1306" s="544" t="s">
        <v>2263</v>
      </c>
      <c r="AF1306" s="545" t="s">
        <v>2263</v>
      </c>
      <c r="AG1306" s="545" t="s">
        <v>2263</v>
      </c>
      <c r="AH1306" s="556"/>
      <c r="AN1306" s="502">
        <f t="shared" si="354"/>
        <v>0</v>
      </c>
      <c r="AO1306" s="502">
        <f t="shared" si="354"/>
        <v>0</v>
      </c>
      <c r="AP1306" s="502">
        <f t="shared" si="354"/>
        <v>-15000.878381966671</v>
      </c>
      <c r="AQ1306" s="502">
        <f t="shared" si="354"/>
        <v>15000.878381966613</v>
      </c>
    </row>
    <row r="1307" spans="1:43" s="504" customFormat="1" ht="12.75" x14ac:dyDescent="0.2">
      <c r="A1307" s="535" t="s">
        <v>1683</v>
      </c>
      <c r="B1307" s="536">
        <v>0</v>
      </c>
      <c r="C1307" s="537" t="s">
        <v>2263</v>
      </c>
      <c r="D1307" s="537">
        <v>1845.8021766616666</v>
      </c>
      <c r="E1307" s="537">
        <v>1845.8021766616666</v>
      </c>
      <c r="F1307" s="537">
        <v>1956.2438736212735</v>
      </c>
      <c r="G1307" s="538">
        <v>0</v>
      </c>
      <c r="H1307" s="538">
        <v>0</v>
      </c>
      <c r="I1307" s="538">
        <v>96</v>
      </c>
      <c r="J1307" s="538">
        <v>1894</v>
      </c>
      <c r="K1307" s="539">
        <f t="shared" si="366"/>
        <v>0</v>
      </c>
      <c r="L1307" s="539">
        <f t="shared" si="356"/>
        <v>0</v>
      </c>
      <c r="M1307" s="539">
        <f t="shared" si="356"/>
        <v>177197.00895952</v>
      </c>
      <c r="N1307" s="539">
        <f t="shared" si="356"/>
        <v>3705125.8966386919</v>
      </c>
      <c r="O1307" s="539">
        <f t="shared" si="367"/>
        <v>3882322.905598212</v>
      </c>
      <c r="P1307" s="540"/>
      <c r="Q1307" s="541"/>
      <c r="R1307" s="541"/>
      <c r="S1307" s="541"/>
      <c r="T1307" s="541"/>
      <c r="U1307" s="538">
        <f t="shared" si="369"/>
        <v>0</v>
      </c>
      <c r="V1307" s="538">
        <f t="shared" si="357"/>
        <v>0</v>
      </c>
      <c r="W1307" s="538">
        <f t="shared" si="357"/>
        <v>0</v>
      </c>
      <c r="X1307" s="538">
        <f t="shared" si="357"/>
        <v>0</v>
      </c>
      <c r="Y1307" s="538">
        <f t="shared" si="370"/>
        <v>0</v>
      </c>
      <c r="Z1307" s="542">
        <f t="shared" si="371"/>
        <v>0</v>
      </c>
      <c r="AA1307" s="543"/>
      <c r="AB1307" s="544" t="s">
        <v>2263</v>
      </c>
      <c r="AC1307" s="544" t="s">
        <v>2505</v>
      </c>
      <c r="AD1307" s="544" t="s">
        <v>2505</v>
      </c>
      <c r="AE1307" s="544" t="s">
        <v>2263</v>
      </c>
      <c r="AF1307" s="545" t="s">
        <v>2263</v>
      </c>
      <c r="AG1307" s="545" t="s">
        <v>2263</v>
      </c>
      <c r="AH1307" s="556"/>
      <c r="AN1307" s="502">
        <f t="shared" si="354"/>
        <v>0</v>
      </c>
      <c r="AO1307" s="502">
        <f t="shared" si="354"/>
        <v>0</v>
      </c>
      <c r="AP1307" s="502">
        <f t="shared" si="354"/>
        <v>-177197.00895952</v>
      </c>
      <c r="AQ1307" s="502">
        <f t="shared" si="354"/>
        <v>-3705125.8966386919</v>
      </c>
    </row>
    <row r="1308" spans="1:43" s="504" customFormat="1" ht="12.75" x14ac:dyDescent="0.2">
      <c r="A1308" s="535" t="s">
        <v>1684</v>
      </c>
      <c r="B1308" s="536" t="s">
        <v>2444</v>
      </c>
      <c r="C1308" s="537" t="s">
        <v>2263</v>
      </c>
      <c r="D1308" s="537">
        <v>1724.4521889399014</v>
      </c>
      <c r="E1308" s="537">
        <v>1724.4521889399014</v>
      </c>
      <c r="F1308" s="537">
        <v>1453.354003672483</v>
      </c>
      <c r="G1308" s="538">
        <v>0</v>
      </c>
      <c r="H1308" s="538">
        <v>0</v>
      </c>
      <c r="I1308" s="538">
        <v>200</v>
      </c>
      <c r="J1308" s="538">
        <v>2178</v>
      </c>
      <c r="K1308" s="539">
        <f t="shared" si="366"/>
        <v>0</v>
      </c>
      <c r="L1308" s="539">
        <f t="shared" si="356"/>
        <v>0</v>
      </c>
      <c r="M1308" s="539">
        <f t="shared" si="356"/>
        <v>344890.43778798025</v>
      </c>
      <c r="N1308" s="539">
        <f t="shared" si="356"/>
        <v>3165405.0199986682</v>
      </c>
      <c r="O1308" s="539">
        <f t="shared" si="367"/>
        <v>3510295.4577866485</v>
      </c>
      <c r="P1308" s="540"/>
      <c r="Q1308" s="541"/>
      <c r="R1308" s="541">
        <f>SUMPRODUCT($D$1308:$F$1308,$H$1308:$J$1308)/SUM($H$1308:$J$1308)</f>
        <v>1476.1545238800036</v>
      </c>
      <c r="S1308" s="541">
        <f t="shared" ref="S1308:T1308" si="374">SUMPRODUCT($D$1308:$F$1308,$H$1308:$J$1308)/SUM($H$1308:$J$1308)</f>
        <v>1476.1545238800036</v>
      </c>
      <c r="T1308" s="541">
        <f t="shared" si="374"/>
        <v>1476.1545238800036</v>
      </c>
      <c r="U1308" s="538">
        <f t="shared" si="369"/>
        <v>0</v>
      </c>
      <c r="V1308" s="538">
        <f t="shared" si="357"/>
        <v>0</v>
      </c>
      <c r="W1308" s="538">
        <f t="shared" si="357"/>
        <v>295230.90477600071</v>
      </c>
      <c r="X1308" s="538">
        <f t="shared" si="357"/>
        <v>3215064.5530106477</v>
      </c>
      <c r="Y1308" s="538">
        <f t="shared" si="370"/>
        <v>3510295.4577866485</v>
      </c>
      <c r="Z1308" s="542">
        <f t="shared" si="371"/>
        <v>0</v>
      </c>
      <c r="AA1308" s="543"/>
      <c r="AB1308" s="544" t="s">
        <v>2263</v>
      </c>
      <c r="AC1308" s="544" t="s">
        <v>2505</v>
      </c>
      <c r="AD1308" s="544" t="s">
        <v>2505</v>
      </c>
      <c r="AE1308" s="544" t="s">
        <v>2263</v>
      </c>
      <c r="AF1308" s="545" t="s">
        <v>2263</v>
      </c>
      <c r="AG1308" s="545" t="s">
        <v>2263</v>
      </c>
      <c r="AH1308" s="556"/>
      <c r="AN1308" s="502">
        <f t="shared" si="354"/>
        <v>0</v>
      </c>
      <c r="AO1308" s="502">
        <f t="shared" si="354"/>
        <v>0</v>
      </c>
      <c r="AP1308" s="502">
        <f t="shared" si="354"/>
        <v>-49659.53301197954</v>
      </c>
      <c r="AQ1308" s="502">
        <f t="shared" si="354"/>
        <v>49659.533011979423</v>
      </c>
    </row>
    <row r="1309" spans="1:43" s="504" customFormat="1" ht="12.75" x14ac:dyDescent="0.2">
      <c r="A1309" s="535" t="s">
        <v>1685</v>
      </c>
      <c r="B1309" s="536">
        <v>0</v>
      </c>
      <c r="C1309" s="537" t="s">
        <v>2263</v>
      </c>
      <c r="D1309" s="537">
        <v>1359.8806815851945</v>
      </c>
      <c r="E1309" s="537">
        <v>1359.8806815851945</v>
      </c>
      <c r="F1309" s="537">
        <v>2570.6642001970554</v>
      </c>
      <c r="G1309" s="538">
        <v>0</v>
      </c>
      <c r="H1309" s="538">
        <v>1</v>
      </c>
      <c r="I1309" s="538">
        <v>5</v>
      </c>
      <c r="J1309" s="538">
        <v>342</v>
      </c>
      <c r="K1309" s="539">
        <f t="shared" si="366"/>
        <v>0</v>
      </c>
      <c r="L1309" s="539">
        <f t="shared" si="356"/>
        <v>1359.8806815851945</v>
      </c>
      <c r="M1309" s="539">
        <f t="shared" si="356"/>
        <v>6799.4034079259727</v>
      </c>
      <c r="N1309" s="539">
        <f t="shared" si="356"/>
        <v>879167.15646739292</v>
      </c>
      <c r="O1309" s="539">
        <f t="shared" si="367"/>
        <v>887326.44055690407</v>
      </c>
      <c r="P1309" s="540"/>
      <c r="Q1309" s="541"/>
      <c r="R1309" s="541"/>
      <c r="S1309" s="541"/>
      <c r="T1309" s="541"/>
      <c r="U1309" s="538">
        <f t="shared" si="369"/>
        <v>0</v>
      </c>
      <c r="V1309" s="538">
        <f t="shared" si="357"/>
        <v>0</v>
      </c>
      <c r="W1309" s="538">
        <f t="shared" si="357"/>
        <v>0</v>
      </c>
      <c r="X1309" s="538">
        <f t="shared" si="357"/>
        <v>0</v>
      </c>
      <c r="Y1309" s="538">
        <f t="shared" si="370"/>
        <v>0</v>
      </c>
      <c r="Z1309" s="542">
        <f t="shared" si="371"/>
        <v>0</v>
      </c>
      <c r="AA1309" s="543"/>
      <c r="AB1309" s="544" t="s">
        <v>2263</v>
      </c>
      <c r="AC1309" s="544" t="s">
        <v>2505</v>
      </c>
      <c r="AD1309" s="544" t="s">
        <v>2505</v>
      </c>
      <c r="AE1309" s="544" t="s">
        <v>2263</v>
      </c>
      <c r="AF1309" s="545" t="s">
        <v>2263</v>
      </c>
      <c r="AG1309" s="545" t="s">
        <v>2263</v>
      </c>
      <c r="AH1309" s="556"/>
      <c r="AN1309" s="502">
        <f t="shared" si="354"/>
        <v>0</v>
      </c>
      <c r="AO1309" s="502">
        <f t="shared" si="354"/>
        <v>-1359.8806815851945</v>
      </c>
      <c r="AP1309" s="502">
        <f t="shared" si="354"/>
        <v>-6799.4034079259727</v>
      </c>
      <c r="AQ1309" s="502">
        <f t="shared" si="354"/>
        <v>-879167.15646739292</v>
      </c>
    </row>
    <row r="1310" spans="1:43" s="504" customFormat="1" ht="12.75" x14ac:dyDescent="0.2">
      <c r="A1310" s="535" t="s">
        <v>1686</v>
      </c>
      <c r="B1310" s="536">
        <v>0</v>
      </c>
      <c r="C1310" s="537" t="s">
        <v>2263</v>
      </c>
      <c r="D1310" s="537">
        <v>503.94988439904529</v>
      </c>
      <c r="E1310" s="537">
        <v>503.94988439904529</v>
      </c>
      <c r="F1310" s="537">
        <v>1374.374168710664</v>
      </c>
      <c r="G1310" s="538">
        <v>0</v>
      </c>
      <c r="H1310" s="538">
        <v>41</v>
      </c>
      <c r="I1310" s="538">
        <v>15</v>
      </c>
      <c r="J1310" s="538">
        <v>1955</v>
      </c>
      <c r="K1310" s="539">
        <f t="shared" si="366"/>
        <v>0</v>
      </c>
      <c r="L1310" s="539">
        <f t="shared" si="356"/>
        <v>20661.945260360855</v>
      </c>
      <c r="M1310" s="539">
        <f t="shared" si="356"/>
        <v>7559.2482659856796</v>
      </c>
      <c r="N1310" s="539">
        <f t="shared" si="356"/>
        <v>2686901.4998293482</v>
      </c>
      <c r="O1310" s="539">
        <f t="shared" si="367"/>
        <v>2715122.6933556949</v>
      </c>
      <c r="P1310" s="540"/>
      <c r="Q1310" s="541"/>
      <c r="R1310" s="541"/>
      <c r="S1310" s="541"/>
      <c r="T1310" s="541"/>
      <c r="U1310" s="538">
        <f t="shared" si="369"/>
        <v>0</v>
      </c>
      <c r="V1310" s="538">
        <f t="shared" si="357"/>
        <v>0</v>
      </c>
      <c r="W1310" s="538">
        <f t="shared" si="357"/>
        <v>0</v>
      </c>
      <c r="X1310" s="538">
        <f t="shared" si="357"/>
        <v>0</v>
      </c>
      <c r="Y1310" s="538">
        <f t="shared" si="370"/>
        <v>0</v>
      </c>
      <c r="Z1310" s="542">
        <f t="shared" si="371"/>
        <v>0</v>
      </c>
      <c r="AA1310" s="543"/>
      <c r="AB1310" s="544" t="s">
        <v>2263</v>
      </c>
      <c r="AC1310" s="544" t="s">
        <v>2505</v>
      </c>
      <c r="AD1310" s="544" t="s">
        <v>2505</v>
      </c>
      <c r="AE1310" s="544" t="s">
        <v>2263</v>
      </c>
      <c r="AF1310" s="545" t="s">
        <v>2263</v>
      </c>
      <c r="AG1310" s="545" t="s">
        <v>2263</v>
      </c>
      <c r="AH1310" s="556"/>
      <c r="AN1310" s="502">
        <f t="shared" si="354"/>
        <v>0</v>
      </c>
      <c r="AO1310" s="502">
        <f t="shared" si="354"/>
        <v>-20661.945260360855</v>
      </c>
      <c r="AP1310" s="502">
        <f t="shared" si="354"/>
        <v>-7559.2482659856796</v>
      </c>
      <c r="AQ1310" s="502">
        <f t="shared" si="354"/>
        <v>-2686901.4998293482</v>
      </c>
    </row>
    <row r="1311" spans="1:43" s="504" customFormat="1" ht="12.75" x14ac:dyDescent="0.2">
      <c r="A1311" s="535" t="s">
        <v>1687</v>
      </c>
      <c r="B1311" s="536">
        <v>0</v>
      </c>
      <c r="C1311" s="537" t="s">
        <v>2263</v>
      </c>
      <c r="D1311" s="537">
        <v>360.61175146727959</v>
      </c>
      <c r="E1311" s="537">
        <v>360.61175146727959</v>
      </c>
      <c r="F1311" s="537">
        <v>783.2832234460526</v>
      </c>
      <c r="G1311" s="538">
        <v>0</v>
      </c>
      <c r="H1311" s="538">
        <v>700</v>
      </c>
      <c r="I1311" s="538">
        <v>100</v>
      </c>
      <c r="J1311" s="538">
        <v>7813</v>
      </c>
      <c r="K1311" s="539">
        <f t="shared" si="366"/>
        <v>0</v>
      </c>
      <c r="L1311" s="539">
        <f t="shared" si="356"/>
        <v>252428.22602709572</v>
      </c>
      <c r="M1311" s="539">
        <f t="shared" si="356"/>
        <v>36061.175146727961</v>
      </c>
      <c r="N1311" s="539">
        <f t="shared" si="356"/>
        <v>6119791.8247840088</v>
      </c>
      <c r="O1311" s="539">
        <f t="shared" si="367"/>
        <v>6408281.2259578323</v>
      </c>
      <c r="P1311" s="540"/>
      <c r="Q1311" s="541"/>
      <c r="R1311" s="541"/>
      <c r="S1311" s="541"/>
      <c r="T1311" s="541"/>
      <c r="U1311" s="538">
        <f t="shared" si="369"/>
        <v>0</v>
      </c>
      <c r="V1311" s="538">
        <f t="shared" si="357"/>
        <v>0</v>
      </c>
      <c r="W1311" s="538">
        <f t="shared" si="357"/>
        <v>0</v>
      </c>
      <c r="X1311" s="538">
        <f t="shared" si="357"/>
        <v>0</v>
      </c>
      <c r="Y1311" s="538">
        <f t="shared" si="370"/>
        <v>0</v>
      </c>
      <c r="Z1311" s="542">
        <f t="shared" si="371"/>
        <v>0</v>
      </c>
      <c r="AA1311" s="543"/>
      <c r="AB1311" s="544" t="s">
        <v>2263</v>
      </c>
      <c r="AC1311" s="544" t="s">
        <v>2505</v>
      </c>
      <c r="AD1311" s="544" t="s">
        <v>2505</v>
      </c>
      <c r="AE1311" s="544" t="s">
        <v>2263</v>
      </c>
      <c r="AF1311" s="545" t="s">
        <v>2263</v>
      </c>
      <c r="AG1311" s="545" t="s">
        <v>2263</v>
      </c>
      <c r="AH1311" s="556"/>
      <c r="AN1311" s="502">
        <f t="shared" si="354"/>
        <v>0</v>
      </c>
      <c r="AO1311" s="502">
        <f t="shared" si="354"/>
        <v>-252428.22602709572</v>
      </c>
      <c r="AP1311" s="502">
        <f t="shared" si="354"/>
        <v>-36061.175146727961</v>
      </c>
      <c r="AQ1311" s="502">
        <f t="shared" si="354"/>
        <v>-6119791.8247840088</v>
      </c>
    </row>
    <row r="1312" spans="1:43" s="504" customFormat="1" ht="12.75" x14ac:dyDescent="0.2">
      <c r="A1312" s="535" t="s">
        <v>1688</v>
      </c>
      <c r="B1312" s="536">
        <v>0</v>
      </c>
      <c r="C1312" s="537" t="s">
        <v>2263</v>
      </c>
      <c r="D1312" s="537">
        <v>10484.756891437644</v>
      </c>
      <c r="E1312" s="537">
        <v>10484.756891437644</v>
      </c>
      <c r="F1312" s="537">
        <v>11090.039156149938</v>
      </c>
      <c r="G1312" s="538">
        <v>0</v>
      </c>
      <c r="H1312" s="538">
        <v>0</v>
      </c>
      <c r="I1312" s="538">
        <v>478</v>
      </c>
      <c r="J1312" s="538">
        <v>26</v>
      </c>
      <c r="K1312" s="539">
        <f t="shared" si="366"/>
        <v>0</v>
      </c>
      <c r="L1312" s="539">
        <f t="shared" si="356"/>
        <v>0</v>
      </c>
      <c r="M1312" s="539">
        <f t="shared" si="356"/>
        <v>5011713.7941071941</v>
      </c>
      <c r="N1312" s="539">
        <f t="shared" si="356"/>
        <v>288341.0180598984</v>
      </c>
      <c r="O1312" s="539">
        <f t="shared" si="367"/>
        <v>5300054.8121670922</v>
      </c>
      <c r="P1312" s="540"/>
      <c r="Q1312" s="541"/>
      <c r="R1312" s="541"/>
      <c r="S1312" s="541"/>
      <c r="T1312" s="541"/>
      <c r="U1312" s="538">
        <f t="shared" si="369"/>
        <v>0</v>
      </c>
      <c r="V1312" s="538">
        <f t="shared" si="357"/>
        <v>0</v>
      </c>
      <c r="W1312" s="538">
        <f t="shared" si="357"/>
        <v>0</v>
      </c>
      <c r="X1312" s="538">
        <f t="shared" si="357"/>
        <v>0</v>
      </c>
      <c r="Y1312" s="538">
        <f t="shared" si="370"/>
        <v>0</v>
      </c>
      <c r="Z1312" s="542">
        <f t="shared" si="371"/>
        <v>0</v>
      </c>
      <c r="AA1312" s="543"/>
      <c r="AB1312" s="544" t="s">
        <v>2263</v>
      </c>
      <c r="AC1312" s="544" t="s">
        <v>2505</v>
      </c>
      <c r="AD1312" s="544" t="s">
        <v>2505</v>
      </c>
      <c r="AE1312" s="544" t="s">
        <v>2263</v>
      </c>
      <c r="AF1312" s="545" t="s">
        <v>2263</v>
      </c>
      <c r="AG1312" s="545" t="s">
        <v>2263</v>
      </c>
      <c r="AH1312" s="556"/>
      <c r="AN1312" s="502">
        <f t="shared" si="354"/>
        <v>0</v>
      </c>
      <c r="AO1312" s="502">
        <f t="shared" si="354"/>
        <v>0</v>
      </c>
      <c r="AP1312" s="502">
        <f t="shared" si="354"/>
        <v>-5011713.7941071941</v>
      </c>
      <c r="AQ1312" s="502">
        <f t="shared" si="354"/>
        <v>-288341.0180598984</v>
      </c>
    </row>
    <row r="1313" spans="1:43" s="504" customFormat="1" ht="12.75" x14ac:dyDescent="0.2">
      <c r="A1313" s="535" t="s">
        <v>1689</v>
      </c>
      <c r="B1313" s="536">
        <v>0</v>
      </c>
      <c r="C1313" s="537" t="s">
        <v>2263</v>
      </c>
      <c r="D1313" s="537">
        <v>7430.9347489264619</v>
      </c>
      <c r="E1313" s="537">
        <v>7430.9347489264619</v>
      </c>
      <c r="F1313" s="537">
        <v>8474.1968358852046</v>
      </c>
      <c r="G1313" s="538">
        <v>51</v>
      </c>
      <c r="H1313" s="538">
        <v>10</v>
      </c>
      <c r="I1313" s="538">
        <v>738</v>
      </c>
      <c r="J1313" s="538">
        <v>22</v>
      </c>
      <c r="K1313" s="539">
        <f t="shared" si="366"/>
        <v>0</v>
      </c>
      <c r="L1313" s="539">
        <f t="shared" si="356"/>
        <v>74309.347489264619</v>
      </c>
      <c r="M1313" s="539">
        <f t="shared" si="356"/>
        <v>5484029.8447077293</v>
      </c>
      <c r="N1313" s="539">
        <f t="shared" si="356"/>
        <v>186432.33038947449</v>
      </c>
      <c r="O1313" s="539">
        <f t="shared" si="367"/>
        <v>5744771.5225864686</v>
      </c>
      <c r="P1313" s="540"/>
      <c r="Q1313" s="541"/>
      <c r="R1313" s="541"/>
      <c r="S1313" s="541"/>
      <c r="T1313" s="541"/>
      <c r="U1313" s="538">
        <f t="shared" si="369"/>
        <v>0</v>
      </c>
      <c r="V1313" s="538">
        <f t="shared" si="357"/>
        <v>0</v>
      </c>
      <c r="W1313" s="538">
        <f t="shared" si="357"/>
        <v>0</v>
      </c>
      <c r="X1313" s="538">
        <f t="shared" si="357"/>
        <v>0</v>
      </c>
      <c r="Y1313" s="538">
        <f t="shared" si="370"/>
        <v>0</v>
      </c>
      <c r="Z1313" s="542">
        <f t="shared" si="371"/>
        <v>0</v>
      </c>
      <c r="AA1313" s="543"/>
      <c r="AB1313" s="544" t="s">
        <v>2263</v>
      </c>
      <c r="AC1313" s="544" t="s">
        <v>2505</v>
      </c>
      <c r="AD1313" s="544" t="s">
        <v>2505</v>
      </c>
      <c r="AE1313" s="544" t="s">
        <v>2263</v>
      </c>
      <c r="AF1313" s="545">
        <v>101</v>
      </c>
      <c r="AG1313" s="545" t="s">
        <v>2263</v>
      </c>
      <c r="AH1313" s="556"/>
      <c r="AN1313" s="502">
        <f t="shared" si="354"/>
        <v>0</v>
      </c>
      <c r="AO1313" s="502">
        <f t="shared" si="354"/>
        <v>-74309.347489264619</v>
      </c>
      <c r="AP1313" s="502">
        <f t="shared" si="354"/>
        <v>-5484029.8447077293</v>
      </c>
      <c r="AQ1313" s="502">
        <f t="shared" si="354"/>
        <v>-186432.33038947449</v>
      </c>
    </row>
    <row r="1314" spans="1:43" s="504" customFormat="1" ht="12.75" x14ac:dyDescent="0.2">
      <c r="A1314" s="535" t="s">
        <v>1690</v>
      </c>
      <c r="B1314" s="536">
        <v>0</v>
      </c>
      <c r="C1314" s="537" t="s">
        <v>2263</v>
      </c>
      <c r="D1314" s="537">
        <v>2631.6997072857398</v>
      </c>
      <c r="E1314" s="537">
        <v>2631.6997072857398</v>
      </c>
      <c r="F1314" s="537">
        <v>3032.5361341013268</v>
      </c>
      <c r="G1314" s="538">
        <v>0</v>
      </c>
      <c r="H1314" s="538">
        <v>0</v>
      </c>
      <c r="I1314" s="538">
        <v>118</v>
      </c>
      <c r="J1314" s="538">
        <v>456</v>
      </c>
      <c r="K1314" s="539">
        <f t="shared" si="366"/>
        <v>0</v>
      </c>
      <c r="L1314" s="539">
        <f t="shared" si="356"/>
        <v>0</v>
      </c>
      <c r="M1314" s="539">
        <f t="shared" si="356"/>
        <v>310540.5654597173</v>
      </c>
      <c r="N1314" s="539">
        <f t="shared" si="356"/>
        <v>1382836.4771502051</v>
      </c>
      <c r="O1314" s="539">
        <f t="shared" si="367"/>
        <v>1693377.0426099224</v>
      </c>
      <c r="P1314" s="540"/>
      <c r="Q1314" s="541"/>
      <c r="R1314" s="541"/>
      <c r="S1314" s="541"/>
      <c r="T1314" s="541"/>
      <c r="U1314" s="538">
        <f t="shared" si="369"/>
        <v>0</v>
      </c>
      <c r="V1314" s="538">
        <f t="shared" si="357"/>
        <v>0</v>
      </c>
      <c r="W1314" s="538">
        <f t="shared" si="357"/>
        <v>0</v>
      </c>
      <c r="X1314" s="538">
        <f t="shared" si="357"/>
        <v>0</v>
      </c>
      <c r="Y1314" s="538">
        <f t="shared" si="370"/>
        <v>0</v>
      </c>
      <c r="Z1314" s="542">
        <f t="shared" si="371"/>
        <v>0</v>
      </c>
      <c r="AA1314" s="543"/>
      <c r="AB1314" s="544" t="s">
        <v>2263</v>
      </c>
      <c r="AC1314" s="544" t="s">
        <v>2505</v>
      </c>
      <c r="AD1314" s="544" t="s">
        <v>2505</v>
      </c>
      <c r="AE1314" s="544" t="s">
        <v>2263</v>
      </c>
      <c r="AF1314" s="545" t="s">
        <v>2263</v>
      </c>
      <c r="AG1314" s="545" t="s">
        <v>2263</v>
      </c>
      <c r="AH1314" s="556"/>
      <c r="AN1314" s="502">
        <f t="shared" si="354"/>
        <v>0</v>
      </c>
      <c r="AO1314" s="502">
        <f t="shared" si="354"/>
        <v>0</v>
      </c>
      <c r="AP1314" s="502">
        <f t="shared" si="354"/>
        <v>-310540.5654597173</v>
      </c>
      <c r="AQ1314" s="502">
        <f t="shared" si="354"/>
        <v>-1382836.4771502051</v>
      </c>
    </row>
    <row r="1315" spans="1:43" s="504" customFormat="1" ht="12.75" x14ac:dyDescent="0.2">
      <c r="A1315" s="535" t="s">
        <v>1691</v>
      </c>
      <c r="B1315" s="536" t="s">
        <v>2444</v>
      </c>
      <c r="C1315" s="537" t="s">
        <v>2263</v>
      </c>
      <c r="D1315" s="537">
        <v>1996.6057241298054</v>
      </c>
      <c r="E1315" s="537">
        <v>1996.6057241298054</v>
      </c>
      <c r="F1315" s="537">
        <v>1883.8615946457446</v>
      </c>
      <c r="G1315" s="538">
        <v>0</v>
      </c>
      <c r="H1315" s="538">
        <v>0</v>
      </c>
      <c r="I1315" s="538">
        <v>325</v>
      </c>
      <c r="J1315" s="538">
        <v>1762</v>
      </c>
      <c r="K1315" s="539">
        <f t="shared" si="366"/>
        <v>0</v>
      </c>
      <c r="L1315" s="539">
        <f t="shared" si="356"/>
        <v>0</v>
      </c>
      <c r="M1315" s="539">
        <f t="shared" si="356"/>
        <v>648896.86034218676</v>
      </c>
      <c r="N1315" s="539">
        <f t="shared" si="356"/>
        <v>3319364.1297658021</v>
      </c>
      <c r="O1315" s="539">
        <f t="shared" si="367"/>
        <v>3968260.9901079889</v>
      </c>
      <c r="P1315" s="540"/>
      <c r="Q1315" s="541"/>
      <c r="R1315" s="541">
        <f>SUMPRODUCT($D$1315:$F$1315,$H$1315:$J$1315)/SUM($H$1315:$J$1315)</f>
        <v>1901.4187782021988</v>
      </c>
      <c r="S1315" s="541">
        <f t="shared" ref="S1315:T1315" si="375">SUMPRODUCT($D$1315:$F$1315,$H$1315:$J$1315)/SUM($H$1315:$J$1315)</f>
        <v>1901.4187782021988</v>
      </c>
      <c r="T1315" s="541">
        <f t="shared" si="375"/>
        <v>1901.4187782021988</v>
      </c>
      <c r="U1315" s="538">
        <f t="shared" si="369"/>
        <v>0</v>
      </c>
      <c r="V1315" s="538">
        <f t="shared" si="357"/>
        <v>0</v>
      </c>
      <c r="W1315" s="538">
        <f t="shared" si="357"/>
        <v>617961.10291571461</v>
      </c>
      <c r="X1315" s="538">
        <f t="shared" si="357"/>
        <v>3350299.8871922744</v>
      </c>
      <c r="Y1315" s="538">
        <f t="shared" si="370"/>
        <v>3968260.9901079889</v>
      </c>
      <c r="Z1315" s="542">
        <f t="shared" si="371"/>
        <v>0</v>
      </c>
      <c r="AA1315" s="543"/>
      <c r="AB1315" s="544" t="s">
        <v>2263</v>
      </c>
      <c r="AC1315" s="544" t="s">
        <v>2505</v>
      </c>
      <c r="AD1315" s="544" t="s">
        <v>2505</v>
      </c>
      <c r="AE1315" s="544" t="s">
        <v>2263</v>
      </c>
      <c r="AF1315" s="545" t="s">
        <v>2263</v>
      </c>
      <c r="AG1315" s="545" t="s">
        <v>2263</v>
      </c>
      <c r="AH1315" s="556"/>
      <c r="AN1315" s="502">
        <f t="shared" si="354"/>
        <v>0</v>
      </c>
      <c r="AO1315" s="502">
        <f t="shared" si="354"/>
        <v>0</v>
      </c>
      <c r="AP1315" s="502">
        <f t="shared" si="354"/>
        <v>-30935.757426472148</v>
      </c>
      <c r="AQ1315" s="502">
        <f t="shared" si="354"/>
        <v>30935.757426472381</v>
      </c>
    </row>
    <row r="1316" spans="1:43" s="504" customFormat="1" ht="12.75" x14ac:dyDescent="0.2">
      <c r="A1316" s="535" t="s">
        <v>1692</v>
      </c>
      <c r="B1316" s="536">
        <v>0</v>
      </c>
      <c r="C1316" s="537" t="s">
        <v>2263</v>
      </c>
      <c r="D1316" s="537">
        <v>1500.8959980596733</v>
      </c>
      <c r="E1316" s="537">
        <v>1500.8959980596733</v>
      </c>
      <c r="F1316" s="537">
        <v>1901.5007931691505</v>
      </c>
      <c r="G1316" s="538">
        <v>0</v>
      </c>
      <c r="H1316" s="538">
        <v>2</v>
      </c>
      <c r="I1316" s="538">
        <v>9</v>
      </c>
      <c r="J1316" s="538">
        <v>238</v>
      </c>
      <c r="K1316" s="539">
        <f t="shared" si="366"/>
        <v>0</v>
      </c>
      <c r="L1316" s="539">
        <f t="shared" si="356"/>
        <v>3001.7919961193465</v>
      </c>
      <c r="M1316" s="539">
        <f t="shared" si="356"/>
        <v>13508.06398253706</v>
      </c>
      <c r="N1316" s="539">
        <f t="shared" si="356"/>
        <v>452557.18877425784</v>
      </c>
      <c r="O1316" s="539">
        <f t="shared" si="367"/>
        <v>469067.04475291423</v>
      </c>
      <c r="P1316" s="540"/>
      <c r="Q1316" s="541"/>
      <c r="R1316" s="541"/>
      <c r="S1316" s="541"/>
      <c r="T1316" s="541"/>
      <c r="U1316" s="538">
        <f t="shared" si="369"/>
        <v>0</v>
      </c>
      <c r="V1316" s="538">
        <f t="shared" si="357"/>
        <v>0</v>
      </c>
      <c r="W1316" s="538">
        <f t="shared" si="357"/>
        <v>0</v>
      </c>
      <c r="X1316" s="538">
        <f t="shared" si="357"/>
        <v>0</v>
      </c>
      <c r="Y1316" s="538">
        <f t="shared" si="370"/>
        <v>0</v>
      </c>
      <c r="Z1316" s="542">
        <f t="shared" si="371"/>
        <v>0</v>
      </c>
      <c r="AA1316" s="543"/>
      <c r="AB1316" s="544" t="s">
        <v>2263</v>
      </c>
      <c r="AC1316" s="544" t="s">
        <v>2505</v>
      </c>
      <c r="AD1316" s="544" t="s">
        <v>2505</v>
      </c>
      <c r="AE1316" s="544" t="s">
        <v>2263</v>
      </c>
      <c r="AF1316" s="545" t="s">
        <v>2263</v>
      </c>
      <c r="AG1316" s="545" t="s">
        <v>2263</v>
      </c>
      <c r="AH1316" s="556"/>
      <c r="AN1316" s="502">
        <f t="shared" si="354"/>
        <v>0</v>
      </c>
      <c r="AO1316" s="502">
        <f t="shared" si="354"/>
        <v>-3001.7919961193465</v>
      </c>
      <c r="AP1316" s="502">
        <f t="shared" si="354"/>
        <v>-13508.06398253706</v>
      </c>
      <c r="AQ1316" s="502">
        <f t="shared" si="354"/>
        <v>-452557.18877425784</v>
      </c>
    </row>
    <row r="1317" spans="1:43" s="504" customFormat="1" ht="12.75" x14ac:dyDescent="0.2">
      <c r="A1317" s="535" t="s">
        <v>1693</v>
      </c>
      <c r="B1317" s="536">
        <v>0</v>
      </c>
      <c r="C1317" s="537" t="s">
        <v>2263</v>
      </c>
      <c r="D1317" s="537">
        <v>651.72240287381476</v>
      </c>
      <c r="E1317" s="537">
        <v>651.72240287381476</v>
      </c>
      <c r="F1317" s="537">
        <v>953.74776370132247</v>
      </c>
      <c r="G1317" s="538">
        <v>0</v>
      </c>
      <c r="H1317" s="538">
        <v>31</v>
      </c>
      <c r="I1317" s="538">
        <v>29</v>
      </c>
      <c r="J1317" s="538">
        <v>1553</v>
      </c>
      <c r="K1317" s="539">
        <f t="shared" si="366"/>
        <v>0</v>
      </c>
      <c r="L1317" s="539">
        <f t="shared" si="356"/>
        <v>20203.394489088256</v>
      </c>
      <c r="M1317" s="539">
        <f t="shared" si="356"/>
        <v>18899.949683340627</v>
      </c>
      <c r="N1317" s="539">
        <f t="shared" si="356"/>
        <v>1481170.2770281539</v>
      </c>
      <c r="O1317" s="539">
        <f t="shared" si="367"/>
        <v>1520273.6212005827</v>
      </c>
      <c r="P1317" s="540"/>
      <c r="Q1317" s="541"/>
      <c r="R1317" s="541"/>
      <c r="S1317" s="541"/>
      <c r="T1317" s="541"/>
      <c r="U1317" s="538">
        <f t="shared" si="369"/>
        <v>0</v>
      </c>
      <c r="V1317" s="538">
        <f t="shared" si="357"/>
        <v>0</v>
      </c>
      <c r="W1317" s="538">
        <f t="shared" si="357"/>
        <v>0</v>
      </c>
      <c r="X1317" s="538">
        <f t="shared" si="357"/>
        <v>0</v>
      </c>
      <c r="Y1317" s="538">
        <f t="shared" si="370"/>
        <v>0</v>
      </c>
      <c r="Z1317" s="542">
        <f t="shared" si="371"/>
        <v>0</v>
      </c>
      <c r="AA1317" s="543"/>
      <c r="AB1317" s="544" t="s">
        <v>2263</v>
      </c>
      <c r="AC1317" s="544" t="s">
        <v>2505</v>
      </c>
      <c r="AD1317" s="544" t="s">
        <v>2505</v>
      </c>
      <c r="AE1317" s="544" t="s">
        <v>2263</v>
      </c>
      <c r="AF1317" s="545" t="s">
        <v>2263</v>
      </c>
      <c r="AG1317" s="545" t="s">
        <v>2263</v>
      </c>
      <c r="AH1317" s="556"/>
      <c r="AN1317" s="502">
        <f t="shared" si="354"/>
        <v>0</v>
      </c>
      <c r="AO1317" s="502">
        <f t="shared" si="354"/>
        <v>-20203.394489088256</v>
      </c>
      <c r="AP1317" s="502">
        <f t="shared" si="354"/>
        <v>-18899.949683340627</v>
      </c>
      <c r="AQ1317" s="502">
        <f t="shared" si="354"/>
        <v>-1481170.2770281539</v>
      </c>
    </row>
    <row r="1318" spans="1:43" s="504" customFormat="1" ht="12.75" x14ac:dyDescent="0.2">
      <c r="A1318" s="535" t="s">
        <v>1694</v>
      </c>
      <c r="B1318" s="536">
        <v>0</v>
      </c>
      <c r="C1318" s="537" t="s">
        <v>2263</v>
      </c>
      <c r="D1318" s="537">
        <v>355.25850535493078</v>
      </c>
      <c r="E1318" s="537">
        <v>355.25850535493078</v>
      </c>
      <c r="F1318" s="537">
        <v>555.23692828923163</v>
      </c>
      <c r="G1318" s="538">
        <v>0</v>
      </c>
      <c r="H1318" s="538">
        <v>731</v>
      </c>
      <c r="I1318" s="538">
        <v>169</v>
      </c>
      <c r="J1318" s="538">
        <v>24224</v>
      </c>
      <c r="K1318" s="539">
        <f t="shared" si="366"/>
        <v>0</v>
      </c>
      <c r="L1318" s="539">
        <f t="shared" si="356"/>
        <v>259693.96741445441</v>
      </c>
      <c r="M1318" s="539">
        <f t="shared" si="356"/>
        <v>60038.687404983299</v>
      </c>
      <c r="N1318" s="539">
        <f t="shared" si="356"/>
        <v>13450059.350878347</v>
      </c>
      <c r="O1318" s="539">
        <f t="shared" si="367"/>
        <v>13769792.005697785</v>
      </c>
      <c r="P1318" s="540"/>
      <c r="Q1318" s="541"/>
      <c r="R1318" s="541"/>
      <c r="S1318" s="541"/>
      <c r="T1318" s="541"/>
      <c r="U1318" s="538">
        <f t="shared" si="369"/>
        <v>0</v>
      </c>
      <c r="V1318" s="538">
        <f t="shared" si="357"/>
        <v>0</v>
      </c>
      <c r="W1318" s="538">
        <f t="shared" si="357"/>
        <v>0</v>
      </c>
      <c r="X1318" s="538">
        <f t="shared" si="357"/>
        <v>0</v>
      </c>
      <c r="Y1318" s="538">
        <f t="shared" si="370"/>
        <v>0</v>
      </c>
      <c r="Z1318" s="542">
        <f t="shared" si="371"/>
        <v>0</v>
      </c>
      <c r="AA1318" s="543"/>
      <c r="AB1318" s="544" t="s">
        <v>2263</v>
      </c>
      <c r="AC1318" s="544" t="s">
        <v>2505</v>
      </c>
      <c r="AD1318" s="544" t="s">
        <v>2505</v>
      </c>
      <c r="AE1318" s="544" t="s">
        <v>2263</v>
      </c>
      <c r="AF1318" s="545" t="s">
        <v>2263</v>
      </c>
      <c r="AG1318" s="545" t="s">
        <v>2263</v>
      </c>
      <c r="AH1318" s="556"/>
      <c r="AN1318" s="502">
        <f t="shared" si="354"/>
        <v>0</v>
      </c>
      <c r="AO1318" s="502">
        <f t="shared" si="354"/>
        <v>-259693.96741445441</v>
      </c>
      <c r="AP1318" s="502">
        <f t="shared" si="354"/>
        <v>-60038.687404983299</v>
      </c>
      <c r="AQ1318" s="502">
        <f t="shared" si="354"/>
        <v>-13450059.350878347</v>
      </c>
    </row>
    <row r="1319" spans="1:43" s="504" customFormat="1" ht="12.75" x14ac:dyDescent="0.2">
      <c r="A1319" s="535" t="s">
        <v>336</v>
      </c>
      <c r="B1319" s="536">
        <v>0</v>
      </c>
      <c r="C1319" s="537">
        <v>173.21108369363915</v>
      </c>
      <c r="D1319" s="537">
        <v>229.96795616716597</v>
      </c>
      <c r="E1319" s="537">
        <v>229.96795616716597</v>
      </c>
      <c r="F1319" s="537">
        <v>449.38276224115867</v>
      </c>
      <c r="G1319" s="538">
        <v>116615</v>
      </c>
      <c r="H1319" s="538">
        <v>7897</v>
      </c>
      <c r="I1319" s="538">
        <v>168</v>
      </c>
      <c r="J1319" s="538">
        <v>107</v>
      </c>
      <c r="K1319" s="539">
        <f t="shared" si="366"/>
        <v>20199010.524933729</v>
      </c>
      <c r="L1319" s="539">
        <f t="shared" si="356"/>
        <v>1816056.9498521097</v>
      </c>
      <c r="M1319" s="539">
        <f t="shared" si="356"/>
        <v>38634.616636083883</v>
      </c>
      <c r="N1319" s="539">
        <f t="shared" si="356"/>
        <v>48083.955559803981</v>
      </c>
      <c r="O1319" s="539">
        <f t="shared" si="367"/>
        <v>22101786.046981726</v>
      </c>
      <c r="P1319" s="540"/>
      <c r="Q1319" s="541"/>
      <c r="R1319" s="541"/>
      <c r="S1319" s="541"/>
      <c r="T1319" s="541"/>
      <c r="U1319" s="538">
        <f t="shared" si="369"/>
        <v>0</v>
      </c>
      <c r="V1319" s="538">
        <f t="shared" si="357"/>
        <v>0</v>
      </c>
      <c r="W1319" s="538">
        <f t="shared" si="357"/>
        <v>0</v>
      </c>
      <c r="X1319" s="538">
        <f t="shared" si="357"/>
        <v>0</v>
      </c>
      <c r="Y1319" s="538">
        <f t="shared" si="370"/>
        <v>0</v>
      </c>
      <c r="Z1319" s="542">
        <f t="shared" si="371"/>
        <v>0</v>
      </c>
      <c r="AA1319" s="543"/>
      <c r="AB1319" s="544">
        <v>252.59591027286675</v>
      </c>
      <c r="AC1319" s="544">
        <v>271.05955284993354</v>
      </c>
      <c r="AD1319" s="544">
        <v>271.05955284993354</v>
      </c>
      <c r="AE1319" s="544">
        <v>465.71305724552337</v>
      </c>
      <c r="AF1319" s="545">
        <v>101</v>
      </c>
      <c r="AG1319" s="545" t="s">
        <v>2263</v>
      </c>
      <c r="AH1319" s="556"/>
      <c r="AN1319" s="502">
        <f t="shared" si="354"/>
        <v>-20199010.524933729</v>
      </c>
      <c r="AO1319" s="502">
        <f t="shared" si="354"/>
        <v>-1816056.9498521097</v>
      </c>
      <c r="AP1319" s="502">
        <f t="shared" si="354"/>
        <v>-38634.616636083883</v>
      </c>
      <c r="AQ1319" s="502">
        <f t="shared" si="354"/>
        <v>-48083.955559803981</v>
      </c>
    </row>
    <row r="1320" spans="1:43" s="504" customFormat="1" ht="12.75" x14ac:dyDescent="0.2">
      <c r="A1320" s="535" t="s">
        <v>1695</v>
      </c>
      <c r="B1320" s="536" t="s">
        <v>2447</v>
      </c>
      <c r="C1320" s="537">
        <v>116.21239157743832</v>
      </c>
      <c r="D1320" s="537">
        <v>365.87870343662757</v>
      </c>
      <c r="E1320" s="537">
        <v>365.87870343662757</v>
      </c>
      <c r="F1320" s="537">
        <v>266.00732240439504</v>
      </c>
      <c r="G1320" s="538">
        <v>3211</v>
      </c>
      <c r="H1320" s="538">
        <v>3845</v>
      </c>
      <c r="I1320" s="538">
        <v>65</v>
      </c>
      <c r="J1320" s="538">
        <v>4</v>
      </c>
      <c r="K1320" s="539">
        <f t="shared" si="366"/>
        <v>373157.98935515445</v>
      </c>
      <c r="L1320" s="539">
        <f t="shared" si="356"/>
        <v>1406803.614713833</v>
      </c>
      <c r="M1320" s="539">
        <f t="shared" si="356"/>
        <v>23782.115723380793</v>
      </c>
      <c r="N1320" s="539">
        <f t="shared" si="356"/>
        <v>1064.0292896175802</v>
      </c>
      <c r="O1320" s="539">
        <f t="shared" si="367"/>
        <v>1804807.749081986</v>
      </c>
      <c r="P1320" s="540"/>
      <c r="Q1320" s="541">
        <f>$C$1319*1.4</f>
        <v>242.4955171710948</v>
      </c>
      <c r="R1320" s="541"/>
      <c r="S1320" s="541"/>
      <c r="T1320" s="541"/>
      <c r="U1320" s="538">
        <f t="shared" si="369"/>
        <v>778653.10563638539</v>
      </c>
      <c r="V1320" s="538">
        <f t="shared" si="357"/>
        <v>0</v>
      </c>
      <c r="W1320" s="538">
        <f t="shared" si="357"/>
        <v>0</v>
      </c>
      <c r="X1320" s="538">
        <f t="shared" si="357"/>
        <v>0</v>
      </c>
      <c r="Y1320" s="538">
        <f t="shared" si="370"/>
        <v>778653.10563638539</v>
      </c>
      <c r="Z1320" s="542">
        <f t="shared" si="371"/>
        <v>-1026154.6434456006</v>
      </c>
      <c r="AA1320" s="543"/>
      <c r="AB1320" s="544" t="s">
        <v>2505</v>
      </c>
      <c r="AC1320" s="544">
        <v>411.13730834956363</v>
      </c>
      <c r="AD1320" s="544">
        <v>411.13730834956363</v>
      </c>
      <c r="AE1320" s="544">
        <v>877.75996141001963</v>
      </c>
      <c r="AF1320" s="545">
        <v>211</v>
      </c>
      <c r="AG1320" s="545" t="s">
        <v>2263</v>
      </c>
      <c r="AH1320" s="556"/>
      <c r="AN1320" s="502">
        <f t="shared" si="354"/>
        <v>405495.11628123093</v>
      </c>
      <c r="AO1320" s="502">
        <f t="shared" si="354"/>
        <v>-1406803.614713833</v>
      </c>
      <c r="AP1320" s="502">
        <f t="shared" si="354"/>
        <v>-23782.115723380793</v>
      </c>
      <c r="AQ1320" s="502">
        <f t="shared" si="354"/>
        <v>-1064.0292896175802</v>
      </c>
    </row>
    <row r="1321" spans="1:43" s="504" customFormat="1" ht="12.75" x14ac:dyDescent="0.2">
      <c r="A1321" s="535" t="s">
        <v>1696</v>
      </c>
      <c r="B1321" s="536">
        <v>0</v>
      </c>
      <c r="C1321" s="537" t="s">
        <v>2263</v>
      </c>
      <c r="D1321" s="537">
        <v>441.20870415233412</v>
      </c>
      <c r="E1321" s="537">
        <v>441.20870415233412</v>
      </c>
      <c r="F1321" s="537">
        <v>824.02062104604465</v>
      </c>
      <c r="G1321" s="538">
        <v>285</v>
      </c>
      <c r="H1321" s="538">
        <v>378</v>
      </c>
      <c r="I1321" s="538">
        <v>26</v>
      </c>
      <c r="J1321" s="538">
        <v>29</v>
      </c>
      <c r="K1321" s="539">
        <f t="shared" si="366"/>
        <v>0</v>
      </c>
      <c r="L1321" s="539">
        <f t="shared" si="356"/>
        <v>166776.8901695823</v>
      </c>
      <c r="M1321" s="539">
        <f t="shared" si="356"/>
        <v>11471.426307960686</v>
      </c>
      <c r="N1321" s="539">
        <f t="shared" si="356"/>
        <v>23896.598010335296</v>
      </c>
      <c r="O1321" s="539">
        <f t="shared" si="367"/>
        <v>202144.91448787827</v>
      </c>
      <c r="P1321" s="540"/>
      <c r="Q1321" s="541"/>
      <c r="R1321" s="541"/>
      <c r="S1321" s="541"/>
      <c r="T1321" s="541"/>
      <c r="U1321" s="538">
        <f t="shared" si="369"/>
        <v>0</v>
      </c>
      <c r="V1321" s="538">
        <f t="shared" si="357"/>
        <v>0</v>
      </c>
      <c r="W1321" s="538">
        <f t="shared" si="357"/>
        <v>0</v>
      </c>
      <c r="X1321" s="538">
        <f t="shared" si="357"/>
        <v>0</v>
      </c>
      <c r="Y1321" s="538">
        <f t="shared" si="370"/>
        <v>0</v>
      </c>
      <c r="Z1321" s="542">
        <f t="shared" si="371"/>
        <v>0</v>
      </c>
      <c r="AA1321" s="543"/>
      <c r="AB1321" s="544" t="s">
        <v>2505</v>
      </c>
      <c r="AC1321" s="544">
        <v>391.12620042104504</v>
      </c>
      <c r="AD1321" s="544">
        <v>391.12620042104504</v>
      </c>
      <c r="AE1321" s="544">
        <v>887.76551537427895</v>
      </c>
      <c r="AF1321" s="545">
        <v>502</v>
      </c>
      <c r="AG1321" s="545" t="s">
        <v>2263</v>
      </c>
      <c r="AH1321" s="556"/>
      <c r="AN1321" s="502">
        <f t="shared" si="354"/>
        <v>0</v>
      </c>
      <c r="AO1321" s="502">
        <f t="shared" si="354"/>
        <v>-166776.8901695823</v>
      </c>
      <c r="AP1321" s="502">
        <f t="shared" si="354"/>
        <v>-11471.426307960686</v>
      </c>
      <c r="AQ1321" s="502">
        <f t="shared" ref="AQ1321:AQ1384" si="376">X1321-N1321</f>
        <v>-23896.598010335296</v>
      </c>
    </row>
    <row r="1322" spans="1:43" s="504" customFormat="1" ht="12.75" x14ac:dyDescent="0.2">
      <c r="A1322" s="535" t="s">
        <v>1697</v>
      </c>
      <c r="B1322" s="536">
        <v>0</v>
      </c>
      <c r="C1322" s="537">
        <v>148.89879318878502</v>
      </c>
      <c r="D1322" s="537">
        <v>343.87082258808084</v>
      </c>
      <c r="E1322" s="537">
        <v>343.87082258808084</v>
      </c>
      <c r="F1322" s="537">
        <v>364.25668829406351</v>
      </c>
      <c r="G1322" s="538">
        <v>1897</v>
      </c>
      <c r="H1322" s="538">
        <v>190</v>
      </c>
      <c r="I1322" s="538">
        <v>137</v>
      </c>
      <c r="J1322" s="538">
        <v>27</v>
      </c>
      <c r="K1322" s="539">
        <f t="shared" si="366"/>
        <v>282461.0106791252</v>
      </c>
      <c r="L1322" s="539">
        <f t="shared" si="356"/>
        <v>65335.456291735361</v>
      </c>
      <c r="M1322" s="539">
        <f t="shared" si="356"/>
        <v>47110.302694567072</v>
      </c>
      <c r="N1322" s="539">
        <f t="shared" si="356"/>
        <v>9834.9305839397148</v>
      </c>
      <c r="O1322" s="539">
        <f t="shared" si="367"/>
        <v>404741.70024936734</v>
      </c>
      <c r="P1322" s="540"/>
      <c r="Q1322" s="541"/>
      <c r="R1322" s="541"/>
      <c r="S1322" s="541"/>
      <c r="T1322" s="541"/>
      <c r="U1322" s="538">
        <f t="shared" si="369"/>
        <v>0</v>
      </c>
      <c r="V1322" s="538">
        <f t="shared" si="357"/>
        <v>0</v>
      </c>
      <c r="W1322" s="538">
        <f t="shared" si="357"/>
        <v>0</v>
      </c>
      <c r="X1322" s="538">
        <f t="shared" si="357"/>
        <v>0</v>
      </c>
      <c r="Y1322" s="538">
        <f t="shared" si="370"/>
        <v>0</v>
      </c>
      <c r="Z1322" s="542">
        <f t="shared" si="371"/>
        <v>0</v>
      </c>
      <c r="AA1322" s="543"/>
      <c r="AB1322" s="544" t="s">
        <v>2505</v>
      </c>
      <c r="AC1322" s="544">
        <v>307.44338544724008</v>
      </c>
      <c r="AD1322" s="544">
        <v>307.44338544724008</v>
      </c>
      <c r="AE1322" s="544">
        <v>544.84789314466502</v>
      </c>
      <c r="AF1322" s="545">
        <v>101</v>
      </c>
      <c r="AG1322" s="545" t="s">
        <v>2263</v>
      </c>
      <c r="AH1322" s="556"/>
      <c r="AN1322" s="502">
        <f t="shared" ref="AN1322:AQ1385" si="377">U1322-K1322</f>
        <v>-282461.0106791252</v>
      </c>
      <c r="AO1322" s="502">
        <f t="shared" si="377"/>
        <v>-65335.456291735361</v>
      </c>
      <c r="AP1322" s="502">
        <f t="shared" si="377"/>
        <v>-47110.302694567072</v>
      </c>
      <c r="AQ1322" s="502">
        <f t="shared" si="376"/>
        <v>-9834.9305839397148</v>
      </c>
    </row>
    <row r="1323" spans="1:43" s="504" customFormat="1" ht="12.75" x14ac:dyDescent="0.2">
      <c r="A1323" s="535" t="s">
        <v>1698</v>
      </c>
      <c r="B1323" s="536" t="s">
        <v>2444</v>
      </c>
      <c r="C1323" s="537" t="s">
        <v>2263</v>
      </c>
      <c r="D1323" s="537">
        <v>3401.4910135557666</v>
      </c>
      <c r="E1323" s="537">
        <v>3401.4910135557666</v>
      </c>
      <c r="F1323" s="537">
        <v>2865.1123358142204</v>
      </c>
      <c r="G1323" s="538">
        <v>25</v>
      </c>
      <c r="H1323" s="538">
        <v>61</v>
      </c>
      <c r="I1323" s="538">
        <v>495</v>
      </c>
      <c r="J1323" s="538">
        <v>192</v>
      </c>
      <c r="K1323" s="539">
        <f t="shared" si="366"/>
        <v>0</v>
      </c>
      <c r="L1323" s="539">
        <f t="shared" si="356"/>
        <v>207490.95182690176</v>
      </c>
      <c r="M1323" s="539">
        <f t="shared" si="356"/>
        <v>1683738.0517101046</v>
      </c>
      <c r="N1323" s="539">
        <f t="shared" si="356"/>
        <v>550101.56847633026</v>
      </c>
      <c r="O1323" s="539">
        <f t="shared" si="367"/>
        <v>2441330.5720133362</v>
      </c>
      <c r="P1323" s="540"/>
      <c r="Q1323" s="541"/>
      <c r="R1323" s="541">
        <f>SUMPRODUCT($D$1323:$F$1323,$H$1323:$J$1323)/SUM($H$1323:$J$1323)</f>
        <v>3263.8109251515189</v>
      </c>
      <c r="S1323" s="541">
        <f t="shared" ref="S1323:T1323" si="378">SUMPRODUCT($D$1323:$F$1323,$H$1323:$J$1323)/SUM($H$1323:$J$1323)</f>
        <v>3263.8109251515189</v>
      </c>
      <c r="T1323" s="541">
        <f t="shared" si="378"/>
        <v>3263.8109251515189</v>
      </c>
      <c r="U1323" s="538">
        <f t="shared" si="369"/>
        <v>0</v>
      </c>
      <c r="V1323" s="538">
        <f t="shared" si="357"/>
        <v>199092.46643424264</v>
      </c>
      <c r="W1323" s="538">
        <f t="shared" si="357"/>
        <v>1615586.4079500018</v>
      </c>
      <c r="X1323" s="538">
        <f t="shared" si="357"/>
        <v>626651.69762909156</v>
      </c>
      <c r="Y1323" s="538">
        <f t="shared" si="370"/>
        <v>2441330.5720133362</v>
      </c>
      <c r="Z1323" s="542">
        <f t="shared" si="371"/>
        <v>0</v>
      </c>
      <c r="AA1323" s="543"/>
      <c r="AB1323" s="544" t="s">
        <v>2505</v>
      </c>
      <c r="AC1323" s="544">
        <v>3665.6711341786317</v>
      </c>
      <c r="AD1323" s="544">
        <v>3665.6711341786317</v>
      </c>
      <c r="AE1323" s="544">
        <v>2642.3758423793856</v>
      </c>
      <c r="AF1323" s="545">
        <v>103</v>
      </c>
      <c r="AG1323" s="545" t="s">
        <v>2263</v>
      </c>
      <c r="AH1323" s="556"/>
      <c r="AN1323" s="502">
        <f t="shared" si="377"/>
        <v>0</v>
      </c>
      <c r="AO1323" s="502">
        <f t="shared" si="377"/>
        <v>-8398.4853926591168</v>
      </c>
      <c r="AP1323" s="502">
        <f t="shared" si="377"/>
        <v>-68151.643760102801</v>
      </c>
      <c r="AQ1323" s="502">
        <f t="shared" si="376"/>
        <v>76550.129152761307</v>
      </c>
    </row>
    <row r="1324" spans="1:43" s="504" customFormat="1" ht="12.75" x14ac:dyDescent="0.2">
      <c r="A1324" s="535" t="s">
        <v>1699</v>
      </c>
      <c r="B1324" s="536">
        <v>0</v>
      </c>
      <c r="C1324" s="537" t="s">
        <v>2263</v>
      </c>
      <c r="D1324" s="537">
        <v>1761.2937316514283</v>
      </c>
      <c r="E1324" s="537">
        <v>1761.2937316514283</v>
      </c>
      <c r="F1324" s="537">
        <v>2186.8783703025242</v>
      </c>
      <c r="G1324" s="538">
        <v>6</v>
      </c>
      <c r="H1324" s="538">
        <v>545</v>
      </c>
      <c r="I1324" s="538">
        <v>873</v>
      </c>
      <c r="J1324" s="538">
        <v>59</v>
      </c>
      <c r="K1324" s="539">
        <f t="shared" si="366"/>
        <v>0</v>
      </c>
      <c r="L1324" s="539">
        <f t="shared" si="356"/>
        <v>959905.0837500284</v>
      </c>
      <c r="M1324" s="539">
        <f t="shared" si="356"/>
        <v>1537609.427731697</v>
      </c>
      <c r="N1324" s="539">
        <f t="shared" si="356"/>
        <v>129025.82384784892</v>
      </c>
      <c r="O1324" s="539">
        <f t="shared" si="367"/>
        <v>2626540.3353295745</v>
      </c>
      <c r="P1324" s="540"/>
      <c r="Q1324" s="541"/>
      <c r="R1324" s="541"/>
      <c r="S1324" s="541"/>
      <c r="T1324" s="541"/>
      <c r="U1324" s="538">
        <f t="shared" si="369"/>
        <v>0</v>
      </c>
      <c r="V1324" s="538">
        <f t="shared" si="357"/>
        <v>0</v>
      </c>
      <c r="W1324" s="538">
        <f t="shared" si="357"/>
        <v>0</v>
      </c>
      <c r="X1324" s="538">
        <f t="shared" si="357"/>
        <v>0</v>
      </c>
      <c r="Y1324" s="538">
        <f t="shared" si="370"/>
        <v>0</v>
      </c>
      <c r="Z1324" s="542">
        <f t="shared" si="371"/>
        <v>0</v>
      </c>
      <c r="AA1324" s="543"/>
      <c r="AB1324" s="544" t="s">
        <v>2505</v>
      </c>
      <c r="AC1324" s="544">
        <v>1819.1916298653257</v>
      </c>
      <c r="AD1324" s="544">
        <v>1819.1916298653257</v>
      </c>
      <c r="AE1324" s="544">
        <v>2806.103089067265</v>
      </c>
      <c r="AF1324" s="545">
        <v>101</v>
      </c>
      <c r="AG1324" s="545" t="s">
        <v>2263</v>
      </c>
      <c r="AH1324" s="556"/>
      <c r="AN1324" s="502">
        <f t="shared" si="377"/>
        <v>0</v>
      </c>
      <c r="AO1324" s="502">
        <f t="shared" si="377"/>
        <v>-959905.0837500284</v>
      </c>
      <c r="AP1324" s="502">
        <f t="shared" si="377"/>
        <v>-1537609.427731697</v>
      </c>
      <c r="AQ1324" s="502">
        <f t="shared" si="376"/>
        <v>-129025.82384784892</v>
      </c>
    </row>
    <row r="1325" spans="1:43" s="504" customFormat="1" ht="12.75" x14ac:dyDescent="0.2">
      <c r="A1325" s="535" t="s">
        <v>1700</v>
      </c>
      <c r="B1325" s="536">
        <v>0</v>
      </c>
      <c r="C1325" s="537">
        <v>224.38229188463185</v>
      </c>
      <c r="D1325" s="537">
        <v>2030.8696839088805</v>
      </c>
      <c r="E1325" s="537">
        <v>2030.8696839088805</v>
      </c>
      <c r="F1325" s="537">
        <v>1413.871362678673</v>
      </c>
      <c r="G1325" s="538">
        <v>1330</v>
      </c>
      <c r="H1325" s="538">
        <v>28</v>
      </c>
      <c r="I1325" s="538">
        <v>50</v>
      </c>
      <c r="J1325" s="538">
        <v>5</v>
      </c>
      <c r="K1325" s="539">
        <f t="shared" si="366"/>
        <v>298428.4482065604</v>
      </c>
      <c r="L1325" s="539">
        <f t="shared" si="356"/>
        <v>56864.351149448652</v>
      </c>
      <c r="M1325" s="539">
        <f t="shared" si="356"/>
        <v>101543.48419544402</v>
      </c>
      <c r="N1325" s="539">
        <f t="shared" si="356"/>
        <v>7069.356813393365</v>
      </c>
      <c r="O1325" s="539">
        <f t="shared" si="367"/>
        <v>463905.64036484645</v>
      </c>
      <c r="P1325" s="540"/>
      <c r="Q1325" s="541"/>
      <c r="R1325" s="541"/>
      <c r="S1325" s="541"/>
      <c r="T1325" s="541"/>
      <c r="U1325" s="538">
        <f t="shared" si="369"/>
        <v>0</v>
      </c>
      <c r="V1325" s="538">
        <f t="shared" si="357"/>
        <v>0</v>
      </c>
      <c r="W1325" s="538">
        <f t="shared" si="357"/>
        <v>0</v>
      </c>
      <c r="X1325" s="538">
        <f t="shared" si="357"/>
        <v>0</v>
      </c>
      <c r="Y1325" s="538">
        <f t="shared" si="370"/>
        <v>0</v>
      </c>
      <c r="Z1325" s="542">
        <f t="shared" si="371"/>
        <v>0</v>
      </c>
      <c r="AA1325" s="543"/>
      <c r="AB1325" s="544" t="s">
        <v>2505</v>
      </c>
      <c r="AC1325" s="544">
        <v>1640.9108501385238</v>
      </c>
      <c r="AD1325" s="544">
        <v>1640.9108501385238</v>
      </c>
      <c r="AE1325" s="544">
        <v>2286.7238787407141</v>
      </c>
      <c r="AF1325" s="545">
        <v>101</v>
      </c>
      <c r="AG1325" s="545" t="s">
        <v>2263</v>
      </c>
      <c r="AH1325" s="556"/>
      <c r="AN1325" s="502">
        <f t="shared" si="377"/>
        <v>-298428.4482065604</v>
      </c>
      <c r="AO1325" s="502">
        <f t="shared" si="377"/>
        <v>-56864.351149448652</v>
      </c>
      <c r="AP1325" s="502">
        <f t="shared" si="377"/>
        <v>-101543.48419544402</v>
      </c>
      <c r="AQ1325" s="502">
        <f t="shared" si="376"/>
        <v>-7069.356813393365</v>
      </c>
    </row>
    <row r="1326" spans="1:43" s="560" customFormat="1" ht="38.25" x14ac:dyDescent="0.2">
      <c r="A1326" s="548" t="s">
        <v>1701</v>
      </c>
      <c r="B1326" s="549" t="s">
        <v>2523</v>
      </c>
      <c r="C1326" s="550" t="s">
        <v>2263</v>
      </c>
      <c r="D1326" s="550">
        <v>3543.5100846113105</v>
      </c>
      <c r="E1326" s="550">
        <v>3543.5100846113105</v>
      </c>
      <c r="F1326" s="550">
        <v>4359.4156459309697</v>
      </c>
      <c r="G1326" s="551">
        <v>9</v>
      </c>
      <c r="H1326" s="551">
        <v>25</v>
      </c>
      <c r="I1326" s="551">
        <v>362</v>
      </c>
      <c r="J1326" s="551">
        <v>4</v>
      </c>
      <c r="K1326" s="552">
        <f t="shared" si="366"/>
        <v>0</v>
      </c>
      <c r="L1326" s="552">
        <f t="shared" si="356"/>
        <v>88587.752115282769</v>
      </c>
      <c r="M1326" s="552">
        <f t="shared" si="356"/>
        <v>1282750.6506292943</v>
      </c>
      <c r="N1326" s="552">
        <f t="shared" si="356"/>
        <v>17437.662583723879</v>
      </c>
      <c r="O1326" s="552">
        <f t="shared" si="367"/>
        <v>1388776.0653283009</v>
      </c>
      <c r="P1326" s="540"/>
      <c r="Q1326" s="553"/>
      <c r="R1326" s="553">
        <f>$D$1326*1.36</f>
        <v>4819.1737150713825</v>
      </c>
      <c r="S1326" s="553">
        <f>$D$1326*1.36</f>
        <v>4819.1737150713825</v>
      </c>
      <c r="T1326" s="553">
        <f>$F$1326*1.1</f>
        <v>4795.3572105240673</v>
      </c>
      <c r="U1326" s="551">
        <f t="shared" si="369"/>
        <v>0</v>
      </c>
      <c r="V1326" s="551">
        <f t="shared" si="357"/>
        <v>120479.34287678456</v>
      </c>
      <c r="W1326" s="551">
        <f t="shared" si="357"/>
        <v>1744540.8848558404</v>
      </c>
      <c r="X1326" s="551">
        <f t="shared" si="357"/>
        <v>19181.428842096269</v>
      </c>
      <c r="Y1326" s="551">
        <f t="shared" si="370"/>
        <v>1884201.6565747212</v>
      </c>
      <c r="Z1326" s="551">
        <f t="shared" si="371"/>
        <v>495425.59124642028</v>
      </c>
      <c r="AA1326" s="540"/>
      <c r="AB1326" s="554" t="s">
        <v>2505</v>
      </c>
      <c r="AC1326" s="554">
        <v>3452.8257134843884</v>
      </c>
      <c r="AD1326" s="554">
        <v>3452.8257134843884</v>
      </c>
      <c r="AE1326" s="554">
        <v>1497.194711379163</v>
      </c>
      <c r="AF1326" s="555">
        <v>502</v>
      </c>
      <c r="AG1326" s="555" t="s">
        <v>2263</v>
      </c>
      <c r="AH1326" s="559"/>
      <c r="AN1326" s="502">
        <f t="shared" si="377"/>
        <v>0</v>
      </c>
      <c r="AO1326" s="502">
        <f t="shared" si="377"/>
        <v>31891.590761501793</v>
      </c>
      <c r="AP1326" s="502">
        <f t="shared" si="377"/>
        <v>461790.23422654602</v>
      </c>
      <c r="AQ1326" s="502">
        <f t="shared" si="376"/>
        <v>1743.7662583723904</v>
      </c>
    </row>
    <row r="1327" spans="1:43" s="504" customFormat="1" ht="12.75" x14ac:dyDescent="0.2">
      <c r="A1327" s="535" t="s">
        <v>1702</v>
      </c>
      <c r="B1327" s="536" t="s">
        <v>2444</v>
      </c>
      <c r="C1327" s="537" t="s">
        <v>2263</v>
      </c>
      <c r="D1327" s="537">
        <v>1355.858486234664</v>
      </c>
      <c r="E1327" s="537">
        <v>1355.858486234664</v>
      </c>
      <c r="F1327" s="537">
        <v>389.67580557898253</v>
      </c>
      <c r="G1327" s="538">
        <v>0</v>
      </c>
      <c r="H1327" s="538">
        <v>289</v>
      </c>
      <c r="I1327" s="538">
        <v>634</v>
      </c>
      <c r="J1327" s="538">
        <v>2</v>
      </c>
      <c r="K1327" s="539">
        <f t="shared" si="366"/>
        <v>0</v>
      </c>
      <c r="L1327" s="539">
        <f t="shared" si="356"/>
        <v>391843.1025218179</v>
      </c>
      <c r="M1327" s="539">
        <f t="shared" si="356"/>
        <v>859614.28027277696</v>
      </c>
      <c r="N1327" s="539">
        <f t="shared" si="356"/>
        <v>779.35161115796507</v>
      </c>
      <c r="O1327" s="539">
        <f t="shared" si="367"/>
        <v>1252236.7344057527</v>
      </c>
      <c r="P1327" s="540"/>
      <c r="Q1327" s="541"/>
      <c r="R1327" s="541">
        <f>SUMPRODUCT($D$1327:$F$1327,$H$1327:$J$1327)/SUM($H$1327:$J$1327)</f>
        <v>1353.7694426008138</v>
      </c>
      <c r="S1327" s="541">
        <f t="shared" ref="S1327:T1327" si="379">SUMPRODUCT($D$1327:$F$1327,$H$1327:$J$1327)/SUM($H$1327:$J$1327)</f>
        <v>1353.7694426008138</v>
      </c>
      <c r="T1327" s="541">
        <f t="shared" si="379"/>
        <v>1353.7694426008138</v>
      </c>
      <c r="U1327" s="538">
        <f t="shared" si="369"/>
        <v>0</v>
      </c>
      <c r="V1327" s="538">
        <f t="shared" si="357"/>
        <v>391239.36891163519</v>
      </c>
      <c r="W1327" s="538">
        <f t="shared" si="357"/>
        <v>858289.82660891593</v>
      </c>
      <c r="X1327" s="538">
        <f t="shared" si="357"/>
        <v>2707.5388852016276</v>
      </c>
      <c r="Y1327" s="538">
        <f t="shared" si="370"/>
        <v>1252236.7344057527</v>
      </c>
      <c r="Z1327" s="542">
        <f t="shared" si="371"/>
        <v>0</v>
      </c>
      <c r="AA1327" s="543"/>
      <c r="AB1327" s="544" t="s">
        <v>2263</v>
      </c>
      <c r="AC1327" s="544" t="s">
        <v>2505</v>
      </c>
      <c r="AD1327" s="544" t="s">
        <v>2505</v>
      </c>
      <c r="AE1327" s="544" t="s">
        <v>2263</v>
      </c>
      <c r="AF1327" s="545" t="s">
        <v>2263</v>
      </c>
      <c r="AG1327" s="545" t="s">
        <v>2263</v>
      </c>
      <c r="AH1327" s="556"/>
      <c r="AN1327" s="502">
        <f t="shared" si="377"/>
        <v>0</v>
      </c>
      <c r="AO1327" s="502">
        <f t="shared" si="377"/>
        <v>-603.73361018270953</v>
      </c>
      <c r="AP1327" s="502">
        <f t="shared" si="377"/>
        <v>-1324.4536638610298</v>
      </c>
      <c r="AQ1327" s="502">
        <f t="shared" si="376"/>
        <v>1928.1872740436625</v>
      </c>
    </row>
    <row r="1328" spans="1:43" s="504" customFormat="1" ht="12.75" x14ac:dyDescent="0.2">
      <c r="A1328" s="535" t="s">
        <v>1703</v>
      </c>
      <c r="B1328" s="536" t="s">
        <v>2444</v>
      </c>
      <c r="C1328" s="537" t="s">
        <v>2263</v>
      </c>
      <c r="D1328" s="537">
        <v>1159.707189436662</v>
      </c>
      <c r="E1328" s="537">
        <v>1159.707189436662</v>
      </c>
      <c r="F1328" s="537">
        <v>1043.6999652384284</v>
      </c>
      <c r="G1328" s="538">
        <v>1</v>
      </c>
      <c r="H1328" s="538">
        <v>3953</v>
      </c>
      <c r="I1328" s="538">
        <v>3699</v>
      </c>
      <c r="J1328" s="538">
        <v>11</v>
      </c>
      <c r="K1328" s="539">
        <f t="shared" si="366"/>
        <v>0</v>
      </c>
      <c r="L1328" s="539">
        <f t="shared" si="356"/>
        <v>4584322.5198431248</v>
      </c>
      <c r="M1328" s="539">
        <f t="shared" si="356"/>
        <v>4289756.8937262129</v>
      </c>
      <c r="N1328" s="539">
        <f t="shared" si="356"/>
        <v>11480.699617622711</v>
      </c>
      <c r="O1328" s="539">
        <f t="shared" si="367"/>
        <v>8885560.113186961</v>
      </c>
      <c r="P1328" s="540"/>
      <c r="Q1328" s="541"/>
      <c r="R1328" s="541">
        <f>SUMPRODUCT($D$1328:$F$1328,$H$1328:$J$1328)/SUM($H$1328:$J$1328)</f>
        <v>1159.5406646466085</v>
      </c>
      <c r="S1328" s="541">
        <f t="shared" ref="S1328:T1328" si="380">SUMPRODUCT($D$1328:$F$1328,$H$1328:$J$1328)/SUM($H$1328:$J$1328)</f>
        <v>1159.5406646466085</v>
      </c>
      <c r="T1328" s="541">
        <f t="shared" si="380"/>
        <v>1159.5406646466085</v>
      </c>
      <c r="U1328" s="538">
        <f t="shared" si="369"/>
        <v>0</v>
      </c>
      <c r="V1328" s="538">
        <f t="shared" si="357"/>
        <v>4583664.2473480431</v>
      </c>
      <c r="W1328" s="538">
        <f t="shared" si="357"/>
        <v>4289140.9185278052</v>
      </c>
      <c r="X1328" s="538">
        <f t="shared" si="357"/>
        <v>12754.947311112694</v>
      </c>
      <c r="Y1328" s="538">
        <f t="shared" si="370"/>
        <v>8885560.113186961</v>
      </c>
      <c r="Z1328" s="542">
        <f t="shared" si="371"/>
        <v>0</v>
      </c>
      <c r="AA1328" s="543"/>
      <c r="AB1328" s="544" t="s">
        <v>2263</v>
      </c>
      <c r="AC1328" s="544" t="s">
        <v>2505</v>
      </c>
      <c r="AD1328" s="544" t="s">
        <v>2505</v>
      </c>
      <c r="AE1328" s="544" t="s">
        <v>2263</v>
      </c>
      <c r="AF1328" s="545">
        <v>502</v>
      </c>
      <c r="AG1328" s="545" t="s">
        <v>2263</v>
      </c>
      <c r="AH1328" s="556"/>
      <c r="AN1328" s="502">
        <f t="shared" si="377"/>
        <v>0</v>
      </c>
      <c r="AO1328" s="502">
        <f t="shared" si="377"/>
        <v>-658.27249508164823</v>
      </c>
      <c r="AP1328" s="502">
        <f t="shared" si="377"/>
        <v>-615.97519840765744</v>
      </c>
      <c r="AQ1328" s="502">
        <f t="shared" si="376"/>
        <v>1274.2476934899823</v>
      </c>
    </row>
    <row r="1329" spans="1:43" s="504" customFormat="1" ht="12.75" x14ac:dyDescent="0.2">
      <c r="A1329" s="535" t="s">
        <v>1704</v>
      </c>
      <c r="B1329" s="536">
        <v>0</v>
      </c>
      <c r="C1329" s="537" t="s">
        <v>2263</v>
      </c>
      <c r="D1329" s="537">
        <v>2658.520913191509</v>
      </c>
      <c r="E1329" s="537">
        <v>2658.520913191509</v>
      </c>
      <c r="F1329" s="537">
        <v>5904.5914161626251</v>
      </c>
      <c r="G1329" s="538">
        <v>0</v>
      </c>
      <c r="H1329" s="538">
        <v>37</v>
      </c>
      <c r="I1329" s="538">
        <v>92</v>
      </c>
      <c r="J1329" s="538">
        <v>261</v>
      </c>
      <c r="K1329" s="539">
        <f t="shared" si="366"/>
        <v>0</v>
      </c>
      <c r="L1329" s="539">
        <f t="shared" si="356"/>
        <v>98365.273788085833</v>
      </c>
      <c r="M1329" s="539">
        <f t="shared" si="356"/>
        <v>244583.92401361882</v>
      </c>
      <c r="N1329" s="539">
        <f t="shared" si="356"/>
        <v>1541098.3596184452</v>
      </c>
      <c r="O1329" s="539">
        <f t="shared" si="367"/>
        <v>1884047.5574201499</v>
      </c>
      <c r="P1329" s="540"/>
      <c r="Q1329" s="541"/>
      <c r="R1329" s="541"/>
      <c r="S1329" s="541"/>
      <c r="T1329" s="541"/>
      <c r="U1329" s="538">
        <f t="shared" si="369"/>
        <v>0</v>
      </c>
      <c r="V1329" s="538">
        <f t="shared" si="357"/>
        <v>0</v>
      </c>
      <c r="W1329" s="538">
        <f t="shared" si="357"/>
        <v>0</v>
      </c>
      <c r="X1329" s="538">
        <f t="shared" si="357"/>
        <v>0</v>
      </c>
      <c r="Y1329" s="538">
        <f t="shared" si="370"/>
        <v>0</v>
      </c>
      <c r="Z1329" s="542">
        <f t="shared" si="371"/>
        <v>0</v>
      </c>
      <c r="AA1329" s="543"/>
      <c r="AB1329" s="544" t="s">
        <v>2263</v>
      </c>
      <c r="AC1329" s="544" t="s">
        <v>2505</v>
      </c>
      <c r="AD1329" s="544" t="s">
        <v>2505</v>
      </c>
      <c r="AE1329" s="544" t="s">
        <v>2263</v>
      </c>
      <c r="AF1329" s="545" t="s">
        <v>2263</v>
      </c>
      <c r="AG1329" s="545" t="s">
        <v>2263</v>
      </c>
      <c r="AH1329" s="556"/>
      <c r="AN1329" s="502">
        <f t="shared" si="377"/>
        <v>0</v>
      </c>
      <c r="AO1329" s="502">
        <f t="shared" si="377"/>
        <v>-98365.273788085833</v>
      </c>
      <c r="AP1329" s="502">
        <f t="shared" si="377"/>
        <v>-244583.92401361882</v>
      </c>
      <c r="AQ1329" s="502">
        <f t="shared" si="376"/>
        <v>-1541098.3596184452</v>
      </c>
    </row>
    <row r="1330" spans="1:43" s="504" customFormat="1" ht="12.75" x14ac:dyDescent="0.2">
      <c r="A1330" s="535" t="s">
        <v>1705</v>
      </c>
      <c r="B1330" s="536">
        <v>0</v>
      </c>
      <c r="C1330" s="537" t="s">
        <v>2263</v>
      </c>
      <c r="D1330" s="537">
        <v>1404.6620266062148</v>
      </c>
      <c r="E1330" s="537">
        <v>1404.6620266062148</v>
      </c>
      <c r="F1330" s="537">
        <v>1737.6001803784293</v>
      </c>
      <c r="G1330" s="538">
        <v>53</v>
      </c>
      <c r="H1330" s="538">
        <v>667</v>
      </c>
      <c r="I1330" s="538">
        <v>421</v>
      </c>
      <c r="J1330" s="538">
        <v>318</v>
      </c>
      <c r="K1330" s="539">
        <f t="shared" si="366"/>
        <v>0</v>
      </c>
      <c r="L1330" s="539">
        <f t="shared" si="356"/>
        <v>936909.57174634526</v>
      </c>
      <c r="M1330" s="539">
        <f t="shared" si="356"/>
        <v>591362.71320121642</v>
      </c>
      <c r="N1330" s="539">
        <f t="shared" si="356"/>
        <v>552556.85736034054</v>
      </c>
      <c r="O1330" s="539">
        <f t="shared" si="367"/>
        <v>2080829.1423079022</v>
      </c>
      <c r="P1330" s="540"/>
      <c r="Q1330" s="541"/>
      <c r="R1330" s="541"/>
      <c r="S1330" s="541"/>
      <c r="T1330" s="541"/>
      <c r="U1330" s="538">
        <f t="shared" si="369"/>
        <v>0</v>
      </c>
      <c r="V1330" s="538">
        <f t="shared" si="357"/>
        <v>0</v>
      </c>
      <c r="W1330" s="538">
        <f t="shared" si="357"/>
        <v>0</v>
      </c>
      <c r="X1330" s="538">
        <f t="shared" si="357"/>
        <v>0</v>
      </c>
      <c r="Y1330" s="538">
        <f t="shared" si="370"/>
        <v>0</v>
      </c>
      <c r="Z1330" s="542">
        <f t="shared" si="371"/>
        <v>0</v>
      </c>
      <c r="AA1330" s="543"/>
      <c r="AB1330" s="544" t="s">
        <v>2263</v>
      </c>
      <c r="AC1330" s="544" t="s">
        <v>2505</v>
      </c>
      <c r="AD1330" s="544" t="s">
        <v>2505</v>
      </c>
      <c r="AE1330" s="544" t="s">
        <v>2263</v>
      </c>
      <c r="AF1330" s="545">
        <v>330</v>
      </c>
      <c r="AG1330" s="545" t="s">
        <v>2263</v>
      </c>
      <c r="AH1330" s="556"/>
      <c r="AN1330" s="502">
        <f t="shared" si="377"/>
        <v>0</v>
      </c>
      <c r="AO1330" s="502">
        <f t="shared" si="377"/>
        <v>-936909.57174634526</v>
      </c>
      <c r="AP1330" s="502">
        <f t="shared" si="377"/>
        <v>-591362.71320121642</v>
      </c>
      <c r="AQ1330" s="502">
        <f t="shared" si="376"/>
        <v>-552556.85736034054</v>
      </c>
    </row>
    <row r="1331" spans="1:43" s="504" customFormat="1" ht="12.75" x14ac:dyDescent="0.2">
      <c r="A1331" s="535" t="s">
        <v>1706</v>
      </c>
      <c r="B1331" s="536">
        <v>0</v>
      </c>
      <c r="C1331" s="537" t="s">
        <v>2263</v>
      </c>
      <c r="D1331" s="537">
        <v>1333.5419105766837</v>
      </c>
      <c r="E1331" s="537">
        <v>1333.5419105766837</v>
      </c>
      <c r="F1331" s="537">
        <v>1477.0013663298621</v>
      </c>
      <c r="G1331" s="538">
        <v>5</v>
      </c>
      <c r="H1331" s="538">
        <v>462</v>
      </c>
      <c r="I1331" s="538">
        <v>105</v>
      </c>
      <c r="J1331" s="538">
        <v>521</v>
      </c>
      <c r="K1331" s="539">
        <f t="shared" si="366"/>
        <v>0</v>
      </c>
      <c r="L1331" s="539">
        <f t="shared" si="356"/>
        <v>616096.36268642789</v>
      </c>
      <c r="M1331" s="539">
        <f t="shared" si="356"/>
        <v>140021.90061055179</v>
      </c>
      <c r="N1331" s="539">
        <f t="shared" si="356"/>
        <v>769517.71185785811</v>
      </c>
      <c r="O1331" s="539">
        <f t="shared" si="367"/>
        <v>1525635.9751548378</v>
      </c>
      <c r="P1331" s="540"/>
      <c r="Q1331" s="541"/>
      <c r="R1331" s="541"/>
      <c r="S1331" s="541"/>
      <c r="T1331" s="541"/>
      <c r="U1331" s="538">
        <f t="shared" si="369"/>
        <v>0</v>
      </c>
      <c r="V1331" s="538">
        <f t="shared" si="357"/>
        <v>0</v>
      </c>
      <c r="W1331" s="538">
        <f t="shared" si="357"/>
        <v>0</v>
      </c>
      <c r="X1331" s="538">
        <f t="shared" si="357"/>
        <v>0</v>
      </c>
      <c r="Y1331" s="538">
        <f t="shared" si="370"/>
        <v>0</v>
      </c>
      <c r="Z1331" s="542">
        <f t="shared" si="371"/>
        <v>0</v>
      </c>
      <c r="AA1331" s="543"/>
      <c r="AB1331" s="544" t="s">
        <v>2505</v>
      </c>
      <c r="AC1331" s="544">
        <v>1257.06141623694</v>
      </c>
      <c r="AD1331" s="544">
        <v>1257.06141623694</v>
      </c>
      <c r="AE1331" s="544">
        <v>1517.2058193076816</v>
      </c>
      <c r="AF1331" s="545">
        <v>259</v>
      </c>
      <c r="AG1331" s="545" t="s">
        <v>2263</v>
      </c>
      <c r="AH1331" s="556"/>
      <c r="AN1331" s="502">
        <f t="shared" si="377"/>
        <v>0</v>
      </c>
      <c r="AO1331" s="502">
        <f t="shared" si="377"/>
        <v>-616096.36268642789</v>
      </c>
      <c r="AP1331" s="502">
        <f t="shared" si="377"/>
        <v>-140021.90061055179</v>
      </c>
      <c r="AQ1331" s="502">
        <f t="shared" si="376"/>
        <v>-769517.71185785811</v>
      </c>
    </row>
    <row r="1332" spans="1:43" s="504" customFormat="1" ht="12.75" x14ac:dyDescent="0.2">
      <c r="A1332" s="535" t="s">
        <v>1707</v>
      </c>
      <c r="B1332" s="536">
        <v>0</v>
      </c>
      <c r="C1332" s="537" t="s">
        <v>2263</v>
      </c>
      <c r="D1332" s="537">
        <v>1750.5125366409281</v>
      </c>
      <c r="E1332" s="537">
        <v>1750.5125366409281</v>
      </c>
      <c r="F1332" s="537">
        <v>3031.8653009287054</v>
      </c>
      <c r="G1332" s="538">
        <v>0</v>
      </c>
      <c r="H1332" s="538">
        <v>238</v>
      </c>
      <c r="I1332" s="538">
        <v>490</v>
      </c>
      <c r="J1332" s="538">
        <v>263</v>
      </c>
      <c r="K1332" s="539">
        <f t="shared" si="366"/>
        <v>0</v>
      </c>
      <c r="L1332" s="539">
        <f t="shared" si="356"/>
        <v>416621.98372054088</v>
      </c>
      <c r="M1332" s="539">
        <f t="shared" si="356"/>
        <v>857751.14295405475</v>
      </c>
      <c r="N1332" s="539">
        <f t="shared" si="356"/>
        <v>797380.57414424955</v>
      </c>
      <c r="O1332" s="539">
        <f t="shared" si="367"/>
        <v>2071753.7008188453</v>
      </c>
      <c r="P1332" s="540"/>
      <c r="Q1332" s="541"/>
      <c r="R1332" s="541"/>
      <c r="S1332" s="541"/>
      <c r="T1332" s="541"/>
      <c r="U1332" s="538">
        <f t="shared" si="369"/>
        <v>0</v>
      </c>
      <c r="V1332" s="538">
        <f t="shared" si="357"/>
        <v>0</v>
      </c>
      <c r="W1332" s="538">
        <f t="shared" si="357"/>
        <v>0</v>
      </c>
      <c r="X1332" s="538">
        <f t="shared" si="357"/>
        <v>0</v>
      </c>
      <c r="Y1332" s="538">
        <f t="shared" si="370"/>
        <v>0</v>
      </c>
      <c r="Z1332" s="542">
        <f t="shared" si="371"/>
        <v>0</v>
      </c>
      <c r="AA1332" s="543"/>
      <c r="AB1332" s="544" t="s">
        <v>2263</v>
      </c>
      <c r="AC1332" s="544" t="s">
        <v>2505</v>
      </c>
      <c r="AD1332" s="544" t="s">
        <v>2505</v>
      </c>
      <c r="AE1332" s="544" t="s">
        <v>2263</v>
      </c>
      <c r="AF1332" s="545" t="s">
        <v>2263</v>
      </c>
      <c r="AG1332" s="545" t="s">
        <v>2263</v>
      </c>
      <c r="AH1332" s="556"/>
      <c r="AN1332" s="502">
        <f t="shared" si="377"/>
        <v>0</v>
      </c>
      <c r="AO1332" s="502">
        <f t="shared" si="377"/>
        <v>-416621.98372054088</v>
      </c>
      <c r="AP1332" s="502">
        <f t="shared" si="377"/>
        <v>-857751.14295405475</v>
      </c>
      <c r="AQ1332" s="502">
        <f t="shared" si="376"/>
        <v>-797380.57414424955</v>
      </c>
    </row>
    <row r="1333" spans="1:43" s="504" customFormat="1" ht="12.75" x14ac:dyDescent="0.2">
      <c r="A1333" s="535" t="s">
        <v>1708</v>
      </c>
      <c r="B1333" s="536">
        <v>0</v>
      </c>
      <c r="C1333" s="537" t="s">
        <v>2263</v>
      </c>
      <c r="D1333" s="537">
        <v>1302.918783867651</v>
      </c>
      <c r="E1333" s="537">
        <v>1302.918783867651</v>
      </c>
      <c r="F1333" s="537">
        <v>1734.9147535582367</v>
      </c>
      <c r="G1333" s="538">
        <v>3</v>
      </c>
      <c r="H1333" s="538">
        <v>1168</v>
      </c>
      <c r="I1333" s="538">
        <v>774</v>
      </c>
      <c r="J1333" s="538">
        <v>279</v>
      </c>
      <c r="K1333" s="539">
        <f t="shared" si="366"/>
        <v>0</v>
      </c>
      <c r="L1333" s="539">
        <f t="shared" si="356"/>
        <v>1521809.1395574163</v>
      </c>
      <c r="M1333" s="539">
        <f t="shared" si="356"/>
        <v>1008459.1387135618</v>
      </c>
      <c r="N1333" s="539">
        <f t="shared" si="356"/>
        <v>484041.21624274802</v>
      </c>
      <c r="O1333" s="539">
        <f t="shared" si="367"/>
        <v>3014309.4945137259</v>
      </c>
      <c r="P1333" s="540"/>
      <c r="Q1333" s="541"/>
      <c r="R1333" s="541"/>
      <c r="S1333" s="541"/>
      <c r="T1333" s="541"/>
      <c r="U1333" s="538">
        <f t="shared" si="369"/>
        <v>0</v>
      </c>
      <c r="V1333" s="538">
        <f t="shared" si="357"/>
        <v>0</v>
      </c>
      <c r="W1333" s="538">
        <f t="shared" si="357"/>
        <v>0</v>
      </c>
      <c r="X1333" s="538">
        <f t="shared" si="357"/>
        <v>0</v>
      </c>
      <c r="Y1333" s="538">
        <f t="shared" si="370"/>
        <v>0</v>
      </c>
      <c r="Z1333" s="542">
        <f t="shared" si="371"/>
        <v>0</v>
      </c>
      <c r="AA1333" s="543"/>
      <c r="AB1333" s="544" t="s">
        <v>2263</v>
      </c>
      <c r="AC1333" s="544" t="s">
        <v>2505</v>
      </c>
      <c r="AD1333" s="544" t="s">
        <v>2505</v>
      </c>
      <c r="AE1333" s="544" t="s">
        <v>2263</v>
      </c>
      <c r="AF1333" s="545">
        <v>101</v>
      </c>
      <c r="AG1333" s="545" t="s">
        <v>2263</v>
      </c>
      <c r="AH1333" s="556"/>
      <c r="AN1333" s="502">
        <f t="shared" si="377"/>
        <v>0</v>
      </c>
      <c r="AO1333" s="502">
        <f t="shared" si="377"/>
        <v>-1521809.1395574163</v>
      </c>
      <c r="AP1333" s="502">
        <f t="shared" si="377"/>
        <v>-1008459.1387135618</v>
      </c>
      <c r="AQ1333" s="502">
        <f t="shared" si="376"/>
        <v>-484041.21624274802</v>
      </c>
    </row>
    <row r="1334" spans="1:43" s="504" customFormat="1" ht="12.75" x14ac:dyDescent="0.2">
      <c r="A1334" s="535" t="s">
        <v>1709</v>
      </c>
      <c r="B1334" s="536">
        <v>0</v>
      </c>
      <c r="C1334" s="537">
        <v>185.92963689675315</v>
      </c>
      <c r="D1334" s="537">
        <v>1017.1494296970219</v>
      </c>
      <c r="E1334" s="537">
        <v>1017.1494296970219</v>
      </c>
      <c r="F1334" s="537">
        <v>1113.1959712075402</v>
      </c>
      <c r="G1334" s="538">
        <v>1093</v>
      </c>
      <c r="H1334" s="538">
        <v>9443</v>
      </c>
      <c r="I1334" s="538">
        <v>1753</v>
      </c>
      <c r="J1334" s="538">
        <v>1885</v>
      </c>
      <c r="K1334" s="539">
        <f t="shared" si="366"/>
        <v>203221.0931281512</v>
      </c>
      <c r="L1334" s="539">
        <f t="shared" si="356"/>
        <v>9604942.0646289773</v>
      </c>
      <c r="M1334" s="539">
        <f t="shared" si="356"/>
        <v>1783062.9502588795</v>
      </c>
      <c r="N1334" s="539">
        <f t="shared" si="356"/>
        <v>2098374.4057262135</v>
      </c>
      <c r="O1334" s="539">
        <f t="shared" si="367"/>
        <v>13689600.51374222</v>
      </c>
      <c r="P1334" s="540"/>
      <c r="Q1334" s="541"/>
      <c r="R1334" s="541"/>
      <c r="S1334" s="541"/>
      <c r="T1334" s="541"/>
      <c r="U1334" s="538">
        <f t="shared" si="369"/>
        <v>0</v>
      </c>
      <c r="V1334" s="538">
        <f t="shared" si="357"/>
        <v>0</v>
      </c>
      <c r="W1334" s="538">
        <f t="shared" si="357"/>
        <v>0</v>
      </c>
      <c r="X1334" s="538">
        <f t="shared" si="357"/>
        <v>0</v>
      </c>
      <c r="Y1334" s="538">
        <f t="shared" si="370"/>
        <v>0</v>
      </c>
      <c r="Z1334" s="542">
        <f t="shared" si="371"/>
        <v>0</v>
      </c>
      <c r="AA1334" s="543"/>
      <c r="AB1334" s="544" t="s">
        <v>2505</v>
      </c>
      <c r="AC1334" s="544">
        <v>901.40945259826879</v>
      </c>
      <c r="AD1334" s="544">
        <v>901.40945259826879</v>
      </c>
      <c r="AE1334" s="544">
        <v>1102.4301276983874</v>
      </c>
      <c r="AF1334" s="545">
        <v>502</v>
      </c>
      <c r="AG1334" s="545" t="s">
        <v>2263</v>
      </c>
      <c r="AH1334" s="556"/>
      <c r="AN1334" s="502">
        <f t="shared" si="377"/>
        <v>-203221.0931281512</v>
      </c>
      <c r="AO1334" s="502">
        <f t="shared" si="377"/>
        <v>-9604942.0646289773</v>
      </c>
      <c r="AP1334" s="502">
        <f t="shared" si="377"/>
        <v>-1783062.9502588795</v>
      </c>
      <c r="AQ1334" s="502">
        <f t="shared" si="376"/>
        <v>-2098374.4057262135</v>
      </c>
    </row>
    <row r="1335" spans="1:43" s="504" customFormat="1" ht="12.75" x14ac:dyDescent="0.2">
      <c r="A1335" s="535" t="s">
        <v>1710</v>
      </c>
      <c r="B1335" s="536">
        <v>0</v>
      </c>
      <c r="C1335" s="537" t="s">
        <v>2263</v>
      </c>
      <c r="D1335" s="537">
        <v>1265.433302704907</v>
      </c>
      <c r="E1335" s="537">
        <v>1265.433302704907</v>
      </c>
      <c r="F1335" s="537">
        <v>1189.848991600501</v>
      </c>
      <c r="G1335" s="538">
        <v>9</v>
      </c>
      <c r="H1335" s="538">
        <v>4594</v>
      </c>
      <c r="I1335" s="538">
        <v>571</v>
      </c>
      <c r="J1335" s="538">
        <v>3878</v>
      </c>
      <c r="K1335" s="539">
        <f t="shared" si="366"/>
        <v>0</v>
      </c>
      <c r="L1335" s="539">
        <f t="shared" si="356"/>
        <v>5813400.5926263425</v>
      </c>
      <c r="M1335" s="539">
        <f t="shared" si="356"/>
        <v>722562.41584450193</v>
      </c>
      <c r="N1335" s="539">
        <f t="shared" si="356"/>
        <v>4614234.3894267427</v>
      </c>
      <c r="O1335" s="539">
        <f t="shared" si="367"/>
        <v>11150197.397897586</v>
      </c>
      <c r="P1335" s="540"/>
      <c r="Q1335" s="541"/>
      <c r="R1335" s="541"/>
      <c r="S1335" s="541"/>
      <c r="T1335" s="541"/>
      <c r="U1335" s="538">
        <f t="shared" si="369"/>
        <v>0</v>
      </c>
      <c r="V1335" s="538">
        <f t="shared" si="357"/>
        <v>0</v>
      </c>
      <c r="W1335" s="538">
        <f t="shared" si="357"/>
        <v>0</v>
      </c>
      <c r="X1335" s="538">
        <f t="shared" si="357"/>
        <v>0</v>
      </c>
      <c r="Y1335" s="538">
        <f t="shared" si="370"/>
        <v>0</v>
      </c>
      <c r="Z1335" s="542">
        <f t="shared" si="371"/>
        <v>0</v>
      </c>
      <c r="AA1335" s="543"/>
      <c r="AB1335" s="544" t="s">
        <v>2505</v>
      </c>
      <c r="AC1335" s="544">
        <v>1172.4690054482026</v>
      </c>
      <c r="AD1335" s="544">
        <v>1172.4690054482026</v>
      </c>
      <c r="AE1335" s="544">
        <v>1171.55940963327</v>
      </c>
      <c r="AF1335" s="545">
        <v>330</v>
      </c>
      <c r="AG1335" s="545" t="s">
        <v>2263</v>
      </c>
      <c r="AH1335" s="556"/>
      <c r="AN1335" s="502">
        <f t="shared" si="377"/>
        <v>0</v>
      </c>
      <c r="AO1335" s="502">
        <f t="shared" si="377"/>
        <v>-5813400.5926263425</v>
      </c>
      <c r="AP1335" s="502">
        <f t="shared" si="377"/>
        <v>-722562.41584450193</v>
      </c>
      <c r="AQ1335" s="502">
        <f t="shared" si="376"/>
        <v>-4614234.3894267427</v>
      </c>
    </row>
    <row r="1336" spans="1:43" s="504" customFormat="1" ht="12.75" x14ac:dyDescent="0.2">
      <c r="A1336" s="535" t="s">
        <v>1711</v>
      </c>
      <c r="B1336" s="536">
        <v>0</v>
      </c>
      <c r="C1336" s="537" t="s">
        <v>2263</v>
      </c>
      <c r="D1336" s="537">
        <v>1338.8459356069534</v>
      </c>
      <c r="E1336" s="537">
        <v>1338.8459356069534</v>
      </c>
      <c r="F1336" s="537">
        <v>1245.0907669854187</v>
      </c>
      <c r="G1336" s="538">
        <v>1</v>
      </c>
      <c r="H1336" s="538">
        <v>1711</v>
      </c>
      <c r="I1336" s="538">
        <v>177</v>
      </c>
      <c r="J1336" s="538">
        <v>122</v>
      </c>
      <c r="K1336" s="539">
        <f t="shared" si="366"/>
        <v>0</v>
      </c>
      <c r="L1336" s="539">
        <f t="shared" ref="L1336:N1399" si="381">IFERROR(D1336*H1336,"")</f>
        <v>2290765.3958234973</v>
      </c>
      <c r="M1336" s="539">
        <f t="shared" si="381"/>
        <v>236975.73060243076</v>
      </c>
      <c r="N1336" s="539">
        <f t="shared" si="381"/>
        <v>151901.07357222107</v>
      </c>
      <c r="O1336" s="539">
        <f t="shared" si="367"/>
        <v>2679642.1999981492</v>
      </c>
      <c r="P1336" s="540"/>
      <c r="Q1336" s="541"/>
      <c r="R1336" s="541"/>
      <c r="S1336" s="541"/>
      <c r="T1336" s="541"/>
      <c r="U1336" s="538">
        <f t="shared" si="369"/>
        <v>0</v>
      </c>
      <c r="V1336" s="538">
        <f t="shared" ref="V1336:X1399" si="382">IFERROR(H1336*R1336,"")</f>
        <v>0</v>
      </c>
      <c r="W1336" s="538">
        <f t="shared" si="382"/>
        <v>0</v>
      </c>
      <c r="X1336" s="538">
        <f t="shared" si="382"/>
        <v>0</v>
      </c>
      <c r="Y1336" s="538">
        <f t="shared" si="370"/>
        <v>0</v>
      </c>
      <c r="Z1336" s="542">
        <f t="shared" si="371"/>
        <v>0</v>
      </c>
      <c r="AA1336" s="543"/>
      <c r="AB1336" s="544" t="s">
        <v>2505</v>
      </c>
      <c r="AC1336" s="544">
        <v>1248.8750539025461</v>
      </c>
      <c r="AD1336" s="544">
        <v>1248.8750539025461</v>
      </c>
      <c r="AE1336" s="544">
        <v>1289.8068655745158</v>
      </c>
      <c r="AF1336" s="545">
        <v>171</v>
      </c>
      <c r="AG1336" s="545" t="s">
        <v>2263</v>
      </c>
      <c r="AH1336" s="556"/>
      <c r="AN1336" s="502">
        <f t="shared" si="377"/>
        <v>0</v>
      </c>
      <c r="AO1336" s="502">
        <f t="shared" si="377"/>
        <v>-2290765.3958234973</v>
      </c>
      <c r="AP1336" s="502">
        <f t="shared" si="377"/>
        <v>-236975.73060243076</v>
      </c>
      <c r="AQ1336" s="502">
        <f t="shared" si="376"/>
        <v>-151901.07357222107</v>
      </c>
    </row>
    <row r="1337" spans="1:43" s="504" customFormat="1" ht="25.5" x14ac:dyDescent="0.2">
      <c r="A1337" s="535" t="s">
        <v>1712</v>
      </c>
      <c r="B1337" s="536" t="s">
        <v>2448</v>
      </c>
      <c r="C1337" s="537">
        <v>110.58284922250226</v>
      </c>
      <c r="D1337" s="537">
        <v>728.79156807149866</v>
      </c>
      <c r="E1337" s="537">
        <v>728.79156807149866</v>
      </c>
      <c r="F1337" s="537">
        <v>739.09960562313665</v>
      </c>
      <c r="G1337" s="538">
        <v>2493</v>
      </c>
      <c r="H1337" s="538">
        <v>12299</v>
      </c>
      <c r="I1337" s="538">
        <v>4550</v>
      </c>
      <c r="J1337" s="538">
        <v>275</v>
      </c>
      <c r="K1337" s="539">
        <f t="shared" si="366"/>
        <v>275683.04311169812</v>
      </c>
      <c r="L1337" s="539">
        <f t="shared" si="381"/>
        <v>8963407.495711362</v>
      </c>
      <c r="M1337" s="539">
        <f t="shared" si="381"/>
        <v>3316001.6347253188</v>
      </c>
      <c r="N1337" s="539">
        <f t="shared" si="381"/>
        <v>203252.39154636257</v>
      </c>
      <c r="O1337" s="539">
        <f t="shared" si="367"/>
        <v>12758344.565094743</v>
      </c>
      <c r="P1337" s="540"/>
      <c r="Q1337" s="541">
        <v>113.73346828195173</v>
      </c>
      <c r="R1337" s="541"/>
      <c r="S1337" s="541"/>
      <c r="T1337" s="541"/>
      <c r="U1337" s="538">
        <f t="shared" si="369"/>
        <v>283537.53642690566</v>
      </c>
      <c r="V1337" s="538">
        <f t="shared" si="382"/>
        <v>0</v>
      </c>
      <c r="W1337" s="538">
        <f t="shared" si="382"/>
        <v>0</v>
      </c>
      <c r="X1337" s="538">
        <f t="shared" si="382"/>
        <v>0</v>
      </c>
      <c r="Y1337" s="538">
        <f t="shared" si="370"/>
        <v>283537.53642690566</v>
      </c>
      <c r="Z1337" s="542">
        <f t="shared" si="371"/>
        <v>-12474807.028667837</v>
      </c>
      <c r="AA1337" s="543"/>
      <c r="AB1337" s="544" t="s">
        <v>2505</v>
      </c>
      <c r="AC1337" s="544">
        <v>624.89232485873936</v>
      </c>
      <c r="AD1337" s="544">
        <v>624.89232485873936</v>
      </c>
      <c r="AE1337" s="544">
        <v>823.18421251405982</v>
      </c>
      <c r="AF1337" s="545">
        <v>101</v>
      </c>
      <c r="AG1337" s="545" t="s">
        <v>2263</v>
      </c>
      <c r="AH1337" s="556"/>
      <c r="AN1337" s="502">
        <f t="shared" si="377"/>
        <v>7854.4933152075391</v>
      </c>
      <c r="AO1337" s="502">
        <f t="shared" si="377"/>
        <v>-8963407.495711362</v>
      </c>
      <c r="AP1337" s="502">
        <f t="shared" si="377"/>
        <v>-3316001.6347253188</v>
      </c>
      <c r="AQ1337" s="502">
        <f t="shared" si="376"/>
        <v>-203252.39154636257</v>
      </c>
    </row>
    <row r="1338" spans="1:43" s="504" customFormat="1" ht="12.75" x14ac:dyDescent="0.2">
      <c r="A1338" s="535" t="s">
        <v>1713</v>
      </c>
      <c r="B1338" s="536">
        <v>0</v>
      </c>
      <c r="C1338" s="537" t="s">
        <v>2263</v>
      </c>
      <c r="D1338" s="537">
        <v>847.36066491649603</v>
      </c>
      <c r="E1338" s="537">
        <v>847.36066491649603</v>
      </c>
      <c r="F1338" s="537">
        <v>1179.7627639434565</v>
      </c>
      <c r="G1338" s="538">
        <v>19</v>
      </c>
      <c r="H1338" s="538">
        <v>1385</v>
      </c>
      <c r="I1338" s="538">
        <v>210</v>
      </c>
      <c r="J1338" s="538">
        <v>57</v>
      </c>
      <c r="K1338" s="539">
        <f t="shared" si="366"/>
        <v>0</v>
      </c>
      <c r="L1338" s="539">
        <f t="shared" si="381"/>
        <v>1173594.5209093471</v>
      </c>
      <c r="M1338" s="539">
        <f t="shared" si="381"/>
        <v>177945.73963246416</v>
      </c>
      <c r="N1338" s="539">
        <f t="shared" si="381"/>
        <v>67246.477544777023</v>
      </c>
      <c r="O1338" s="539">
        <f t="shared" si="367"/>
        <v>1418786.7380865884</v>
      </c>
      <c r="P1338" s="540"/>
      <c r="Q1338" s="541"/>
      <c r="R1338" s="541"/>
      <c r="S1338" s="541"/>
      <c r="T1338" s="541"/>
      <c r="U1338" s="538">
        <f t="shared" si="369"/>
        <v>0</v>
      </c>
      <c r="V1338" s="538">
        <f t="shared" si="382"/>
        <v>0</v>
      </c>
      <c r="W1338" s="538">
        <f t="shared" si="382"/>
        <v>0</v>
      </c>
      <c r="X1338" s="538">
        <f t="shared" si="382"/>
        <v>0</v>
      </c>
      <c r="Y1338" s="538">
        <f t="shared" si="370"/>
        <v>0</v>
      </c>
      <c r="Z1338" s="542">
        <f t="shared" si="371"/>
        <v>0</v>
      </c>
      <c r="AA1338" s="543"/>
      <c r="AB1338" s="544" t="s">
        <v>2505</v>
      </c>
      <c r="AC1338" s="544">
        <v>814.99785017966576</v>
      </c>
      <c r="AD1338" s="544">
        <v>814.99785017966576</v>
      </c>
      <c r="AE1338" s="544">
        <v>1416.2406838501561</v>
      </c>
      <c r="AF1338" s="545">
        <v>101</v>
      </c>
      <c r="AG1338" s="545" t="s">
        <v>2263</v>
      </c>
      <c r="AH1338" s="556"/>
      <c r="AN1338" s="502">
        <f t="shared" si="377"/>
        <v>0</v>
      </c>
      <c r="AO1338" s="502">
        <f t="shared" si="377"/>
        <v>-1173594.5209093471</v>
      </c>
      <c r="AP1338" s="502">
        <f t="shared" si="377"/>
        <v>-177945.73963246416</v>
      </c>
      <c r="AQ1338" s="502">
        <f t="shared" si="376"/>
        <v>-67246.477544777023</v>
      </c>
    </row>
    <row r="1339" spans="1:43" s="504" customFormat="1" ht="12.75" x14ac:dyDescent="0.2">
      <c r="A1339" s="535" t="s">
        <v>1714</v>
      </c>
      <c r="B1339" s="536" t="s">
        <v>2444</v>
      </c>
      <c r="C1339" s="537">
        <v>230.72287991953831</v>
      </c>
      <c r="D1339" s="537">
        <v>893.72459459856304</v>
      </c>
      <c r="E1339" s="537">
        <v>893.72459459856304</v>
      </c>
      <c r="F1339" s="537">
        <v>621.73931619200812</v>
      </c>
      <c r="G1339" s="538">
        <v>550</v>
      </c>
      <c r="H1339" s="538">
        <v>17072</v>
      </c>
      <c r="I1339" s="538">
        <v>1887</v>
      </c>
      <c r="J1339" s="538">
        <v>706</v>
      </c>
      <c r="K1339" s="539">
        <f t="shared" si="366"/>
        <v>126897.58395574607</v>
      </c>
      <c r="L1339" s="539">
        <f t="shared" si="381"/>
        <v>15257666.278986668</v>
      </c>
      <c r="M1339" s="539">
        <f t="shared" si="381"/>
        <v>1686458.3100074884</v>
      </c>
      <c r="N1339" s="539">
        <f t="shared" si="381"/>
        <v>438947.95723155775</v>
      </c>
      <c r="O1339" s="539">
        <f t="shared" si="367"/>
        <v>17509970.130181462</v>
      </c>
      <c r="P1339" s="540"/>
      <c r="Q1339" s="541"/>
      <c r="R1339" s="541">
        <f>SUMPRODUCT($D$1339:$F$1339,$H$1339:$J$1339)/SUM($H$1339:$J$1339)</f>
        <v>883.95995658406889</v>
      </c>
      <c r="S1339" s="541">
        <f t="shared" ref="S1339:T1339" si="383">SUMPRODUCT($D$1339:$F$1339,$H$1339:$J$1339)/SUM($H$1339:$J$1339)</f>
        <v>883.95995658406889</v>
      </c>
      <c r="T1339" s="541">
        <f t="shared" si="383"/>
        <v>883.95995658406889</v>
      </c>
      <c r="U1339" s="538">
        <f t="shared" si="369"/>
        <v>0</v>
      </c>
      <c r="V1339" s="538">
        <f t="shared" si="382"/>
        <v>15090964.378803223</v>
      </c>
      <c r="W1339" s="538">
        <f t="shared" si="382"/>
        <v>1668032.438074138</v>
      </c>
      <c r="X1339" s="538">
        <f t="shared" si="382"/>
        <v>624075.72934835264</v>
      </c>
      <c r="Y1339" s="538">
        <f t="shared" si="370"/>
        <v>17383072.546225715</v>
      </c>
      <c r="Z1339" s="542">
        <f t="shared" si="371"/>
        <v>-126897.58395574614</v>
      </c>
      <c r="AA1339" s="543"/>
      <c r="AB1339" s="544" t="s">
        <v>2505</v>
      </c>
      <c r="AC1339" s="544">
        <v>754.96452639411018</v>
      </c>
      <c r="AD1339" s="544">
        <v>754.96452639411018</v>
      </c>
      <c r="AE1339" s="544">
        <v>647.63222023205594</v>
      </c>
      <c r="AF1339" s="545">
        <v>360</v>
      </c>
      <c r="AG1339" s="545" t="s">
        <v>2263</v>
      </c>
      <c r="AH1339" s="556"/>
      <c r="AN1339" s="502">
        <f t="shared" si="377"/>
        <v>-126897.58395574607</v>
      </c>
      <c r="AO1339" s="502">
        <f t="shared" si="377"/>
        <v>-166701.90018344484</v>
      </c>
      <c r="AP1339" s="502">
        <f t="shared" si="377"/>
        <v>-18425.87193335034</v>
      </c>
      <c r="AQ1339" s="502">
        <f t="shared" si="376"/>
        <v>185127.77211679489</v>
      </c>
    </row>
    <row r="1340" spans="1:43" s="504" customFormat="1" ht="12.75" x14ac:dyDescent="0.2">
      <c r="A1340" s="535" t="s">
        <v>1715</v>
      </c>
      <c r="B1340" s="536" t="s">
        <v>2444</v>
      </c>
      <c r="C1340" s="537" t="s">
        <v>2263</v>
      </c>
      <c r="D1340" s="537">
        <v>908.4774816094141</v>
      </c>
      <c r="E1340" s="537">
        <v>908.4774816094141</v>
      </c>
      <c r="F1340" s="537">
        <v>892.18080951856552</v>
      </c>
      <c r="G1340" s="538">
        <v>15</v>
      </c>
      <c r="H1340" s="538">
        <v>10335</v>
      </c>
      <c r="I1340" s="538">
        <v>525</v>
      </c>
      <c r="J1340" s="538">
        <v>497</v>
      </c>
      <c r="K1340" s="539">
        <f t="shared" si="366"/>
        <v>0</v>
      </c>
      <c r="L1340" s="539">
        <f t="shared" si="381"/>
        <v>9389114.772433294</v>
      </c>
      <c r="M1340" s="539">
        <f t="shared" si="381"/>
        <v>476950.67784494243</v>
      </c>
      <c r="N1340" s="539">
        <f t="shared" si="381"/>
        <v>443413.86233072705</v>
      </c>
      <c r="O1340" s="539">
        <f t="shared" si="367"/>
        <v>10309479.312608963</v>
      </c>
      <c r="P1340" s="540"/>
      <c r="Q1340" s="541"/>
      <c r="R1340" s="541">
        <f>SUMPRODUCT($D$1340:$F$1340,$H$1340:$J$1340)/SUM($H$1340:$J$1340)</f>
        <v>907.76431386888817</v>
      </c>
      <c r="S1340" s="541">
        <f t="shared" ref="S1340:T1340" si="384">SUMPRODUCT($D$1340:$F$1340,$H$1340:$J$1340)/SUM($H$1340:$J$1340)</f>
        <v>907.76431386888817</v>
      </c>
      <c r="T1340" s="541">
        <f t="shared" si="384"/>
        <v>907.76431386888817</v>
      </c>
      <c r="U1340" s="538">
        <f t="shared" si="369"/>
        <v>0</v>
      </c>
      <c r="V1340" s="538">
        <f t="shared" si="382"/>
        <v>9381744.1838349588</v>
      </c>
      <c r="W1340" s="538">
        <f t="shared" si="382"/>
        <v>476576.26478116628</v>
      </c>
      <c r="X1340" s="538">
        <f t="shared" si="382"/>
        <v>451158.86399283743</v>
      </c>
      <c r="Y1340" s="538">
        <f t="shared" si="370"/>
        <v>10309479.312608963</v>
      </c>
      <c r="Z1340" s="542">
        <f t="shared" si="371"/>
        <v>0</v>
      </c>
      <c r="AA1340" s="543"/>
      <c r="AB1340" s="544" t="s">
        <v>2505</v>
      </c>
      <c r="AC1340" s="544">
        <v>836.82814973804977</v>
      </c>
      <c r="AD1340" s="544">
        <v>836.82814973804977</v>
      </c>
      <c r="AE1340" s="544">
        <v>910.50541074759553</v>
      </c>
      <c r="AF1340" s="545">
        <v>101</v>
      </c>
      <c r="AG1340" s="545" t="s">
        <v>2263</v>
      </c>
      <c r="AH1340" s="556"/>
      <c r="AN1340" s="502">
        <f t="shared" si="377"/>
        <v>0</v>
      </c>
      <c r="AO1340" s="502">
        <f t="shared" si="377"/>
        <v>-7370.5885983351618</v>
      </c>
      <c r="AP1340" s="502">
        <f t="shared" si="377"/>
        <v>-374.41306377615547</v>
      </c>
      <c r="AQ1340" s="502">
        <f t="shared" si="376"/>
        <v>7745.001662110386</v>
      </c>
    </row>
    <row r="1341" spans="1:43" s="504" customFormat="1" ht="12.75" x14ac:dyDescent="0.2">
      <c r="A1341" s="535" t="s">
        <v>1716</v>
      </c>
      <c r="B1341" s="536">
        <v>0</v>
      </c>
      <c r="C1341" s="537" t="s">
        <v>2263</v>
      </c>
      <c r="D1341" s="537">
        <v>701.87383451471464</v>
      </c>
      <c r="E1341" s="537">
        <v>701.87383451471464</v>
      </c>
      <c r="F1341" s="537">
        <v>1038.1711301973028</v>
      </c>
      <c r="G1341" s="538">
        <v>1</v>
      </c>
      <c r="H1341" s="538">
        <v>966</v>
      </c>
      <c r="I1341" s="538">
        <v>73</v>
      </c>
      <c r="J1341" s="538">
        <v>73</v>
      </c>
      <c r="K1341" s="539">
        <f t="shared" si="366"/>
        <v>0</v>
      </c>
      <c r="L1341" s="539">
        <f t="shared" si="381"/>
        <v>678010.1241412143</v>
      </c>
      <c r="M1341" s="539">
        <f t="shared" si="381"/>
        <v>51236.78991957417</v>
      </c>
      <c r="N1341" s="539">
        <f t="shared" si="381"/>
        <v>75786.492504403097</v>
      </c>
      <c r="O1341" s="539">
        <f t="shared" si="367"/>
        <v>805033.40656519157</v>
      </c>
      <c r="P1341" s="540"/>
      <c r="Q1341" s="541"/>
      <c r="R1341" s="541"/>
      <c r="S1341" s="541"/>
      <c r="T1341" s="541"/>
      <c r="U1341" s="538">
        <f t="shared" si="369"/>
        <v>0</v>
      </c>
      <c r="V1341" s="538">
        <f t="shared" si="382"/>
        <v>0</v>
      </c>
      <c r="W1341" s="538">
        <f t="shared" si="382"/>
        <v>0</v>
      </c>
      <c r="X1341" s="538">
        <f t="shared" si="382"/>
        <v>0</v>
      </c>
      <c r="Y1341" s="538">
        <f t="shared" si="370"/>
        <v>0</v>
      </c>
      <c r="Z1341" s="542">
        <f t="shared" si="371"/>
        <v>0</v>
      </c>
      <c r="AA1341" s="543"/>
      <c r="AB1341" s="544" t="s">
        <v>2505</v>
      </c>
      <c r="AC1341" s="544">
        <v>861.38723674123173</v>
      </c>
      <c r="AD1341" s="544">
        <v>861.38723674123173</v>
      </c>
      <c r="AE1341" s="544">
        <v>1221.587179454566</v>
      </c>
      <c r="AF1341" s="545">
        <v>171</v>
      </c>
      <c r="AG1341" s="545" t="s">
        <v>2263</v>
      </c>
      <c r="AH1341" s="556"/>
      <c r="AN1341" s="502">
        <f t="shared" si="377"/>
        <v>0</v>
      </c>
      <c r="AO1341" s="502">
        <f t="shared" si="377"/>
        <v>-678010.1241412143</v>
      </c>
      <c r="AP1341" s="502">
        <f t="shared" si="377"/>
        <v>-51236.78991957417</v>
      </c>
      <c r="AQ1341" s="502">
        <f t="shared" si="376"/>
        <v>-75786.492504403097</v>
      </c>
    </row>
    <row r="1342" spans="1:43" s="504" customFormat="1" ht="12.75" x14ac:dyDescent="0.2">
      <c r="A1342" s="535" t="s">
        <v>1717</v>
      </c>
      <c r="B1342" s="536">
        <v>0</v>
      </c>
      <c r="C1342" s="537" t="s">
        <v>2263</v>
      </c>
      <c r="D1342" s="537">
        <v>1743.8694944083772</v>
      </c>
      <c r="E1342" s="537">
        <v>1743.8694944083772</v>
      </c>
      <c r="F1342" s="537">
        <v>2355.1773558918935</v>
      </c>
      <c r="G1342" s="538">
        <v>0</v>
      </c>
      <c r="H1342" s="538">
        <v>0</v>
      </c>
      <c r="I1342" s="538">
        <v>969</v>
      </c>
      <c r="J1342" s="538">
        <v>437</v>
      </c>
      <c r="K1342" s="539">
        <f t="shared" si="366"/>
        <v>0</v>
      </c>
      <c r="L1342" s="539">
        <f t="shared" si="381"/>
        <v>0</v>
      </c>
      <c r="M1342" s="539">
        <f t="shared" si="381"/>
        <v>1689809.5400817175</v>
      </c>
      <c r="N1342" s="539">
        <f t="shared" si="381"/>
        <v>1029212.5045247575</v>
      </c>
      <c r="O1342" s="539">
        <f t="shared" si="367"/>
        <v>2719022.0446064752</v>
      </c>
      <c r="P1342" s="540"/>
      <c r="Q1342" s="541"/>
      <c r="R1342" s="541"/>
      <c r="S1342" s="541"/>
      <c r="T1342" s="541"/>
      <c r="U1342" s="538">
        <f t="shared" si="369"/>
        <v>0</v>
      </c>
      <c r="V1342" s="538">
        <f t="shared" si="382"/>
        <v>0</v>
      </c>
      <c r="W1342" s="538">
        <f t="shared" si="382"/>
        <v>0</v>
      </c>
      <c r="X1342" s="538">
        <f t="shared" si="382"/>
        <v>0</v>
      </c>
      <c r="Y1342" s="538">
        <f t="shared" si="370"/>
        <v>0</v>
      </c>
      <c r="Z1342" s="542">
        <f t="shared" si="371"/>
        <v>0</v>
      </c>
      <c r="AA1342" s="543"/>
      <c r="AB1342" s="544" t="s">
        <v>2263</v>
      </c>
      <c r="AC1342" s="544" t="s">
        <v>2505</v>
      </c>
      <c r="AD1342" s="544" t="s">
        <v>2505</v>
      </c>
      <c r="AE1342" s="544" t="s">
        <v>2263</v>
      </c>
      <c r="AF1342" s="545" t="s">
        <v>2263</v>
      </c>
      <c r="AG1342" s="545" t="s">
        <v>2263</v>
      </c>
      <c r="AH1342" s="556"/>
      <c r="AN1342" s="502">
        <f t="shared" si="377"/>
        <v>0</v>
      </c>
      <c r="AO1342" s="502">
        <f t="shared" si="377"/>
        <v>0</v>
      </c>
      <c r="AP1342" s="502">
        <f t="shared" si="377"/>
        <v>-1689809.5400817175</v>
      </c>
      <c r="AQ1342" s="502">
        <f t="shared" si="376"/>
        <v>-1029212.5045247575</v>
      </c>
    </row>
    <row r="1343" spans="1:43" s="504" customFormat="1" ht="12.75" x14ac:dyDescent="0.2">
      <c r="A1343" s="535" t="s">
        <v>1718</v>
      </c>
      <c r="B1343" s="536">
        <v>0</v>
      </c>
      <c r="C1343" s="537" t="s">
        <v>2263</v>
      </c>
      <c r="D1343" s="537">
        <v>298.30318922264985</v>
      </c>
      <c r="E1343" s="537">
        <v>298.30318922264985</v>
      </c>
      <c r="F1343" s="537">
        <v>877.11645381854134</v>
      </c>
      <c r="G1343" s="538">
        <v>0</v>
      </c>
      <c r="H1343" s="538">
        <v>293</v>
      </c>
      <c r="I1343" s="538">
        <v>49</v>
      </c>
      <c r="J1343" s="538">
        <v>416</v>
      </c>
      <c r="K1343" s="539">
        <f t="shared" si="366"/>
        <v>0</v>
      </c>
      <c r="L1343" s="539">
        <f t="shared" si="381"/>
        <v>87402.834442236403</v>
      </c>
      <c r="M1343" s="539">
        <f t="shared" si="381"/>
        <v>14616.856271909843</v>
      </c>
      <c r="N1343" s="539">
        <f t="shared" si="381"/>
        <v>364880.44478851318</v>
      </c>
      <c r="O1343" s="539">
        <f t="shared" si="367"/>
        <v>466900.13550265942</v>
      </c>
      <c r="P1343" s="540"/>
      <c r="Q1343" s="541"/>
      <c r="R1343" s="541"/>
      <c r="S1343" s="541"/>
      <c r="T1343" s="541"/>
      <c r="U1343" s="538">
        <f t="shared" si="369"/>
        <v>0</v>
      </c>
      <c r="V1343" s="538">
        <f t="shared" si="382"/>
        <v>0</v>
      </c>
      <c r="W1343" s="538">
        <f t="shared" si="382"/>
        <v>0</v>
      </c>
      <c r="X1343" s="538">
        <f t="shared" si="382"/>
        <v>0</v>
      </c>
      <c r="Y1343" s="538">
        <f t="shared" si="370"/>
        <v>0</v>
      </c>
      <c r="Z1343" s="542">
        <f t="shared" si="371"/>
        <v>0</v>
      </c>
      <c r="AA1343" s="543"/>
      <c r="AB1343" s="544" t="s">
        <v>2263</v>
      </c>
      <c r="AC1343" s="544" t="s">
        <v>2505</v>
      </c>
      <c r="AD1343" s="544" t="s">
        <v>2505</v>
      </c>
      <c r="AE1343" s="544" t="s">
        <v>2263</v>
      </c>
      <c r="AF1343" s="545" t="s">
        <v>2263</v>
      </c>
      <c r="AG1343" s="545" t="s">
        <v>2263</v>
      </c>
      <c r="AH1343" s="556"/>
      <c r="AN1343" s="502">
        <f t="shared" si="377"/>
        <v>0</v>
      </c>
      <c r="AO1343" s="502">
        <f t="shared" si="377"/>
        <v>-87402.834442236403</v>
      </c>
      <c r="AP1343" s="502">
        <f t="shared" si="377"/>
        <v>-14616.856271909843</v>
      </c>
      <c r="AQ1343" s="502">
        <f t="shared" si="376"/>
        <v>-364880.44478851318</v>
      </c>
    </row>
    <row r="1344" spans="1:43" s="504" customFormat="1" ht="12.75" x14ac:dyDescent="0.2">
      <c r="A1344" s="535" t="s">
        <v>1719</v>
      </c>
      <c r="B1344" s="536">
        <v>0</v>
      </c>
      <c r="C1344" s="537" t="s">
        <v>2263</v>
      </c>
      <c r="D1344" s="537">
        <v>1950.9474106184923</v>
      </c>
      <c r="E1344" s="537">
        <v>1950.9474106184923</v>
      </c>
      <c r="F1344" s="537">
        <v>2646.7423723669549</v>
      </c>
      <c r="G1344" s="538">
        <v>0</v>
      </c>
      <c r="H1344" s="538">
        <v>0</v>
      </c>
      <c r="I1344" s="538">
        <v>290</v>
      </c>
      <c r="J1344" s="538">
        <v>399</v>
      </c>
      <c r="K1344" s="539">
        <f t="shared" si="366"/>
        <v>0</v>
      </c>
      <c r="L1344" s="539">
        <f t="shared" si="381"/>
        <v>0</v>
      </c>
      <c r="M1344" s="539">
        <f t="shared" si="381"/>
        <v>565774.74907936272</v>
      </c>
      <c r="N1344" s="539">
        <f t="shared" si="381"/>
        <v>1056050.2065744151</v>
      </c>
      <c r="O1344" s="539">
        <f t="shared" si="367"/>
        <v>1621824.9556537778</v>
      </c>
      <c r="P1344" s="540"/>
      <c r="Q1344" s="541"/>
      <c r="R1344" s="541"/>
      <c r="S1344" s="541"/>
      <c r="T1344" s="541"/>
      <c r="U1344" s="538">
        <f t="shared" si="369"/>
        <v>0</v>
      </c>
      <c r="V1344" s="538">
        <f t="shared" si="382"/>
        <v>0</v>
      </c>
      <c r="W1344" s="538">
        <f t="shared" si="382"/>
        <v>0</v>
      </c>
      <c r="X1344" s="538">
        <f t="shared" si="382"/>
        <v>0</v>
      </c>
      <c r="Y1344" s="538">
        <f t="shared" si="370"/>
        <v>0</v>
      </c>
      <c r="Z1344" s="542">
        <f t="shared" si="371"/>
        <v>0</v>
      </c>
      <c r="AA1344" s="543"/>
      <c r="AB1344" s="544" t="s">
        <v>2263</v>
      </c>
      <c r="AC1344" s="544" t="s">
        <v>2505</v>
      </c>
      <c r="AD1344" s="544" t="s">
        <v>2505</v>
      </c>
      <c r="AE1344" s="544" t="s">
        <v>2263</v>
      </c>
      <c r="AF1344" s="545" t="s">
        <v>2263</v>
      </c>
      <c r="AG1344" s="545" t="s">
        <v>2263</v>
      </c>
      <c r="AH1344" s="556"/>
      <c r="AN1344" s="502">
        <f t="shared" si="377"/>
        <v>0</v>
      </c>
      <c r="AO1344" s="502">
        <f t="shared" si="377"/>
        <v>0</v>
      </c>
      <c r="AP1344" s="502">
        <f t="shared" si="377"/>
        <v>-565774.74907936272</v>
      </c>
      <c r="AQ1344" s="502">
        <f t="shared" si="376"/>
        <v>-1056050.2065744151</v>
      </c>
    </row>
    <row r="1345" spans="1:43" s="504" customFormat="1" ht="12.75" x14ac:dyDescent="0.2">
      <c r="A1345" s="535" t="s">
        <v>1720</v>
      </c>
      <c r="B1345" s="536">
        <v>0</v>
      </c>
      <c r="C1345" s="537" t="s">
        <v>2263</v>
      </c>
      <c r="D1345" s="537">
        <v>448.48286175865246</v>
      </c>
      <c r="E1345" s="537">
        <v>448.48286175865246</v>
      </c>
      <c r="F1345" s="537">
        <v>686.28251324041059</v>
      </c>
      <c r="G1345" s="538">
        <v>0</v>
      </c>
      <c r="H1345" s="538">
        <v>186</v>
      </c>
      <c r="I1345" s="538">
        <v>87</v>
      </c>
      <c r="J1345" s="538">
        <v>1478</v>
      </c>
      <c r="K1345" s="539">
        <f t="shared" si="366"/>
        <v>0</v>
      </c>
      <c r="L1345" s="539">
        <f t="shared" si="381"/>
        <v>83417.812287109351</v>
      </c>
      <c r="M1345" s="539">
        <f t="shared" si="381"/>
        <v>39018.008973002761</v>
      </c>
      <c r="N1345" s="539">
        <f t="shared" si="381"/>
        <v>1014325.5545693268</v>
      </c>
      <c r="O1345" s="539">
        <f t="shared" si="367"/>
        <v>1136761.3758294389</v>
      </c>
      <c r="P1345" s="540"/>
      <c r="Q1345" s="541"/>
      <c r="R1345" s="541"/>
      <c r="S1345" s="541"/>
      <c r="T1345" s="541"/>
      <c r="U1345" s="538">
        <f t="shared" si="369"/>
        <v>0</v>
      </c>
      <c r="V1345" s="538">
        <f t="shared" si="382"/>
        <v>0</v>
      </c>
      <c r="W1345" s="538">
        <f t="shared" si="382"/>
        <v>0</v>
      </c>
      <c r="X1345" s="538">
        <f t="shared" si="382"/>
        <v>0</v>
      </c>
      <c r="Y1345" s="538">
        <f t="shared" si="370"/>
        <v>0</v>
      </c>
      <c r="Z1345" s="542">
        <f t="shared" si="371"/>
        <v>0</v>
      </c>
      <c r="AA1345" s="543"/>
      <c r="AB1345" s="544" t="s">
        <v>2263</v>
      </c>
      <c r="AC1345" s="544" t="s">
        <v>2505</v>
      </c>
      <c r="AD1345" s="544" t="s">
        <v>2505</v>
      </c>
      <c r="AE1345" s="544" t="s">
        <v>2263</v>
      </c>
      <c r="AF1345" s="545" t="s">
        <v>2263</v>
      </c>
      <c r="AG1345" s="545" t="s">
        <v>2263</v>
      </c>
      <c r="AH1345" s="556"/>
      <c r="AN1345" s="502">
        <f t="shared" si="377"/>
        <v>0</v>
      </c>
      <c r="AO1345" s="502">
        <f t="shared" si="377"/>
        <v>-83417.812287109351</v>
      </c>
      <c r="AP1345" s="502">
        <f t="shared" si="377"/>
        <v>-39018.008973002761</v>
      </c>
      <c r="AQ1345" s="502">
        <f t="shared" si="376"/>
        <v>-1014325.5545693268</v>
      </c>
    </row>
    <row r="1346" spans="1:43" s="504" customFormat="1" ht="12.75" x14ac:dyDescent="0.2">
      <c r="A1346" s="535" t="s">
        <v>1721</v>
      </c>
      <c r="B1346" s="536">
        <v>0</v>
      </c>
      <c r="C1346" s="537" t="s">
        <v>2263</v>
      </c>
      <c r="D1346" s="537">
        <v>2638.1672143661162</v>
      </c>
      <c r="E1346" s="537">
        <v>2638.1672143661162</v>
      </c>
      <c r="F1346" s="537">
        <v>3713.5768772580705</v>
      </c>
      <c r="G1346" s="538">
        <v>11</v>
      </c>
      <c r="H1346" s="538">
        <v>63</v>
      </c>
      <c r="I1346" s="538">
        <v>359</v>
      </c>
      <c r="J1346" s="538">
        <v>4</v>
      </c>
      <c r="K1346" s="539">
        <f t="shared" si="366"/>
        <v>0</v>
      </c>
      <c r="L1346" s="539">
        <f t="shared" si="381"/>
        <v>166204.53450506533</v>
      </c>
      <c r="M1346" s="539">
        <f t="shared" si="381"/>
        <v>947102.02995743568</v>
      </c>
      <c r="N1346" s="539">
        <f t="shared" si="381"/>
        <v>14854.307509032282</v>
      </c>
      <c r="O1346" s="539">
        <f t="shared" si="367"/>
        <v>1128160.8719715334</v>
      </c>
      <c r="P1346" s="540"/>
      <c r="Q1346" s="541"/>
      <c r="R1346" s="541"/>
      <c r="S1346" s="541"/>
      <c r="T1346" s="541"/>
      <c r="U1346" s="538">
        <f t="shared" si="369"/>
        <v>0</v>
      </c>
      <c r="V1346" s="538">
        <f t="shared" si="382"/>
        <v>0</v>
      </c>
      <c r="W1346" s="538">
        <f t="shared" si="382"/>
        <v>0</v>
      </c>
      <c r="X1346" s="538">
        <f t="shared" si="382"/>
        <v>0</v>
      </c>
      <c r="Y1346" s="538">
        <f t="shared" si="370"/>
        <v>0</v>
      </c>
      <c r="Z1346" s="542">
        <f t="shared" si="371"/>
        <v>0</v>
      </c>
      <c r="AA1346" s="543"/>
      <c r="AB1346" s="544" t="s">
        <v>2505</v>
      </c>
      <c r="AC1346" s="544">
        <v>2826.1141969957835</v>
      </c>
      <c r="AD1346" s="544">
        <v>2826.1141969957835</v>
      </c>
      <c r="AE1346" s="544">
        <v>2409.5193137566234</v>
      </c>
      <c r="AF1346" s="545">
        <v>300</v>
      </c>
      <c r="AG1346" s="545" t="s">
        <v>2263</v>
      </c>
      <c r="AH1346" s="556"/>
      <c r="AN1346" s="502">
        <f t="shared" si="377"/>
        <v>0</v>
      </c>
      <c r="AO1346" s="502">
        <f t="shared" si="377"/>
        <v>-166204.53450506533</v>
      </c>
      <c r="AP1346" s="502">
        <f t="shared" si="377"/>
        <v>-947102.02995743568</v>
      </c>
      <c r="AQ1346" s="502">
        <f t="shared" si="376"/>
        <v>-14854.307509032282</v>
      </c>
    </row>
    <row r="1347" spans="1:43" s="504" customFormat="1" ht="12.75" x14ac:dyDescent="0.2">
      <c r="A1347" s="535" t="s">
        <v>1722</v>
      </c>
      <c r="B1347" s="536">
        <v>0</v>
      </c>
      <c r="C1347" s="537" t="s">
        <v>2263</v>
      </c>
      <c r="D1347" s="537">
        <v>10635.221844938835</v>
      </c>
      <c r="E1347" s="537">
        <v>10635.221844938835</v>
      </c>
      <c r="F1347" s="537">
        <v>10789.373155934802</v>
      </c>
      <c r="G1347" s="538">
        <v>0</v>
      </c>
      <c r="H1347" s="538">
        <v>1</v>
      </c>
      <c r="I1347" s="538">
        <v>254</v>
      </c>
      <c r="J1347" s="538">
        <v>1433</v>
      </c>
      <c r="K1347" s="539">
        <f t="shared" si="366"/>
        <v>0</v>
      </c>
      <c r="L1347" s="539">
        <f t="shared" si="381"/>
        <v>10635.221844938835</v>
      </c>
      <c r="M1347" s="539">
        <f t="shared" si="381"/>
        <v>2701346.348614464</v>
      </c>
      <c r="N1347" s="539">
        <f t="shared" si="381"/>
        <v>15461171.73245457</v>
      </c>
      <c r="O1347" s="539">
        <f t="shared" si="367"/>
        <v>18173153.302913971</v>
      </c>
      <c r="P1347" s="540"/>
      <c r="Q1347" s="541"/>
      <c r="R1347" s="541"/>
      <c r="S1347" s="541"/>
      <c r="T1347" s="541"/>
      <c r="U1347" s="538">
        <f t="shared" si="369"/>
        <v>0</v>
      </c>
      <c r="V1347" s="538">
        <f t="shared" si="382"/>
        <v>0</v>
      </c>
      <c r="W1347" s="538">
        <f t="shared" si="382"/>
        <v>0</v>
      </c>
      <c r="X1347" s="538">
        <f t="shared" si="382"/>
        <v>0</v>
      </c>
      <c r="Y1347" s="538">
        <f t="shared" si="370"/>
        <v>0</v>
      </c>
      <c r="Z1347" s="542">
        <f t="shared" si="371"/>
        <v>0</v>
      </c>
      <c r="AA1347" s="543"/>
      <c r="AB1347" s="544" t="s">
        <v>2263</v>
      </c>
      <c r="AC1347" s="544" t="s">
        <v>2505</v>
      </c>
      <c r="AD1347" s="544" t="s">
        <v>2505</v>
      </c>
      <c r="AE1347" s="544" t="s">
        <v>2263</v>
      </c>
      <c r="AF1347" s="545" t="s">
        <v>2263</v>
      </c>
      <c r="AG1347" s="545" t="s">
        <v>2263</v>
      </c>
      <c r="AH1347" s="556"/>
      <c r="AN1347" s="502">
        <f t="shared" si="377"/>
        <v>0</v>
      </c>
      <c r="AO1347" s="502">
        <f t="shared" si="377"/>
        <v>-10635.221844938835</v>
      </c>
      <c r="AP1347" s="502">
        <f t="shared" si="377"/>
        <v>-2701346.348614464</v>
      </c>
      <c r="AQ1347" s="502">
        <f t="shared" si="376"/>
        <v>-15461171.73245457</v>
      </c>
    </row>
    <row r="1348" spans="1:43" s="504" customFormat="1" ht="12.75" x14ac:dyDescent="0.2">
      <c r="A1348" s="535" t="s">
        <v>1723</v>
      </c>
      <c r="B1348" s="536">
        <v>0</v>
      </c>
      <c r="C1348" s="537" t="s">
        <v>2263</v>
      </c>
      <c r="D1348" s="537">
        <v>6382.2912620409134</v>
      </c>
      <c r="E1348" s="537">
        <v>6382.2912620409134</v>
      </c>
      <c r="F1348" s="537">
        <v>6546.205315354754</v>
      </c>
      <c r="G1348" s="538">
        <v>0</v>
      </c>
      <c r="H1348" s="538">
        <v>7</v>
      </c>
      <c r="I1348" s="538">
        <v>427</v>
      </c>
      <c r="J1348" s="538">
        <v>719</v>
      </c>
      <c r="K1348" s="539">
        <f t="shared" si="366"/>
        <v>0</v>
      </c>
      <c r="L1348" s="539">
        <f t="shared" si="381"/>
        <v>44676.038834286395</v>
      </c>
      <c r="M1348" s="539">
        <f t="shared" si="381"/>
        <v>2725238.3688914701</v>
      </c>
      <c r="N1348" s="539">
        <f t="shared" si="381"/>
        <v>4706721.6217400683</v>
      </c>
      <c r="O1348" s="539">
        <f t="shared" si="367"/>
        <v>7476636.0294658244</v>
      </c>
      <c r="P1348" s="540"/>
      <c r="Q1348" s="541"/>
      <c r="R1348" s="541"/>
      <c r="S1348" s="541"/>
      <c r="T1348" s="541"/>
      <c r="U1348" s="538">
        <f t="shared" si="369"/>
        <v>0</v>
      </c>
      <c r="V1348" s="538">
        <f t="shared" si="382"/>
        <v>0</v>
      </c>
      <c r="W1348" s="538">
        <f t="shared" si="382"/>
        <v>0</v>
      </c>
      <c r="X1348" s="538">
        <f t="shared" si="382"/>
        <v>0</v>
      </c>
      <c r="Y1348" s="538">
        <f t="shared" si="370"/>
        <v>0</v>
      </c>
      <c r="Z1348" s="542">
        <f t="shared" si="371"/>
        <v>0</v>
      </c>
      <c r="AA1348" s="543"/>
      <c r="AB1348" s="544" t="s">
        <v>2263</v>
      </c>
      <c r="AC1348" s="544" t="s">
        <v>2505</v>
      </c>
      <c r="AD1348" s="544" t="s">
        <v>2505</v>
      </c>
      <c r="AE1348" s="544" t="s">
        <v>2263</v>
      </c>
      <c r="AF1348" s="545" t="s">
        <v>2263</v>
      </c>
      <c r="AG1348" s="545" t="s">
        <v>2263</v>
      </c>
      <c r="AH1348" s="556"/>
      <c r="AN1348" s="502">
        <f t="shared" si="377"/>
        <v>0</v>
      </c>
      <c r="AO1348" s="502">
        <f t="shared" si="377"/>
        <v>-44676.038834286395</v>
      </c>
      <c r="AP1348" s="502">
        <f t="shared" si="377"/>
        <v>-2725238.3688914701</v>
      </c>
      <c r="AQ1348" s="502">
        <f t="shared" si="376"/>
        <v>-4706721.6217400683</v>
      </c>
    </row>
    <row r="1349" spans="1:43" s="504" customFormat="1" ht="12.75" x14ac:dyDescent="0.2">
      <c r="A1349" s="535" t="s">
        <v>1724</v>
      </c>
      <c r="B1349" s="536">
        <v>0</v>
      </c>
      <c r="C1349" s="537" t="s">
        <v>2263</v>
      </c>
      <c r="D1349" s="537">
        <v>5174.8553294689427</v>
      </c>
      <c r="E1349" s="537">
        <v>5174.8553294689427</v>
      </c>
      <c r="F1349" s="537">
        <v>5398.1158058670499</v>
      </c>
      <c r="G1349" s="538">
        <v>0</v>
      </c>
      <c r="H1349" s="538">
        <v>17</v>
      </c>
      <c r="I1349" s="538">
        <v>685</v>
      </c>
      <c r="J1349" s="538">
        <v>459</v>
      </c>
      <c r="K1349" s="539">
        <f t="shared" si="366"/>
        <v>0</v>
      </c>
      <c r="L1349" s="539">
        <f t="shared" si="381"/>
        <v>87972.540600972032</v>
      </c>
      <c r="M1349" s="539">
        <f t="shared" si="381"/>
        <v>3544775.9006862259</v>
      </c>
      <c r="N1349" s="539">
        <f t="shared" si="381"/>
        <v>2477735.1548929759</v>
      </c>
      <c r="O1349" s="539">
        <f t="shared" si="367"/>
        <v>6110483.5961801745</v>
      </c>
      <c r="P1349" s="540"/>
      <c r="Q1349" s="541"/>
      <c r="R1349" s="541"/>
      <c r="S1349" s="541"/>
      <c r="T1349" s="541"/>
      <c r="U1349" s="538">
        <f t="shared" si="369"/>
        <v>0</v>
      </c>
      <c r="V1349" s="538">
        <f t="shared" si="382"/>
        <v>0</v>
      </c>
      <c r="W1349" s="538">
        <f t="shared" si="382"/>
        <v>0</v>
      </c>
      <c r="X1349" s="538">
        <f t="shared" si="382"/>
        <v>0</v>
      </c>
      <c r="Y1349" s="538">
        <f t="shared" si="370"/>
        <v>0</v>
      </c>
      <c r="Z1349" s="542">
        <f t="shared" si="371"/>
        <v>0</v>
      </c>
      <c r="AA1349" s="543"/>
      <c r="AB1349" s="544" t="s">
        <v>2263</v>
      </c>
      <c r="AC1349" s="544" t="s">
        <v>2505</v>
      </c>
      <c r="AD1349" s="544" t="s">
        <v>2505</v>
      </c>
      <c r="AE1349" s="544" t="s">
        <v>2263</v>
      </c>
      <c r="AF1349" s="545" t="s">
        <v>2263</v>
      </c>
      <c r="AG1349" s="545" t="s">
        <v>2263</v>
      </c>
      <c r="AH1349" s="556"/>
      <c r="AN1349" s="502">
        <f t="shared" si="377"/>
        <v>0</v>
      </c>
      <c r="AO1349" s="502">
        <f t="shared" si="377"/>
        <v>-87972.540600972032</v>
      </c>
      <c r="AP1349" s="502">
        <f t="shared" si="377"/>
        <v>-3544775.9006862259</v>
      </c>
      <c r="AQ1349" s="502">
        <f t="shared" si="376"/>
        <v>-2477735.1548929759</v>
      </c>
    </row>
    <row r="1350" spans="1:43" s="504" customFormat="1" ht="12.75" x14ac:dyDescent="0.2">
      <c r="A1350" s="535" t="s">
        <v>1725</v>
      </c>
      <c r="B1350" s="536">
        <v>0</v>
      </c>
      <c r="C1350" s="537" t="s">
        <v>2263</v>
      </c>
      <c r="D1350" s="537">
        <v>4219.0185095723837</v>
      </c>
      <c r="E1350" s="537">
        <v>4219.0185095723837</v>
      </c>
      <c r="F1350" s="537">
        <v>4510.5367124784461</v>
      </c>
      <c r="G1350" s="538">
        <v>9</v>
      </c>
      <c r="H1350" s="538">
        <v>70</v>
      </c>
      <c r="I1350" s="538">
        <v>1242</v>
      </c>
      <c r="J1350" s="538">
        <v>361</v>
      </c>
      <c r="K1350" s="539">
        <f t="shared" si="366"/>
        <v>0</v>
      </c>
      <c r="L1350" s="539">
        <f t="shared" si="381"/>
        <v>295331.29567006684</v>
      </c>
      <c r="M1350" s="539">
        <f t="shared" si="381"/>
        <v>5240020.9888889007</v>
      </c>
      <c r="N1350" s="539">
        <f t="shared" si="381"/>
        <v>1628303.7532047192</v>
      </c>
      <c r="O1350" s="539">
        <f t="shared" si="367"/>
        <v>7163656.0377636869</v>
      </c>
      <c r="P1350" s="540"/>
      <c r="Q1350" s="541"/>
      <c r="R1350" s="541"/>
      <c r="S1350" s="541"/>
      <c r="T1350" s="541"/>
      <c r="U1350" s="538">
        <f t="shared" si="369"/>
        <v>0</v>
      </c>
      <c r="V1350" s="538">
        <f t="shared" si="382"/>
        <v>0</v>
      </c>
      <c r="W1350" s="538">
        <f t="shared" si="382"/>
        <v>0</v>
      </c>
      <c r="X1350" s="538">
        <f t="shared" si="382"/>
        <v>0</v>
      </c>
      <c r="Y1350" s="538">
        <f t="shared" si="370"/>
        <v>0</v>
      </c>
      <c r="Z1350" s="542">
        <f t="shared" si="371"/>
        <v>0</v>
      </c>
      <c r="AA1350" s="543"/>
      <c r="AB1350" s="544" t="s">
        <v>2263</v>
      </c>
      <c r="AC1350" s="544" t="s">
        <v>2505</v>
      </c>
      <c r="AD1350" s="544" t="s">
        <v>2505</v>
      </c>
      <c r="AE1350" s="544" t="s">
        <v>2263</v>
      </c>
      <c r="AF1350" s="545">
        <v>812</v>
      </c>
      <c r="AG1350" s="545" t="s">
        <v>2263</v>
      </c>
      <c r="AH1350" s="556"/>
      <c r="AN1350" s="502">
        <f t="shared" si="377"/>
        <v>0</v>
      </c>
      <c r="AO1350" s="502">
        <f t="shared" si="377"/>
        <v>-295331.29567006684</v>
      </c>
      <c r="AP1350" s="502">
        <f t="shared" si="377"/>
        <v>-5240020.9888889007</v>
      </c>
      <c r="AQ1350" s="502">
        <f t="shared" si="376"/>
        <v>-1628303.7532047192</v>
      </c>
    </row>
    <row r="1351" spans="1:43" s="504" customFormat="1" ht="12.75" x14ac:dyDescent="0.2">
      <c r="A1351" s="535" t="s">
        <v>1726</v>
      </c>
      <c r="B1351" s="536" t="s">
        <v>2444</v>
      </c>
      <c r="C1351" s="537" t="s">
        <v>2263</v>
      </c>
      <c r="D1351" s="537">
        <v>9275.6747997560833</v>
      </c>
      <c r="E1351" s="537">
        <v>9275.6747997560833</v>
      </c>
      <c r="F1351" s="537">
        <v>8994.054379267749</v>
      </c>
      <c r="G1351" s="538">
        <v>0</v>
      </c>
      <c r="H1351" s="538">
        <v>0</v>
      </c>
      <c r="I1351" s="538">
        <v>101</v>
      </c>
      <c r="J1351" s="538">
        <v>597</v>
      </c>
      <c r="K1351" s="539">
        <f t="shared" si="366"/>
        <v>0</v>
      </c>
      <c r="L1351" s="539">
        <f t="shared" si="381"/>
        <v>0</v>
      </c>
      <c r="M1351" s="539">
        <f t="shared" si="381"/>
        <v>936843.15477536444</v>
      </c>
      <c r="N1351" s="539">
        <f t="shared" si="381"/>
        <v>5369450.4644228462</v>
      </c>
      <c r="O1351" s="539">
        <f t="shared" si="367"/>
        <v>6306293.6191982105</v>
      </c>
      <c r="P1351" s="540"/>
      <c r="Q1351" s="541"/>
      <c r="R1351" s="541">
        <f>SUMPRODUCT($D$1351:$F$1351,$H$1351:$J$1351)/SUM($H$1351:$J$1351)</f>
        <v>9034.8046120318195</v>
      </c>
      <c r="S1351" s="541">
        <f>SUMPRODUCT($D$1351:$F$1351,$H$1351:$J$1351)/SUM($H$1351:$J$1351)</f>
        <v>9034.8046120318195</v>
      </c>
      <c r="T1351" s="541">
        <f>SUMPRODUCT($D$1351:$F$1351,$H$1351:$J$1351)/SUM($H$1351:$J$1351)</f>
        <v>9034.8046120318195</v>
      </c>
      <c r="U1351" s="538">
        <f t="shared" si="369"/>
        <v>0</v>
      </c>
      <c r="V1351" s="538">
        <f t="shared" si="382"/>
        <v>0</v>
      </c>
      <c r="W1351" s="538">
        <f t="shared" si="382"/>
        <v>912515.26581521379</v>
      </c>
      <c r="X1351" s="538">
        <f t="shared" si="382"/>
        <v>5393778.3533829963</v>
      </c>
      <c r="Y1351" s="538">
        <f t="shared" si="370"/>
        <v>6306293.6191982105</v>
      </c>
      <c r="Z1351" s="542">
        <f t="shared" si="371"/>
        <v>0</v>
      </c>
      <c r="AA1351" s="543"/>
      <c r="AB1351" s="544" t="s">
        <v>2263</v>
      </c>
      <c r="AC1351" s="544" t="s">
        <v>2505</v>
      </c>
      <c r="AD1351" s="544" t="s">
        <v>2505</v>
      </c>
      <c r="AE1351" s="544" t="s">
        <v>2263</v>
      </c>
      <c r="AF1351" s="545" t="s">
        <v>2263</v>
      </c>
      <c r="AG1351" s="545" t="s">
        <v>2263</v>
      </c>
      <c r="AH1351" s="556"/>
      <c r="AN1351" s="502">
        <f t="shared" si="377"/>
        <v>0</v>
      </c>
      <c r="AO1351" s="502">
        <f t="shared" si="377"/>
        <v>0</v>
      </c>
      <c r="AP1351" s="502">
        <f t="shared" si="377"/>
        <v>-24327.888960150653</v>
      </c>
      <c r="AQ1351" s="502">
        <f t="shared" si="376"/>
        <v>24327.88896015007</v>
      </c>
    </row>
    <row r="1352" spans="1:43" s="504" customFormat="1" ht="12.75" x14ac:dyDescent="0.2">
      <c r="A1352" s="535" t="s">
        <v>1727</v>
      </c>
      <c r="B1352" s="536" t="s">
        <v>2444</v>
      </c>
      <c r="C1352" s="537" t="s">
        <v>2263</v>
      </c>
      <c r="D1352" s="537">
        <v>6027.7137662961995</v>
      </c>
      <c r="E1352" s="537">
        <v>6027.7137662961995</v>
      </c>
      <c r="F1352" s="537">
        <v>5776.5440081368706</v>
      </c>
      <c r="G1352" s="538">
        <v>0</v>
      </c>
      <c r="H1352" s="538">
        <v>5</v>
      </c>
      <c r="I1352" s="538">
        <v>165</v>
      </c>
      <c r="J1352" s="538">
        <v>460</v>
      </c>
      <c r="K1352" s="539">
        <f t="shared" ref="K1352:K1415" si="385">IF(ISERROR(C1352*G1352),0,G1352*C1352)</f>
        <v>0</v>
      </c>
      <c r="L1352" s="539">
        <f t="shared" si="381"/>
        <v>30138.568831480996</v>
      </c>
      <c r="M1352" s="539">
        <f t="shared" si="381"/>
        <v>994572.77143887291</v>
      </c>
      <c r="N1352" s="539">
        <f t="shared" si="381"/>
        <v>2657210.2437429605</v>
      </c>
      <c r="O1352" s="539">
        <f t="shared" ref="O1352:O1415" si="386">IFERROR(SUM(K1352:N1352),"")</f>
        <v>3681921.5840133145</v>
      </c>
      <c r="P1352" s="540"/>
      <c r="Q1352" s="541"/>
      <c r="R1352" s="541">
        <f>SUMPRODUCT($D$1352:$F$1352,$H$1352:$J$1352)/SUM($H$1352:$J$1352)</f>
        <v>5844.319974624309</v>
      </c>
      <c r="S1352" s="541">
        <f t="shared" ref="S1352:T1352" si="387">SUMPRODUCT($D$1352:$F$1352,$H$1352:$J$1352)/SUM($H$1352:$J$1352)</f>
        <v>5844.319974624309</v>
      </c>
      <c r="T1352" s="541">
        <f t="shared" si="387"/>
        <v>5844.319974624309</v>
      </c>
      <c r="U1352" s="538">
        <f t="shared" ref="U1352:U1415" si="388">IF(ISERROR(G1352*Q1352),0,G1352*Q1352)</f>
        <v>0</v>
      </c>
      <c r="V1352" s="538">
        <f t="shared" si="382"/>
        <v>29221.599873121544</v>
      </c>
      <c r="W1352" s="538">
        <f t="shared" si="382"/>
        <v>964312.79581301101</v>
      </c>
      <c r="X1352" s="538">
        <f t="shared" si="382"/>
        <v>2688387.1883271821</v>
      </c>
      <c r="Y1352" s="538">
        <f t="shared" ref="Y1352:Y1415" si="389">IFERROR(SUM(U1352:X1352),"")</f>
        <v>3681921.5840133149</v>
      </c>
      <c r="Z1352" s="542">
        <f t="shared" ref="Z1352:Z1415" si="390">IF(Y1352=0,0,(Y1352-O1352))</f>
        <v>4.6566128730773926E-10</v>
      </c>
      <c r="AA1352" s="543"/>
      <c r="AB1352" s="544" t="s">
        <v>2263</v>
      </c>
      <c r="AC1352" s="544" t="s">
        <v>2505</v>
      </c>
      <c r="AD1352" s="544" t="s">
        <v>2505</v>
      </c>
      <c r="AE1352" s="544" t="s">
        <v>2263</v>
      </c>
      <c r="AF1352" s="545" t="s">
        <v>2263</v>
      </c>
      <c r="AG1352" s="545" t="s">
        <v>2263</v>
      </c>
      <c r="AH1352" s="556"/>
      <c r="AN1352" s="502">
        <f t="shared" si="377"/>
        <v>0</v>
      </c>
      <c r="AO1352" s="502">
        <f t="shared" si="377"/>
        <v>-916.96895835945179</v>
      </c>
      <c r="AP1352" s="502">
        <f t="shared" si="377"/>
        <v>-30259.975625861902</v>
      </c>
      <c r="AQ1352" s="502">
        <f t="shared" si="376"/>
        <v>31176.944584221579</v>
      </c>
    </row>
    <row r="1353" spans="1:43" s="504" customFormat="1" ht="12.75" x14ac:dyDescent="0.2">
      <c r="A1353" s="535" t="s">
        <v>1728</v>
      </c>
      <c r="B1353" s="536" t="s">
        <v>2444</v>
      </c>
      <c r="C1353" s="537" t="s">
        <v>2263</v>
      </c>
      <c r="D1353" s="537">
        <v>4629.6333640913308</v>
      </c>
      <c r="E1353" s="537">
        <v>4629.6333640913308</v>
      </c>
      <c r="F1353" s="537">
        <v>4515.506403918399</v>
      </c>
      <c r="G1353" s="538">
        <v>0</v>
      </c>
      <c r="H1353" s="538">
        <v>48</v>
      </c>
      <c r="I1353" s="538">
        <v>699</v>
      </c>
      <c r="J1353" s="538">
        <v>705</v>
      </c>
      <c r="K1353" s="539">
        <f t="shared" si="385"/>
        <v>0</v>
      </c>
      <c r="L1353" s="539">
        <f t="shared" si="381"/>
        <v>222222.40147638388</v>
      </c>
      <c r="M1353" s="539">
        <f t="shared" si="381"/>
        <v>3236113.7214998403</v>
      </c>
      <c r="N1353" s="539">
        <f t="shared" si="381"/>
        <v>3183432.0147624714</v>
      </c>
      <c r="O1353" s="539">
        <f t="shared" si="386"/>
        <v>6641768.1377386954</v>
      </c>
      <c r="P1353" s="540"/>
      <c r="Q1353" s="541"/>
      <c r="R1353" s="541">
        <f>SUMPRODUCT($D$1353:$F$1353,$H$1353:$J$1353)/SUM($H$1353:$J$1353)</f>
        <v>4574.2204805362917</v>
      </c>
      <c r="S1353" s="541">
        <f t="shared" ref="S1353:T1353" si="391">SUMPRODUCT($D$1353:$F$1353,$H$1353:$J$1353)/SUM($H$1353:$J$1353)</f>
        <v>4574.2204805362917</v>
      </c>
      <c r="T1353" s="541">
        <f t="shared" si="391"/>
        <v>4574.2204805362917</v>
      </c>
      <c r="U1353" s="538">
        <f t="shared" si="388"/>
        <v>0</v>
      </c>
      <c r="V1353" s="538">
        <f t="shared" si="382"/>
        <v>219562.58306574199</v>
      </c>
      <c r="W1353" s="538">
        <f t="shared" si="382"/>
        <v>3197380.115894868</v>
      </c>
      <c r="X1353" s="538">
        <f t="shared" si="382"/>
        <v>3224825.4387780856</v>
      </c>
      <c r="Y1353" s="538">
        <f t="shared" si="389"/>
        <v>6641768.1377386954</v>
      </c>
      <c r="Z1353" s="542">
        <f t="shared" si="390"/>
        <v>0</v>
      </c>
      <c r="AA1353" s="543"/>
      <c r="AB1353" s="544" t="s">
        <v>2263</v>
      </c>
      <c r="AC1353" s="544" t="s">
        <v>2505</v>
      </c>
      <c r="AD1353" s="544" t="s">
        <v>2505</v>
      </c>
      <c r="AE1353" s="544" t="s">
        <v>2263</v>
      </c>
      <c r="AF1353" s="545" t="s">
        <v>2263</v>
      </c>
      <c r="AG1353" s="545" t="s">
        <v>2263</v>
      </c>
      <c r="AH1353" s="556"/>
      <c r="AN1353" s="502">
        <f t="shared" si="377"/>
        <v>0</v>
      </c>
      <c r="AO1353" s="502">
        <f t="shared" si="377"/>
        <v>-2659.8184106418921</v>
      </c>
      <c r="AP1353" s="502">
        <f t="shared" si="377"/>
        <v>-38733.605604972225</v>
      </c>
      <c r="AQ1353" s="502">
        <f t="shared" si="376"/>
        <v>41393.424015614204</v>
      </c>
    </row>
    <row r="1354" spans="1:43" s="504" customFormat="1" ht="12.75" x14ac:dyDescent="0.2">
      <c r="A1354" s="535" t="s">
        <v>1729</v>
      </c>
      <c r="B1354" s="536" t="s">
        <v>2444</v>
      </c>
      <c r="C1354" s="537" t="s">
        <v>2263</v>
      </c>
      <c r="D1354" s="537">
        <v>3817.2753713802213</v>
      </c>
      <c r="E1354" s="537">
        <v>3817.2753713802213</v>
      </c>
      <c r="F1354" s="537">
        <v>3259.7869651215669</v>
      </c>
      <c r="G1354" s="538">
        <v>0</v>
      </c>
      <c r="H1354" s="538">
        <v>163</v>
      </c>
      <c r="I1354" s="538">
        <v>1409</v>
      </c>
      <c r="J1354" s="538">
        <v>659</v>
      </c>
      <c r="K1354" s="539">
        <f t="shared" si="385"/>
        <v>0</v>
      </c>
      <c r="L1354" s="539">
        <f t="shared" si="381"/>
        <v>622215.88553497603</v>
      </c>
      <c r="M1354" s="539">
        <f t="shared" si="381"/>
        <v>5378540.9982747314</v>
      </c>
      <c r="N1354" s="539">
        <f t="shared" si="381"/>
        <v>2148199.6100151124</v>
      </c>
      <c r="O1354" s="539">
        <f t="shared" si="386"/>
        <v>8148956.4938248191</v>
      </c>
      <c r="P1354" s="540"/>
      <c r="Q1354" s="541"/>
      <c r="R1354" s="541">
        <f>SUMPRODUCT($D$1354:$F$1354,$H$1354:$J$1354)/SUM($H$1354:$J$1354)</f>
        <v>3652.6026417861135</v>
      </c>
      <c r="S1354" s="541">
        <f t="shared" ref="S1354:T1354" si="392">SUMPRODUCT($D$1354:$F$1354,$H$1354:$J$1354)/SUM($H$1354:$J$1354)</f>
        <v>3652.6026417861135</v>
      </c>
      <c r="T1354" s="541">
        <f t="shared" si="392"/>
        <v>3652.6026417861135</v>
      </c>
      <c r="U1354" s="538">
        <f t="shared" si="388"/>
        <v>0</v>
      </c>
      <c r="V1354" s="538">
        <f t="shared" si="382"/>
        <v>595374.23061113653</v>
      </c>
      <c r="W1354" s="538">
        <f t="shared" si="382"/>
        <v>5146517.122276634</v>
      </c>
      <c r="X1354" s="538">
        <f t="shared" si="382"/>
        <v>2407065.1409370489</v>
      </c>
      <c r="Y1354" s="538">
        <f t="shared" si="389"/>
        <v>8148956.4938248191</v>
      </c>
      <c r="Z1354" s="542">
        <f t="shared" si="390"/>
        <v>0</v>
      </c>
      <c r="AA1354" s="543"/>
      <c r="AB1354" s="544" t="s">
        <v>2263</v>
      </c>
      <c r="AC1354" s="544" t="s">
        <v>2505</v>
      </c>
      <c r="AD1354" s="544" t="s">
        <v>2505</v>
      </c>
      <c r="AE1354" s="544" t="s">
        <v>2263</v>
      </c>
      <c r="AF1354" s="545" t="s">
        <v>2263</v>
      </c>
      <c r="AG1354" s="545" t="s">
        <v>2263</v>
      </c>
      <c r="AH1354" s="556"/>
      <c r="AN1354" s="502">
        <f t="shared" si="377"/>
        <v>0</v>
      </c>
      <c r="AO1354" s="502">
        <f t="shared" si="377"/>
        <v>-26841.654923839495</v>
      </c>
      <c r="AP1354" s="502">
        <f t="shared" si="377"/>
        <v>-232023.87599809747</v>
      </c>
      <c r="AQ1354" s="502">
        <f t="shared" si="376"/>
        <v>258865.5309219365</v>
      </c>
    </row>
    <row r="1355" spans="1:43" s="504" customFormat="1" ht="12.75" x14ac:dyDescent="0.2">
      <c r="A1355" s="535" t="s">
        <v>1730</v>
      </c>
      <c r="B1355" s="536">
        <v>0</v>
      </c>
      <c r="C1355" s="537" t="s">
        <v>2263</v>
      </c>
      <c r="D1355" s="537">
        <v>3574.2488895534298</v>
      </c>
      <c r="E1355" s="537">
        <v>3574.2488895534298</v>
      </c>
      <c r="F1355" s="537">
        <v>2614.1683274918769</v>
      </c>
      <c r="G1355" s="538">
        <v>283</v>
      </c>
      <c r="H1355" s="538">
        <v>347</v>
      </c>
      <c r="I1355" s="538">
        <v>2527</v>
      </c>
      <c r="J1355" s="538">
        <v>588</v>
      </c>
      <c r="K1355" s="539">
        <f t="shared" si="385"/>
        <v>0</v>
      </c>
      <c r="L1355" s="539">
        <f t="shared" si="381"/>
        <v>1240264.3646750401</v>
      </c>
      <c r="M1355" s="539">
        <f t="shared" si="381"/>
        <v>9032126.9439015165</v>
      </c>
      <c r="N1355" s="539">
        <f t="shared" si="381"/>
        <v>1537130.9765652237</v>
      </c>
      <c r="O1355" s="539">
        <f t="shared" si="386"/>
        <v>11809522.285141779</v>
      </c>
      <c r="P1355" s="540"/>
      <c r="Q1355" s="541"/>
      <c r="R1355" s="541"/>
      <c r="S1355" s="541"/>
      <c r="T1355" s="541"/>
      <c r="U1355" s="538">
        <f t="shared" si="388"/>
        <v>0</v>
      </c>
      <c r="V1355" s="538">
        <f t="shared" si="382"/>
        <v>0</v>
      </c>
      <c r="W1355" s="538">
        <f t="shared" si="382"/>
        <v>0</v>
      </c>
      <c r="X1355" s="538">
        <f t="shared" si="382"/>
        <v>0</v>
      </c>
      <c r="Y1355" s="538">
        <f t="shared" si="389"/>
        <v>0</v>
      </c>
      <c r="Z1355" s="542">
        <f t="shared" si="390"/>
        <v>0</v>
      </c>
      <c r="AA1355" s="543"/>
      <c r="AB1355" s="544" t="s">
        <v>2263</v>
      </c>
      <c r="AC1355" s="544" t="s">
        <v>2505</v>
      </c>
      <c r="AD1355" s="544" t="s">
        <v>2505</v>
      </c>
      <c r="AE1355" s="544" t="s">
        <v>2263</v>
      </c>
      <c r="AF1355" s="545">
        <v>410</v>
      </c>
      <c r="AG1355" s="545" t="s">
        <v>2263</v>
      </c>
      <c r="AH1355" s="556"/>
      <c r="AN1355" s="502">
        <f t="shared" si="377"/>
        <v>0</v>
      </c>
      <c r="AO1355" s="502">
        <f t="shared" si="377"/>
        <v>-1240264.3646750401</v>
      </c>
      <c r="AP1355" s="502">
        <f t="shared" si="377"/>
        <v>-9032126.9439015165</v>
      </c>
      <c r="AQ1355" s="502">
        <f t="shared" si="376"/>
        <v>-1537130.9765652237</v>
      </c>
    </row>
    <row r="1356" spans="1:43" s="504" customFormat="1" ht="12.75" x14ac:dyDescent="0.2">
      <c r="A1356" s="535" t="s">
        <v>1731</v>
      </c>
      <c r="B1356" s="536">
        <v>0</v>
      </c>
      <c r="C1356" s="537" t="s">
        <v>2263</v>
      </c>
      <c r="D1356" s="537">
        <v>5478.1103527951136</v>
      </c>
      <c r="E1356" s="537">
        <v>5478.1103527951136</v>
      </c>
      <c r="F1356" s="537">
        <v>7169.5389493762123</v>
      </c>
      <c r="G1356" s="538">
        <v>0</v>
      </c>
      <c r="H1356" s="538">
        <v>1</v>
      </c>
      <c r="I1356" s="538">
        <v>922</v>
      </c>
      <c r="J1356" s="538">
        <v>41</v>
      </c>
      <c r="K1356" s="539">
        <f t="shared" si="385"/>
        <v>0</v>
      </c>
      <c r="L1356" s="539">
        <f t="shared" si="381"/>
        <v>5478.1103527951136</v>
      </c>
      <c r="M1356" s="539">
        <f t="shared" si="381"/>
        <v>5050817.7452770947</v>
      </c>
      <c r="N1356" s="539">
        <f t="shared" si="381"/>
        <v>293951.0969244247</v>
      </c>
      <c r="O1356" s="539">
        <f t="shared" si="386"/>
        <v>5350246.9525543153</v>
      </c>
      <c r="P1356" s="540"/>
      <c r="Q1356" s="541"/>
      <c r="R1356" s="541"/>
      <c r="S1356" s="541"/>
      <c r="T1356" s="541"/>
      <c r="U1356" s="538">
        <f t="shared" si="388"/>
        <v>0</v>
      </c>
      <c r="V1356" s="538">
        <f t="shared" si="382"/>
        <v>0</v>
      </c>
      <c r="W1356" s="538">
        <f t="shared" si="382"/>
        <v>0</v>
      </c>
      <c r="X1356" s="538">
        <f t="shared" si="382"/>
        <v>0</v>
      </c>
      <c r="Y1356" s="538">
        <f t="shared" si="389"/>
        <v>0</v>
      </c>
      <c r="Z1356" s="542">
        <f t="shared" si="390"/>
        <v>0</v>
      </c>
      <c r="AA1356" s="543"/>
      <c r="AB1356" s="544" t="s">
        <v>2263</v>
      </c>
      <c r="AC1356" s="544" t="s">
        <v>2505</v>
      </c>
      <c r="AD1356" s="544" t="s">
        <v>2505</v>
      </c>
      <c r="AE1356" s="544" t="s">
        <v>2263</v>
      </c>
      <c r="AF1356" s="545" t="s">
        <v>2263</v>
      </c>
      <c r="AG1356" s="545" t="s">
        <v>2263</v>
      </c>
      <c r="AH1356" s="556"/>
      <c r="AN1356" s="502">
        <f t="shared" si="377"/>
        <v>0</v>
      </c>
      <c r="AO1356" s="502">
        <f t="shared" si="377"/>
        <v>-5478.1103527951136</v>
      </c>
      <c r="AP1356" s="502">
        <f t="shared" si="377"/>
        <v>-5050817.7452770947</v>
      </c>
      <c r="AQ1356" s="502">
        <f t="shared" si="376"/>
        <v>-293951.0969244247</v>
      </c>
    </row>
    <row r="1357" spans="1:43" s="504" customFormat="1" ht="12.75" x14ac:dyDescent="0.2">
      <c r="A1357" s="535" t="s">
        <v>1732</v>
      </c>
      <c r="B1357" s="536">
        <v>0</v>
      </c>
      <c r="C1357" s="537" t="s">
        <v>2263</v>
      </c>
      <c r="D1357" s="537">
        <v>4351.6990216146232</v>
      </c>
      <c r="E1357" s="537">
        <v>4351.6990216146232</v>
      </c>
      <c r="F1357" s="537">
        <v>4870.276988069565</v>
      </c>
      <c r="G1357" s="538">
        <v>1</v>
      </c>
      <c r="H1357" s="538">
        <v>61</v>
      </c>
      <c r="I1357" s="538">
        <v>3669</v>
      </c>
      <c r="J1357" s="538">
        <v>39</v>
      </c>
      <c r="K1357" s="539">
        <f t="shared" si="385"/>
        <v>0</v>
      </c>
      <c r="L1357" s="539">
        <f t="shared" si="381"/>
        <v>265453.64031849202</v>
      </c>
      <c r="M1357" s="539">
        <f t="shared" si="381"/>
        <v>15966383.710304054</v>
      </c>
      <c r="N1357" s="539">
        <f t="shared" si="381"/>
        <v>189940.80253471303</v>
      </c>
      <c r="O1357" s="539">
        <f t="shared" si="386"/>
        <v>16421778.153157258</v>
      </c>
      <c r="P1357" s="540"/>
      <c r="Q1357" s="541"/>
      <c r="R1357" s="541"/>
      <c r="S1357" s="541"/>
      <c r="T1357" s="541"/>
      <c r="U1357" s="538">
        <f t="shared" si="388"/>
        <v>0</v>
      </c>
      <c r="V1357" s="538">
        <f t="shared" si="382"/>
        <v>0</v>
      </c>
      <c r="W1357" s="538">
        <f t="shared" si="382"/>
        <v>0</v>
      </c>
      <c r="X1357" s="538">
        <f t="shared" si="382"/>
        <v>0</v>
      </c>
      <c r="Y1357" s="538">
        <f t="shared" si="389"/>
        <v>0</v>
      </c>
      <c r="Z1357" s="542">
        <f t="shared" si="390"/>
        <v>0</v>
      </c>
      <c r="AA1357" s="543"/>
      <c r="AB1357" s="544" t="s">
        <v>2263</v>
      </c>
      <c r="AC1357" s="544" t="s">
        <v>2505</v>
      </c>
      <c r="AD1357" s="544" t="s">
        <v>2505</v>
      </c>
      <c r="AE1357" s="544" t="s">
        <v>2263</v>
      </c>
      <c r="AF1357" s="545">
        <v>361</v>
      </c>
      <c r="AG1357" s="545" t="s">
        <v>2263</v>
      </c>
      <c r="AH1357" s="556"/>
      <c r="AN1357" s="502">
        <f t="shared" si="377"/>
        <v>0</v>
      </c>
      <c r="AO1357" s="502">
        <f t="shared" si="377"/>
        <v>-265453.64031849202</v>
      </c>
      <c r="AP1357" s="502">
        <f t="shared" si="377"/>
        <v>-15966383.710304054</v>
      </c>
      <c r="AQ1357" s="502">
        <f t="shared" si="376"/>
        <v>-189940.80253471303</v>
      </c>
    </row>
    <row r="1358" spans="1:43" s="504" customFormat="1" ht="12.75" x14ac:dyDescent="0.2">
      <c r="A1358" s="535" t="s">
        <v>1733</v>
      </c>
      <c r="B1358" s="536">
        <v>0</v>
      </c>
      <c r="C1358" s="537" t="s">
        <v>2263</v>
      </c>
      <c r="D1358" s="537">
        <v>4802.7341900441879</v>
      </c>
      <c r="E1358" s="537">
        <v>4802.7341900441879</v>
      </c>
      <c r="F1358" s="537">
        <v>7931.0686165962798</v>
      </c>
      <c r="G1358" s="538">
        <v>0</v>
      </c>
      <c r="H1358" s="538">
        <v>3</v>
      </c>
      <c r="I1358" s="538">
        <v>174</v>
      </c>
      <c r="J1358" s="538">
        <v>53</v>
      </c>
      <c r="K1358" s="539">
        <f t="shared" si="385"/>
        <v>0</v>
      </c>
      <c r="L1358" s="539">
        <f t="shared" si="381"/>
        <v>14408.202570132564</v>
      </c>
      <c r="M1358" s="539">
        <f t="shared" si="381"/>
        <v>835675.74906768871</v>
      </c>
      <c r="N1358" s="539">
        <f t="shared" si="381"/>
        <v>420346.63667960285</v>
      </c>
      <c r="O1358" s="539">
        <f t="shared" si="386"/>
        <v>1270430.5883174241</v>
      </c>
      <c r="P1358" s="540"/>
      <c r="Q1358" s="541"/>
      <c r="R1358" s="541"/>
      <c r="S1358" s="541"/>
      <c r="T1358" s="541"/>
      <c r="U1358" s="538">
        <f t="shared" si="388"/>
        <v>0</v>
      </c>
      <c r="V1358" s="538">
        <f t="shared" si="382"/>
        <v>0</v>
      </c>
      <c r="W1358" s="538">
        <f t="shared" si="382"/>
        <v>0</v>
      </c>
      <c r="X1358" s="538">
        <f t="shared" si="382"/>
        <v>0</v>
      </c>
      <c r="Y1358" s="538">
        <f t="shared" si="389"/>
        <v>0</v>
      </c>
      <c r="Z1358" s="542">
        <f t="shared" si="390"/>
        <v>0</v>
      </c>
      <c r="AA1358" s="543"/>
      <c r="AB1358" s="544" t="s">
        <v>2263</v>
      </c>
      <c r="AC1358" s="544" t="s">
        <v>2505</v>
      </c>
      <c r="AD1358" s="544" t="s">
        <v>2505</v>
      </c>
      <c r="AE1358" s="544" t="s">
        <v>2263</v>
      </c>
      <c r="AF1358" s="545" t="s">
        <v>2263</v>
      </c>
      <c r="AG1358" s="545" t="s">
        <v>2263</v>
      </c>
      <c r="AH1358" s="556"/>
      <c r="AN1358" s="502">
        <f t="shared" si="377"/>
        <v>0</v>
      </c>
      <c r="AO1358" s="502">
        <f t="shared" si="377"/>
        <v>-14408.202570132564</v>
      </c>
      <c r="AP1358" s="502">
        <f t="shared" si="377"/>
        <v>-835675.74906768871</v>
      </c>
      <c r="AQ1358" s="502">
        <f t="shared" si="376"/>
        <v>-420346.63667960285</v>
      </c>
    </row>
    <row r="1359" spans="1:43" s="504" customFormat="1" ht="12.75" x14ac:dyDescent="0.2">
      <c r="A1359" s="535" t="s">
        <v>1734</v>
      </c>
      <c r="B1359" s="536">
        <v>0</v>
      </c>
      <c r="C1359" s="537" t="s">
        <v>2263</v>
      </c>
      <c r="D1359" s="537">
        <v>3724.2533110088712</v>
      </c>
      <c r="E1359" s="537">
        <v>3724.2533110088712</v>
      </c>
      <c r="F1359" s="537">
        <v>4203.9621013126198</v>
      </c>
      <c r="G1359" s="538">
        <v>51</v>
      </c>
      <c r="H1359" s="538">
        <v>23</v>
      </c>
      <c r="I1359" s="538">
        <v>693</v>
      </c>
      <c r="J1359" s="538">
        <v>44</v>
      </c>
      <c r="K1359" s="539">
        <f t="shared" si="385"/>
        <v>0</v>
      </c>
      <c r="L1359" s="539">
        <f t="shared" si="381"/>
        <v>85657.826153204034</v>
      </c>
      <c r="M1359" s="539">
        <f t="shared" si="381"/>
        <v>2580907.5445291479</v>
      </c>
      <c r="N1359" s="539">
        <f t="shared" si="381"/>
        <v>184974.33245775528</v>
      </c>
      <c r="O1359" s="539">
        <f t="shared" si="386"/>
        <v>2851539.703140107</v>
      </c>
      <c r="P1359" s="540"/>
      <c r="Q1359" s="541"/>
      <c r="R1359" s="541"/>
      <c r="S1359" s="541"/>
      <c r="T1359" s="541"/>
      <c r="U1359" s="538">
        <f t="shared" si="388"/>
        <v>0</v>
      </c>
      <c r="V1359" s="538">
        <f t="shared" si="382"/>
        <v>0</v>
      </c>
      <c r="W1359" s="538">
        <f t="shared" si="382"/>
        <v>0</v>
      </c>
      <c r="X1359" s="538">
        <f t="shared" si="382"/>
        <v>0</v>
      </c>
      <c r="Y1359" s="538">
        <f t="shared" si="389"/>
        <v>0</v>
      </c>
      <c r="Z1359" s="542">
        <f t="shared" si="390"/>
        <v>0</v>
      </c>
      <c r="AA1359" s="543"/>
      <c r="AB1359" s="544" t="s">
        <v>2263</v>
      </c>
      <c r="AC1359" s="544" t="s">
        <v>2505</v>
      </c>
      <c r="AD1359" s="544" t="s">
        <v>2505</v>
      </c>
      <c r="AE1359" s="544" t="s">
        <v>2263</v>
      </c>
      <c r="AF1359" s="545">
        <v>262</v>
      </c>
      <c r="AG1359" s="545" t="s">
        <v>2263</v>
      </c>
      <c r="AH1359" s="556"/>
      <c r="AN1359" s="502">
        <f t="shared" si="377"/>
        <v>0</v>
      </c>
      <c r="AO1359" s="502">
        <f t="shared" si="377"/>
        <v>-85657.826153204034</v>
      </c>
      <c r="AP1359" s="502">
        <f t="shared" si="377"/>
        <v>-2580907.5445291479</v>
      </c>
      <c r="AQ1359" s="502">
        <f t="shared" si="376"/>
        <v>-184974.33245775528</v>
      </c>
    </row>
    <row r="1360" spans="1:43" s="504" customFormat="1" ht="12.75" x14ac:dyDescent="0.2">
      <c r="A1360" s="535" t="s">
        <v>1735</v>
      </c>
      <c r="B1360" s="536">
        <v>0</v>
      </c>
      <c r="C1360" s="537" t="s">
        <v>2263</v>
      </c>
      <c r="D1360" s="537">
        <v>3491.745626160041</v>
      </c>
      <c r="E1360" s="537">
        <v>3491.745626160041</v>
      </c>
      <c r="F1360" s="537">
        <v>7178.1971576777387</v>
      </c>
      <c r="G1360" s="538">
        <v>0</v>
      </c>
      <c r="H1360" s="538">
        <v>24</v>
      </c>
      <c r="I1360" s="538">
        <v>246</v>
      </c>
      <c r="J1360" s="538">
        <v>170</v>
      </c>
      <c r="K1360" s="539">
        <f t="shared" si="385"/>
        <v>0</v>
      </c>
      <c r="L1360" s="539">
        <f t="shared" si="381"/>
        <v>83801.895027840976</v>
      </c>
      <c r="M1360" s="539">
        <f t="shared" si="381"/>
        <v>858969.42403537012</v>
      </c>
      <c r="N1360" s="539">
        <f t="shared" si="381"/>
        <v>1220293.5168052155</v>
      </c>
      <c r="O1360" s="539">
        <f t="shared" si="386"/>
        <v>2163064.8358684266</v>
      </c>
      <c r="P1360" s="540"/>
      <c r="Q1360" s="541"/>
      <c r="R1360" s="541"/>
      <c r="S1360" s="541"/>
      <c r="T1360" s="541"/>
      <c r="U1360" s="538">
        <f t="shared" si="388"/>
        <v>0</v>
      </c>
      <c r="V1360" s="538">
        <f t="shared" si="382"/>
        <v>0</v>
      </c>
      <c r="W1360" s="538">
        <f t="shared" si="382"/>
        <v>0</v>
      </c>
      <c r="X1360" s="538">
        <f t="shared" si="382"/>
        <v>0</v>
      </c>
      <c r="Y1360" s="538">
        <f t="shared" si="389"/>
        <v>0</v>
      </c>
      <c r="Z1360" s="542">
        <f t="shared" si="390"/>
        <v>0</v>
      </c>
      <c r="AA1360" s="543"/>
      <c r="AB1360" s="544" t="s">
        <v>2263</v>
      </c>
      <c r="AC1360" s="544" t="s">
        <v>2505</v>
      </c>
      <c r="AD1360" s="544" t="s">
        <v>2505</v>
      </c>
      <c r="AE1360" s="544" t="s">
        <v>2263</v>
      </c>
      <c r="AF1360" s="545" t="s">
        <v>2263</v>
      </c>
      <c r="AG1360" s="545" t="s">
        <v>2263</v>
      </c>
      <c r="AH1360" s="556"/>
      <c r="AN1360" s="502">
        <f t="shared" si="377"/>
        <v>0</v>
      </c>
      <c r="AO1360" s="502">
        <f t="shared" si="377"/>
        <v>-83801.895027840976</v>
      </c>
      <c r="AP1360" s="502">
        <f t="shared" si="377"/>
        <v>-858969.42403537012</v>
      </c>
      <c r="AQ1360" s="502">
        <f t="shared" si="376"/>
        <v>-1220293.5168052155</v>
      </c>
    </row>
    <row r="1361" spans="1:43" s="504" customFormat="1" ht="12.75" x14ac:dyDescent="0.2">
      <c r="A1361" s="535" t="s">
        <v>1736</v>
      </c>
      <c r="B1361" s="536">
        <v>0</v>
      </c>
      <c r="C1361" s="537" t="s">
        <v>2263</v>
      </c>
      <c r="D1361" s="537">
        <v>2220.0453005725881</v>
      </c>
      <c r="E1361" s="537">
        <v>2220.0453005725881</v>
      </c>
      <c r="F1361" s="537">
        <v>3442.4228614905237</v>
      </c>
      <c r="G1361" s="538">
        <v>0</v>
      </c>
      <c r="H1361" s="538">
        <v>241</v>
      </c>
      <c r="I1361" s="538">
        <v>1279</v>
      </c>
      <c r="J1361" s="538">
        <v>236</v>
      </c>
      <c r="K1361" s="539">
        <f t="shared" si="385"/>
        <v>0</v>
      </c>
      <c r="L1361" s="539">
        <f t="shared" si="381"/>
        <v>535030.91743799369</v>
      </c>
      <c r="M1361" s="539">
        <f t="shared" si="381"/>
        <v>2839437.9394323402</v>
      </c>
      <c r="N1361" s="539">
        <f t="shared" si="381"/>
        <v>812411.79531176365</v>
      </c>
      <c r="O1361" s="539">
        <f t="shared" si="386"/>
        <v>4186880.6521820975</v>
      </c>
      <c r="P1361" s="540"/>
      <c r="Q1361" s="541"/>
      <c r="R1361" s="541"/>
      <c r="S1361" s="541"/>
      <c r="T1361" s="541"/>
      <c r="U1361" s="538">
        <f t="shared" si="388"/>
        <v>0</v>
      </c>
      <c r="V1361" s="538">
        <f t="shared" si="382"/>
        <v>0</v>
      </c>
      <c r="W1361" s="538">
        <f t="shared" si="382"/>
        <v>0</v>
      </c>
      <c r="X1361" s="538">
        <f t="shared" si="382"/>
        <v>0</v>
      </c>
      <c r="Y1361" s="538">
        <f t="shared" si="389"/>
        <v>0</v>
      </c>
      <c r="Z1361" s="542">
        <f t="shared" si="390"/>
        <v>0</v>
      </c>
      <c r="AA1361" s="543"/>
      <c r="AB1361" s="544" t="s">
        <v>2263</v>
      </c>
      <c r="AC1361" s="544" t="s">
        <v>2505</v>
      </c>
      <c r="AD1361" s="544" t="s">
        <v>2505</v>
      </c>
      <c r="AE1361" s="544" t="s">
        <v>2263</v>
      </c>
      <c r="AF1361" s="545" t="s">
        <v>2263</v>
      </c>
      <c r="AG1361" s="545" t="s">
        <v>2263</v>
      </c>
      <c r="AH1361" s="556"/>
      <c r="AN1361" s="502">
        <f t="shared" si="377"/>
        <v>0</v>
      </c>
      <c r="AO1361" s="502">
        <f t="shared" si="377"/>
        <v>-535030.91743799369</v>
      </c>
      <c r="AP1361" s="502">
        <f t="shared" si="377"/>
        <v>-2839437.9394323402</v>
      </c>
      <c r="AQ1361" s="502">
        <f t="shared" si="376"/>
        <v>-812411.79531176365</v>
      </c>
    </row>
    <row r="1362" spans="1:43" s="504" customFormat="1" ht="12.75" x14ac:dyDescent="0.2">
      <c r="A1362" s="535" t="s">
        <v>1737</v>
      </c>
      <c r="B1362" s="536">
        <v>0</v>
      </c>
      <c r="C1362" s="537" t="s">
        <v>2263</v>
      </c>
      <c r="D1362" s="537">
        <v>1885.0987527844929</v>
      </c>
      <c r="E1362" s="537">
        <v>1885.0987527844929</v>
      </c>
      <c r="F1362" s="537">
        <v>2316.3985994517884</v>
      </c>
      <c r="G1362" s="538">
        <v>4</v>
      </c>
      <c r="H1362" s="538">
        <v>1326</v>
      </c>
      <c r="I1362" s="538">
        <v>3834</v>
      </c>
      <c r="J1362" s="538">
        <v>572</v>
      </c>
      <c r="K1362" s="539">
        <f t="shared" si="385"/>
        <v>0</v>
      </c>
      <c r="L1362" s="539">
        <f t="shared" si="381"/>
        <v>2499640.9461922375</v>
      </c>
      <c r="M1362" s="539">
        <f t="shared" si="381"/>
        <v>7227468.6181757459</v>
      </c>
      <c r="N1362" s="539">
        <f t="shared" si="381"/>
        <v>1324979.998886423</v>
      </c>
      <c r="O1362" s="539">
        <f t="shared" si="386"/>
        <v>11052089.563254407</v>
      </c>
      <c r="P1362" s="540"/>
      <c r="Q1362" s="541"/>
      <c r="R1362" s="541"/>
      <c r="S1362" s="541"/>
      <c r="T1362" s="541"/>
      <c r="U1362" s="538">
        <f t="shared" si="388"/>
        <v>0</v>
      </c>
      <c r="V1362" s="538">
        <f t="shared" si="382"/>
        <v>0</v>
      </c>
      <c r="W1362" s="538">
        <f t="shared" si="382"/>
        <v>0</v>
      </c>
      <c r="X1362" s="538">
        <f t="shared" si="382"/>
        <v>0</v>
      </c>
      <c r="Y1362" s="538">
        <f t="shared" si="389"/>
        <v>0</v>
      </c>
      <c r="Z1362" s="542">
        <f t="shared" si="390"/>
        <v>0</v>
      </c>
      <c r="AA1362" s="543"/>
      <c r="AB1362" s="544" t="s">
        <v>2263</v>
      </c>
      <c r="AC1362" s="544" t="s">
        <v>2505</v>
      </c>
      <c r="AD1362" s="544" t="s">
        <v>2505</v>
      </c>
      <c r="AE1362" s="544" t="s">
        <v>2263</v>
      </c>
      <c r="AF1362" s="545">
        <v>101</v>
      </c>
      <c r="AG1362" s="545" t="s">
        <v>2263</v>
      </c>
      <c r="AH1362" s="556"/>
      <c r="AN1362" s="502">
        <f t="shared" si="377"/>
        <v>0</v>
      </c>
      <c r="AO1362" s="502">
        <f t="shared" si="377"/>
        <v>-2499640.9461922375</v>
      </c>
      <c r="AP1362" s="502">
        <f t="shared" si="377"/>
        <v>-7227468.6181757459</v>
      </c>
      <c r="AQ1362" s="502">
        <f t="shared" si="376"/>
        <v>-1324979.998886423</v>
      </c>
    </row>
    <row r="1363" spans="1:43" s="504" customFormat="1" ht="12.75" x14ac:dyDescent="0.2">
      <c r="A1363" s="535" t="s">
        <v>1738</v>
      </c>
      <c r="B1363" s="536">
        <v>0</v>
      </c>
      <c r="C1363" s="537" t="s">
        <v>2263</v>
      </c>
      <c r="D1363" s="537">
        <v>2429.2619540738046</v>
      </c>
      <c r="E1363" s="537">
        <v>2429.2619540738046</v>
      </c>
      <c r="F1363" s="537">
        <v>5630.4132558113433</v>
      </c>
      <c r="G1363" s="538">
        <v>0</v>
      </c>
      <c r="H1363" s="538">
        <v>46</v>
      </c>
      <c r="I1363" s="538">
        <v>349</v>
      </c>
      <c r="J1363" s="538">
        <v>357</v>
      </c>
      <c r="K1363" s="539">
        <f t="shared" si="385"/>
        <v>0</v>
      </c>
      <c r="L1363" s="539">
        <f t="shared" si="381"/>
        <v>111746.04988739501</v>
      </c>
      <c r="M1363" s="539">
        <f t="shared" si="381"/>
        <v>847812.42197175778</v>
      </c>
      <c r="N1363" s="539">
        <f t="shared" si="381"/>
        <v>2010057.5323246496</v>
      </c>
      <c r="O1363" s="539">
        <f t="shared" si="386"/>
        <v>2969616.0041838023</v>
      </c>
      <c r="P1363" s="540"/>
      <c r="Q1363" s="541"/>
      <c r="R1363" s="541"/>
      <c r="S1363" s="541"/>
      <c r="T1363" s="541"/>
      <c r="U1363" s="538">
        <f t="shared" si="388"/>
        <v>0</v>
      </c>
      <c r="V1363" s="538">
        <f t="shared" si="382"/>
        <v>0</v>
      </c>
      <c r="W1363" s="538">
        <f t="shared" si="382"/>
        <v>0</v>
      </c>
      <c r="X1363" s="538">
        <f t="shared" si="382"/>
        <v>0</v>
      </c>
      <c r="Y1363" s="538">
        <f t="shared" si="389"/>
        <v>0</v>
      </c>
      <c r="Z1363" s="542">
        <f t="shared" si="390"/>
        <v>0</v>
      </c>
      <c r="AA1363" s="543"/>
      <c r="AB1363" s="544" t="s">
        <v>2263</v>
      </c>
      <c r="AC1363" s="544" t="s">
        <v>2505</v>
      </c>
      <c r="AD1363" s="544" t="s">
        <v>2505</v>
      </c>
      <c r="AE1363" s="544" t="s">
        <v>2263</v>
      </c>
      <c r="AF1363" s="545" t="s">
        <v>2263</v>
      </c>
      <c r="AG1363" s="545" t="s">
        <v>2263</v>
      </c>
      <c r="AH1363" s="556"/>
      <c r="AN1363" s="502">
        <f t="shared" si="377"/>
        <v>0</v>
      </c>
      <c r="AO1363" s="502">
        <f t="shared" si="377"/>
        <v>-111746.04988739501</v>
      </c>
      <c r="AP1363" s="502">
        <f t="shared" si="377"/>
        <v>-847812.42197175778</v>
      </c>
      <c r="AQ1363" s="502">
        <f t="shared" si="376"/>
        <v>-2010057.5323246496</v>
      </c>
    </row>
    <row r="1364" spans="1:43" s="504" customFormat="1" ht="12.75" x14ac:dyDescent="0.2">
      <c r="A1364" s="535" t="s">
        <v>1739</v>
      </c>
      <c r="B1364" s="536">
        <v>0</v>
      </c>
      <c r="C1364" s="537" t="s">
        <v>2263</v>
      </c>
      <c r="D1364" s="537">
        <v>1910.5588418084569</v>
      </c>
      <c r="E1364" s="537">
        <v>1910.5588418084569</v>
      </c>
      <c r="F1364" s="537">
        <v>2688.9840956638232</v>
      </c>
      <c r="G1364" s="538">
        <v>0</v>
      </c>
      <c r="H1364" s="538">
        <v>217</v>
      </c>
      <c r="I1364" s="538">
        <v>959</v>
      </c>
      <c r="J1364" s="538">
        <v>298</v>
      </c>
      <c r="K1364" s="539">
        <f t="shared" si="385"/>
        <v>0</v>
      </c>
      <c r="L1364" s="539">
        <f t="shared" si="381"/>
        <v>414591.26867243514</v>
      </c>
      <c r="M1364" s="539">
        <f t="shared" si="381"/>
        <v>1832225.9292943103</v>
      </c>
      <c r="N1364" s="539">
        <f t="shared" si="381"/>
        <v>801317.26050781924</v>
      </c>
      <c r="O1364" s="539">
        <f t="shared" si="386"/>
        <v>3048134.4584745648</v>
      </c>
      <c r="P1364" s="540"/>
      <c r="Q1364" s="541"/>
      <c r="R1364" s="541"/>
      <c r="S1364" s="541"/>
      <c r="T1364" s="541"/>
      <c r="U1364" s="538">
        <f t="shared" si="388"/>
        <v>0</v>
      </c>
      <c r="V1364" s="538">
        <f t="shared" si="382"/>
        <v>0</v>
      </c>
      <c r="W1364" s="538">
        <f t="shared" si="382"/>
        <v>0</v>
      </c>
      <c r="X1364" s="538">
        <f t="shared" si="382"/>
        <v>0</v>
      </c>
      <c r="Y1364" s="538">
        <f t="shared" si="389"/>
        <v>0</v>
      </c>
      <c r="Z1364" s="542">
        <f t="shared" si="390"/>
        <v>0</v>
      </c>
      <c r="AA1364" s="543"/>
      <c r="AB1364" s="544" t="s">
        <v>2263</v>
      </c>
      <c r="AC1364" s="544" t="s">
        <v>2505</v>
      </c>
      <c r="AD1364" s="544" t="s">
        <v>2505</v>
      </c>
      <c r="AE1364" s="544" t="s">
        <v>2263</v>
      </c>
      <c r="AF1364" s="545" t="s">
        <v>2263</v>
      </c>
      <c r="AG1364" s="545" t="s">
        <v>2263</v>
      </c>
      <c r="AH1364" s="556"/>
      <c r="AN1364" s="502">
        <f t="shared" si="377"/>
        <v>0</v>
      </c>
      <c r="AO1364" s="502">
        <f t="shared" si="377"/>
        <v>-414591.26867243514</v>
      </c>
      <c r="AP1364" s="502">
        <f t="shared" si="377"/>
        <v>-1832225.9292943103</v>
      </c>
      <c r="AQ1364" s="502">
        <f t="shared" si="376"/>
        <v>-801317.26050781924</v>
      </c>
    </row>
    <row r="1365" spans="1:43" s="504" customFormat="1" ht="12.75" x14ac:dyDescent="0.2">
      <c r="A1365" s="535" t="s">
        <v>1740</v>
      </c>
      <c r="B1365" s="536">
        <v>0</v>
      </c>
      <c r="C1365" s="537" t="s">
        <v>2263</v>
      </c>
      <c r="D1365" s="537">
        <v>1605.2264689075669</v>
      </c>
      <c r="E1365" s="537">
        <v>1605.2264689075669</v>
      </c>
      <c r="F1365" s="537">
        <v>2000.4285445423436</v>
      </c>
      <c r="G1365" s="538">
        <v>114</v>
      </c>
      <c r="H1365" s="538">
        <v>3714</v>
      </c>
      <c r="I1365" s="538">
        <v>8750</v>
      </c>
      <c r="J1365" s="538">
        <v>2410</v>
      </c>
      <c r="K1365" s="539">
        <f t="shared" si="385"/>
        <v>0</v>
      </c>
      <c r="L1365" s="539">
        <f t="shared" si="381"/>
        <v>5961811.1055227034</v>
      </c>
      <c r="M1365" s="539">
        <f t="shared" si="381"/>
        <v>14045731.602941209</v>
      </c>
      <c r="N1365" s="539">
        <f t="shared" si="381"/>
        <v>4821032.7923470484</v>
      </c>
      <c r="O1365" s="539">
        <f t="shared" si="386"/>
        <v>24828575.500810962</v>
      </c>
      <c r="P1365" s="540"/>
      <c r="Q1365" s="541"/>
      <c r="R1365" s="541"/>
      <c r="S1365" s="541"/>
      <c r="T1365" s="541"/>
      <c r="U1365" s="538">
        <f t="shared" si="388"/>
        <v>0</v>
      </c>
      <c r="V1365" s="538">
        <f t="shared" si="382"/>
        <v>0</v>
      </c>
      <c r="W1365" s="538">
        <f t="shared" si="382"/>
        <v>0</v>
      </c>
      <c r="X1365" s="538">
        <f t="shared" si="382"/>
        <v>0</v>
      </c>
      <c r="Y1365" s="538">
        <f t="shared" si="389"/>
        <v>0</v>
      </c>
      <c r="Z1365" s="542">
        <f t="shared" si="390"/>
        <v>0</v>
      </c>
      <c r="AA1365" s="543"/>
      <c r="AB1365" s="544" t="s">
        <v>2263</v>
      </c>
      <c r="AC1365" s="544" t="s">
        <v>2505</v>
      </c>
      <c r="AD1365" s="544" t="s">
        <v>2505</v>
      </c>
      <c r="AE1365" s="544" t="s">
        <v>2263</v>
      </c>
      <c r="AF1365" s="545">
        <v>101</v>
      </c>
      <c r="AG1365" s="545" t="s">
        <v>2263</v>
      </c>
      <c r="AH1365" s="556"/>
      <c r="AN1365" s="502">
        <f t="shared" si="377"/>
        <v>0</v>
      </c>
      <c r="AO1365" s="502">
        <f t="shared" si="377"/>
        <v>-5961811.1055227034</v>
      </c>
      <c r="AP1365" s="502">
        <f t="shared" si="377"/>
        <v>-14045731.602941209</v>
      </c>
      <c r="AQ1365" s="502">
        <f t="shared" si="376"/>
        <v>-4821032.7923470484</v>
      </c>
    </row>
    <row r="1366" spans="1:43" s="504" customFormat="1" ht="12.75" x14ac:dyDescent="0.2">
      <c r="A1366" s="535" t="s">
        <v>1741</v>
      </c>
      <c r="B1366" s="536">
        <v>0</v>
      </c>
      <c r="C1366" s="537" t="s">
        <v>2263</v>
      </c>
      <c r="D1366" s="537">
        <v>2777.5430375857354</v>
      </c>
      <c r="E1366" s="537">
        <v>2777.5430375857354</v>
      </c>
      <c r="F1366" s="537">
        <v>2951.9317964913535</v>
      </c>
      <c r="G1366" s="538">
        <v>1</v>
      </c>
      <c r="H1366" s="538">
        <v>85</v>
      </c>
      <c r="I1366" s="538">
        <v>245</v>
      </c>
      <c r="J1366" s="538">
        <v>65</v>
      </c>
      <c r="K1366" s="539">
        <f t="shared" si="385"/>
        <v>0</v>
      </c>
      <c r="L1366" s="539">
        <f t="shared" si="381"/>
        <v>236091.15819478751</v>
      </c>
      <c r="M1366" s="539">
        <f t="shared" si="381"/>
        <v>680498.04420850519</v>
      </c>
      <c r="N1366" s="539">
        <f t="shared" si="381"/>
        <v>191875.56677193797</v>
      </c>
      <c r="O1366" s="539">
        <f t="shared" si="386"/>
        <v>1108464.7691752308</v>
      </c>
      <c r="P1366" s="540"/>
      <c r="Q1366" s="541"/>
      <c r="R1366" s="541"/>
      <c r="S1366" s="541"/>
      <c r="T1366" s="541"/>
      <c r="U1366" s="538">
        <f t="shared" si="388"/>
        <v>0</v>
      </c>
      <c r="V1366" s="538">
        <f t="shared" si="382"/>
        <v>0</v>
      </c>
      <c r="W1366" s="538">
        <f t="shared" si="382"/>
        <v>0</v>
      </c>
      <c r="X1366" s="538">
        <f t="shared" si="382"/>
        <v>0</v>
      </c>
      <c r="Y1366" s="538">
        <f t="shared" si="389"/>
        <v>0</v>
      </c>
      <c r="Z1366" s="542">
        <f t="shared" si="390"/>
        <v>0</v>
      </c>
      <c r="AA1366" s="543"/>
      <c r="AB1366" s="544" t="s">
        <v>2505</v>
      </c>
      <c r="AC1366" s="544">
        <v>2750.6177443563729</v>
      </c>
      <c r="AD1366" s="544">
        <v>2750.6177443563729</v>
      </c>
      <c r="AE1366" s="544">
        <v>2865.2268170378879</v>
      </c>
      <c r="AF1366" s="545">
        <v>420</v>
      </c>
      <c r="AG1366" s="545" t="s">
        <v>2263</v>
      </c>
      <c r="AH1366" s="556"/>
      <c r="AN1366" s="502">
        <f t="shared" si="377"/>
        <v>0</v>
      </c>
      <c r="AO1366" s="502">
        <f t="shared" si="377"/>
        <v>-236091.15819478751</v>
      </c>
      <c r="AP1366" s="502">
        <f t="shared" si="377"/>
        <v>-680498.04420850519</v>
      </c>
      <c r="AQ1366" s="502">
        <f t="shared" si="376"/>
        <v>-191875.56677193797</v>
      </c>
    </row>
    <row r="1367" spans="1:43" s="504" customFormat="1" ht="12.75" x14ac:dyDescent="0.2">
      <c r="A1367" s="535" t="s">
        <v>1742</v>
      </c>
      <c r="B1367" s="536">
        <v>0</v>
      </c>
      <c r="C1367" s="537" t="s">
        <v>2263</v>
      </c>
      <c r="D1367" s="537">
        <v>10980.453253762917</v>
      </c>
      <c r="E1367" s="537">
        <v>10980.453253762917</v>
      </c>
      <c r="F1367" s="537">
        <v>14155.4057243425</v>
      </c>
      <c r="G1367" s="538">
        <v>0</v>
      </c>
      <c r="H1367" s="538">
        <v>0</v>
      </c>
      <c r="I1367" s="538">
        <v>529</v>
      </c>
      <c r="J1367" s="538">
        <v>78</v>
      </c>
      <c r="K1367" s="539">
        <f t="shared" si="385"/>
        <v>0</v>
      </c>
      <c r="L1367" s="539">
        <f t="shared" si="381"/>
        <v>0</v>
      </c>
      <c r="M1367" s="539">
        <f t="shared" si="381"/>
        <v>5808659.7712405827</v>
      </c>
      <c r="N1367" s="539">
        <f t="shared" si="381"/>
        <v>1104121.646498715</v>
      </c>
      <c r="O1367" s="539">
        <f t="shared" si="386"/>
        <v>6912781.4177392982</v>
      </c>
      <c r="P1367" s="540"/>
      <c r="Q1367" s="541"/>
      <c r="R1367" s="541"/>
      <c r="S1367" s="541"/>
      <c r="T1367" s="541"/>
      <c r="U1367" s="538">
        <f t="shared" si="388"/>
        <v>0</v>
      </c>
      <c r="V1367" s="538">
        <f t="shared" si="382"/>
        <v>0</v>
      </c>
      <c r="W1367" s="538">
        <f t="shared" si="382"/>
        <v>0</v>
      </c>
      <c r="X1367" s="538">
        <f t="shared" si="382"/>
        <v>0</v>
      </c>
      <c r="Y1367" s="538">
        <f t="shared" si="389"/>
        <v>0</v>
      </c>
      <c r="Z1367" s="542">
        <f t="shared" si="390"/>
        <v>0</v>
      </c>
      <c r="AA1367" s="543"/>
      <c r="AB1367" s="544" t="s">
        <v>2263</v>
      </c>
      <c r="AC1367" s="544" t="s">
        <v>2505</v>
      </c>
      <c r="AD1367" s="544" t="s">
        <v>2505</v>
      </c>
      <c r="AE1367" s="544" t="s">
        <v>2263</v>
      </c>
      <c r="AF1367" s="545" t="s">
        <v>2263</v>
      </c>
      <c r="AG1367" s="545" t="s">
        <v>2263</v>
      </c>
      <c r="AH1367" s="556"/>
      <c r="AN1367" s="502">
        <f t="shared" si="377"/>
        <v>0</v>
      </c>
      <c r="AO1367" s="502">
        <f t="shared" si="377"/>
        <v>0</v>
      </c>
      <c r="AP1367" s="502">
        <f t="shared" si="377"/>
        <v>-5808659.7712405827</v>
      </c>
      <c r="AQ1367" s="502">
        <f t="shared" si="376"/>
        <v>-1104121.646498715</v>
      </c>
    </row>
    <row r="1368" spans="1:43" s="504" customFormat="1" ht="12.75" x14ac:dyDescent="0.2">
      <c r="A1368" s="535" t="s">
        <v>1743</v>
      </c>
      <c r="B1368" s="536" t="s">
        <v>2449</v>
      </c>
      <c r="C1368" s="537" t="s">
        <v>2263</v>
      </c>
      <c r="D1368" s="537">
        <v>7487.1432068678268</v>
      </c>
      <c r="E1368" s="537">
        <v>7487.1432068678268</v>
      </c>
      <c r="F1368" s="537">
        <v>5607.897513677749</v>
      </c>
      <c r="G1368" s="538">
        <v>12</v>
      </c>
      <c r="H1368" s="538">
        <v>2</v>
      </c>
      <c r="I1368" s="538">
        <v>661</v>
      </c>
      <c r="J1368" s="538">
        <v>29</v>
      </c>
      <c r="K1368" s="539">
        <f t="shared" si="385"/>
        <v>0</v>
      </c>
      <c r="L1368" s="539">
        <f t="shared" si="381"/>
        <v>14974.286413735654</v>
      </c>
      <c r="M1368" s="539">
        <f t="shared" si="381"/>
        <v>4949001.6597396331</v>
      </c>
      <c r="N1368" s="539">
        <f t="shared" si="381"/>
        <v>162629.02789665473</v>
      </c>
      <c r="O1368" s="539">
        <f t="shared" si="386"/>
        <v>5126604.9740500236</v>
      </c>
      <c r="P1368" s="540"/>
      <c r="Q1368" s="541"/>
      <c r="R1368" s="541">
        <f>$D$1313*1.1</f>
        <v>8174.0282238191085</v>
      </c>
      <c r="S1368" s="541">
        <f>$E$1313*1.1</f>
        <v>8174.0282238191085</v>
      </c>
      <c r="T1368" s="541">
        <f>$F$1313*1.1</f>
        <v>9321.6165194737259</v>
      </c>
      <c r="U1368" s="538">
        <f t="shared" si="388"/>
        <v>0</v>
      </c>
      <c r="V1368" s="538">
        <f t="shared" si="382"/>
        <v>16348.056447638217</v>
      </c>
      <c r="W1368" s="538">
        <f t="shared" si="382"/>
        <v>5403032.6559444303</v>
      </c>
      <c r="X1368" s="538">
        <f t="shared" si="382"/>
        <v>270326.87906473805</v>
      </c>
      <c r="Y1368" s="538">
        <f t="shared" si="389"/>
        <v>5689707.5914568063</v>
      </c>
      <c r="Z1368" s="542">
        <f t="shared" si="390"/>
        <v>563102.61740678269</v>
      </c>
      <c r="AA1368" s="543"/>
      <c r="AB1368" s="544" t="s">
        <v>2263</v>
      </c>
      <c r="AC1368" s="544" t="s">
        <v>2505</v>
      </c>
      <c r="AD1368" s="544" t="s">
        <v>2505</v>
      </c>
      <c r="AE1368" s="544" t="s">
        <v>2263</v>
      </c>
      <c r="AF1368" s="545">
        <v>410</v>
      </c>
      <c r="AG1368" s="545" t="s">
        <v>2263</v>
      </c>
      <c r="AH1368" s="556"/>
      <c r="AN1368" s="502">
        <f t="shared" si="377"/>
        <v>0</v>
      </c>
      <c r="AO1368" s="502">
        <f t="shared" si="377"/>
        <v>1373.7700339025632</v>
      </c>
      <c r="AP1368" s="502">
        <f t="shared" si="377"/>
        <v>454030.99620479718</v>
      </c>
      <c r="AQ1368" s="502">
        <f t="shared" si="376"/>
        <v>107697.85116808332</v>
      </c>
    </row>
    <row r="1369" spans="1:43" s="504" customFormat="1" ht="12.75" x14ac:dyDescent="0.2">
      <c r="A1369" s="535" t="s">
        <v>1744</v>
      </c>
      <c r="B1369" s="536">
        <v>0</v>
      </c>
      <c r="C1369" s="537" t="s">
        <v>2263</v>
      </c>
      <c r="D1369" s="537">
        <v>2935.3076069500426</v>
      </c>
      <c r="E1369" s="537">
        <v>2935.3076069500426</v>
      </c>
      <c r="F1369" s="537">
        <v>6281.3670599704774</v>
      </c>
      <c r="G1369" s="538">
        <v>0</v>
      </c>
      <c r="H1369" s="538">
        <v>7</v>
      </c>
      <c r="I1369" s="538">
        <v>246</v>
      </c>
      <c r="J1369" s="538">
        <v>254</v>
      </c>
      <c r="K1369" s="539">
        <f t="shared" si="385"/>
        <v>0</v>
      </c>
      <c r="L1369" s="539">
        <f t="shared" si="381"/>
        <v>20547.153248650298</v>
      </c>
      <c r="M1369" s="539">
        <f t="shared" si="381"/>
        <v>722085.67130971048</v>
      </c>
      <c r="N1369" s="539">
        <f t="shared" si="381"/>
        <v>1595467.2332325012</v>
      </c>
      <c r="O1369" s="539">
        <f t="shared" si="386"/>
        <v>2338100.0577908619</v>
      </c>
      <c r="P1369" s="540"/>
      <c r="Q1369" s="541"/>
      <c r="R1369" s="541"/>
      <c r="S1369" s="541"/>
      <c r="T1369" s="541"/>
      <c r="U1369" s="538">
        <f t="shared" si="388"/>
        <v>0</v>
      </c>
      <c r="V1369" s="538">
        <f t="shared" si="382"/>
        <v>0</v>
      </c>
      <c r="W1369" s="538">
        <f t="shared" si="382"/>
        <v>0</v>
      </c>
      <c r="X1369" s="538">
        <f t="shared" si="382"/>
        <v>0</v>
      </c>
      <c r="Y1369" s="538">
        <f t="shared" si="389"/>
        <v>0</v>
      </c>
      <c r="Z1369" s="542">
        <f t="shared" si="390"/>
        <v>0</v>
      </c>
      <c r="AA1369" s="543"/>
      <c r="AB1369" s="544" t="s">
        <v>2263</v>
      </c>
      <c r="AC1369" s="544" t="s">
        <v>2505</v>
      </c>
      <c r="AD1369" s="544" t="s">
        <v>2505</v>
      </c>
      <c r="AE1369" s="544" t="s">
        <v>2263</v>
      </c>
      <c r="AF1369" s="545" t="s">
        <v>2263</v>
      </c>
      <c r="AG1369" s="545" t="s">
        <v>2263</v>
      </c>
      <c r="AH1369" s="556"/>
      <c r="AN1369" s="502">
        <f t="shared" si="377"/>
        <v>0</v>
      </c>
      <c r="AO1369" s="502">
        <f t="shared" si="377"/>
        <v>-20547.153248650298</v>
      </c>
      <c r="AP1369" s="502">
        <f t="shared" si="377"/>
        <v>-722085.67130971048</v>
      </c>
      <c r="AQ1369" s="502">
        <f t="shared" si="376"/>
        <v>-1595467.2332325012</v>
      </c>
    </row>
    <row r="1370" spans="1:43" s="504" customFormat="1" ht="12.75" x14ac:dyDescent="0.2">
      <c r="A1370" s="535" t="s">
        <v>1745</v>
      </c>
      <c r="B1370" s="536">
        <v>0</v>
      </c>
      <c r="C1370" s="537" t="s">
        <v>2263</v>
      </c>
      <c r="D1370" s="537">
        <v>1872.799846901245</v>
      </c>
      <c r="E1370" s="537">
        <v>1872.799846901245</v>
      </c>
      <c r="F1370" s="537">
        <v>3057.5625059154122</v>
      </c>
      <c r="G1370" s="538">
        <v>0</v>
      </c>
      <c r="H1370" s="538">
        <v>85</v>
      </c>
      <c r="I1370" s="538">
        <v>710</v>
      </c>
      <c r="J1370" s="538">
        <v>119</v>
      </c>
      <c r="K1370" s="539">
        <f t="shared" si="385"/>
        <v>0</v>
      </c>
      <c r="L1370" s="539">
        <f t="shared" si="381"/>
        <v>159187.98698660583</v>
      </c>
      <c r="M1370" s="539">
        <f t="shared" si="381"/>
        <v>1329687.8912998841</v>
      </c>
      <c r="N1370" s="539">
        <f t="shared" si="381"/>
        <v>363849.93820393406</v>
      </c>
      <c r="O1370" s="539">
        <f t="shared" si="386"/>
        <v>1852725.8164904241</v>
      </c>
      <c r="P1370" s="540"/>
      <c r="Q1370" s="541"/>
      <c r="R1370" s="541"/>
      <c r="S1370" s="541"/>
      <c r="T1370" s="541"/>
      <c r="U1370" s="538">
        <f t="shared" si="388"/>
        <v>0</v>
      </c>
      <c r="V1370" s="538">
        <f t="shared" si="382"/>
        <v>0</v>
      </c>
      <c r="W1370" s="538">
        <f t="shared" si="382"/>
        <v>0</v>
      </c>
      <c r="X1370" s="538">
        <f t="shared" si="382"/>
        <v>0</v>
      </c>
      <c r="Y1370" s="538">
        <f t="shared" si="389"/>
        <v>0</v>
      </c>
      <c r="Z1370" s="542">
        <f t="shared" si="390"/>
        <v>0</v>
      </c>
      <c r="AA1370" s="543"/>
      <c r="AB1370" s="544" t="s">
        <v>2263</v>
      </c>
      <c r="AC1370" s="544" t="s">
        <v>2505</v>
      </c>
      <c r="AD1370" s="544" t="s">
        <v>2505</v>
      </c>
      <c r="AE1370" s="544" t="s">
        <v>2263</v>
      </c>
      <c r="AF1370" s="545" t="s">
        <v>2263</v>
      </c>
      <c r="AG1370" s="545" t="s">
        <v>2263</v>
      </c>
      <c r="AH1370" s="556"/>
      <c r="AN1370" s="502">
        <f t="shared" si="377"/>
        <v>0</v>
      </c>
      <c r="AO1370" s="502">
        <f t="shared" si="377"/>
        <v>-159187.98698660583</v>
      </c>
      <c r="AP1370" s="502">
        <f t="shared" si="377"/>
        <v>-1329687.8912998841</v>
      </c>
      <c r="AQ1370" s="502">
        <f t="shared" si="376"/>
        <v>-363849.93820393406</v>
      </c>
    </row>
    <row r="1371" spans="1:43" s="560" customFormat="1" ht="51" x14ac:dyDescent="0.2">
      <c r="A1371" s="548" t="s">
        <v>1746</v>
      </c>
      <c r="B1371" s="549" t="s">
        <v>2524</v>
      </c>
      <c r="C1371" s="550" t="s">
        <v>2263</v>
      </c>
      <c r="D1371" s="550">
        <v>4236.7773799132674</v>
      </c>
      <c r="E1371" s="550">
        <v>4236.7773799132674</v>
      </c>
      <c r="F1371" s="550">
        <v>3786.377091668257</v>
      </c>
      <c r="G1371" s="551">
        <v>0</v>
      </c>
      <c r="H1371" s="551">
        <v>3</v>
      </c>
      <c r="I1371" s="551">
        <v>2589</v>
      </c>
      <c r="J1371" s="551">
        <v>15</v>
      </c>
      <c r="K1371" s="552">
        <f t="shared" si="385"/>
        <v>0</v>
      </c>
      <c r="L1371" s="552">
        <f t="shared" si="381"/>
        <v>12710.332139739803</v>
      </c>
      <c r="M1371" s="552">
        <f t="shared" si="381"/>
        <v>10969016.636595448</v>
      </c>
      <c r="N1371" s="552">
        <f t="shared" si="381"/>
        <v>56795.656375023857</v>
      </c>
      <c r="O1371" s="552">
        <f t="shared" si="386"/>
        <v>11038522.625110213</v>
      </c>
      <c r="P1371" s="540"/>
      <c r="Q1371" s="553"/>
      <c r="R1371" s="553">
        <f>SUMPRODUCT($D$1371:$F$1371,$H$1371:$J$1371)/SUM($H$1371:$J$1371)</f>
        <v>4234.1858937898787</v>
      </c>
      <c r="S1371" s="553">
        <f t="shared" ref="S1371:T1371" si="393">SUMPRODUCT($D$1371:$F$1371,$H$1371:$J$1371)/SUM($H$1371:$J$1371)</f>
        <v>4234.1858937898787</v>
      </c>
      <c r="T1371" s="553">
        <f t="shared" si="393"/>
        <v>4234.1858937898787</v>
      </c>
      <c r="U1371" s="551">
        <f t="shared" si="388"/>
        <v>0</v>
      </c>
      <c r="V1371" s="551">
        <f t="shared" si="382"/>
        <v>12702.557681369635</v>
      </c>
      <c r="W1371" s="551">
        <f t="shared" si="382"/>
        <v>10962307.279021995</v>
      </c>
      <c r="X1371" s="551">
        <f t="shared" si="382"/>
        <v>63512.78840684818</v>
      </c>
      <c r="Y1371" s="551">
        <f t="shared" si="389"/>
        <v>11038522.625110215</v>
      </c>
      <c r="Z1371" s="551">
        <f t="shared" si="390"/>
        <v>1.862645149230957E-9</v>
      </c>
      <c r="AA1371" s="540"/>
      <c r="AB1371" s="554" t="s">
        <v>2505</v>
      </c>
      <c r="AC1371" s="554">
        <v>4437.00838524153</v>
      </c>
      <c r="AD1371" s="554">
        <v>4437.00838524153</v>
      </c>
      <c r="AE1371" s="554">
        <v>6444.4863487979155</v>
      </c>
      <c r="AF1371" s="555" t="s">
        <v>2263</v>
      </c>
      <c r="AG1371" s="555" t="s">
        <v>2263</v>
      </c>
      <c r="AH1371" s="559"/>
      <c r="AN1371" s="502">
        <f t="shared" si="377"/>
        <v>0</v>
      </c>
      <c r="AO1371" s="502">
        <f t="shared" si="377"/>
        <v>-7.7744583701678494</v>
      </c>
      <c r="AP1371" s="502">
        <f t="shared" si="377"/>
        <v>-6709.357573453337</v>
      </c>
      <c r="AQ1371" s="502">
        <f t="shared" si="376"/>
        <v>6717.1320318243233</v>
      </c>
    </row>
    <row r="1372" spans="1:43" s="504" customFormat="1" ht="12.75" x14ac:dyDescent="0.2">
      <c r="A1372" s="535" t="s">
        <v>1747</v>
      </c>
      <c r="B1372" s="536">
        <v>0</v>
      </c>
      <c r="C1372" s="537" t="s">
        <v>2263</v>
      </c>
      <c r="D1372" s="537">
        <v>2496.2308754770875</v>
      </c>
      <c r="E1372" s="537">
        <v>2496.2308754770875</v>
      </c>
      <c r="F1372" s="537">
        <v>6999.9622401683182</v>
      </c>
      <c r="G1372" s="538">
        <v>0</v>
      </c>
      <c r="H1372" s="538">
        <v>16</v>
      </c>
      <c r="I1372" s="538">
        <v>715</v>
      </c>
      <c r="J1372" s="538">
        <v>76</v>
      </c>
      <c r="K1372" s="539">
        <f t="shared" si="385"/>
        <v>0</v>
      </c>
      <c r="L1372" s="539">
        <f t="shared" si="381"/>
        <v>39939.694007633399</v>
      </c>
      <c r="M1372" s="539">
        <f t="shared" si="381"/>
        <v>1784805.0759661174</v>
      </c>
      <c r="N1372" s="539">
        <f t="shared" si="381"/>
        <v>531997.13025279215</v>
      </c>
      <c r="O1372" s="539">
        <f t="shared" si="386"/>
        <v>2356741.9002265432</v>
      </c>
      <c r="P1372" s="540"/>
      <c r="Q1372" s="541"/>
      <c r="R1372" s="541"/>
      <c r="S1372" s="541"/>
      <c r="T1372" s="541"/>
      <c r="U1372" s="538">
        <f t="shared" si="388"/>
        <v>0</v>
      </c>
      <c r="V1372" s="538">
        <f t="shared" si="382"/>
        <v>0</v>
      </c>
      <c r="W1372" s="538">
        <f t="shared" si="382"/>
        <v>0</v>
      </c>
      <c r="X1372" s="538">
        <f t="shared" si="382"/>
        <v>0</v>
      </c>
      <c r="Y1372" s="538">
        <f t="shared" si="389"/>
        <v>0</v>
      </c>
      <c r="Z1372" s="542">
        <f t="shared" si="390"/>
        <v>0</v>
      </c>
      <c r="AA1372" s="543"/>
      <c r="AB1372" s="544" t="s">
        <v>2263</v>
      </c>
      <c r="AC1372" s="544" t="s">
        <v>2505</v>
      </c>
      <c r="AD1372" s="544" t="s">
        <v>2505</v>
      </c>
      <c r="AE1372" s="544" t="s">
        <v>2263</v>
      </c>
      <c r="AF1372" s="545" t="s">
        <v>2263</v>
      </c>
      <c r="AG1372" s="545" t="s">
        <v>2263</v>
      </c>
      <c r="AH1372" s="556"/>
      <c r="AN1372" s="502">
        <f t="shared" si="377"/>
        <v>0</v>
      </c>
      <c r="AO1372" s="502">
        <f t="shared" si="377"/>
        <v>-39939.694007633399</v>
      </c>
      <c r="AP1372" s="502">
        <f t="shared" si="377"/>
        <v>-1784805.0759661174</v>
      </c>
      <c r="AQ1372" s="502">
        <f t="shared" si="376"/>
        <v>-531997.13025279215</v>
      </c>
    </row>
    <row r="1373" spans="1:43" s="504" customFormat="1" ht="12.75" x14ac:dyDescent="0.2">
      <c r="A1373" s="535" t="s">
        <v>1748</v>
      </c>
      <c r="B1373" s="536">
        <v>0</v>
      </c>
      <c r="C1373" s="537" t="s">
        <v>2263</v>
      </c>
      <c r="D1373" s="537">
        <v>2144.2122340491396</v>
      </c>
      <c r="E1373" s="537">
        <v>2144.2122340491396</v>
      </c>
      <c r="F1373" s="537">
        <v>2870.8351384164134</v>
      </c>
      <c r="G1373" s="538">
        <v>0</v>
      </c>
      <c r="H1373" s="538">
        <v>64</v>
      </c>
      <c r="I1373" s="538">
        <v>946</v>
      </c>
      <c r="J1373" s="538">
        <v>15</v>
      </c>
      <c r="K1373" s="539">
        <f t="shared" si="385"/>
        <v>0</v>
      </c>
      <c r="L1373" s="539">
        <f t="shared" si="381"/>
        <v>137229.58297914494</v>
      </c>
      <c r="M1373" s="539">
        <f t="shared" si="381"/>
        <v>2028424.7734104861</v>
      </c>
      <c r="N1373" s="539">
        <f t="shared" si="381"/>
        <v>43062.527076246202</v>
      </c>
      <c r="O1373" s="539">
        <f t="shared" si="386"/>
        <v>2208716.8834658773</v>
      </c>
      <c r="P1373" s="540"/>
      <c r="Q1373" s="541"/>
      <c r="R1373" s="541"/>
      <c r="S1373" s="541"/>
      <c r="T1373" s="541"/>
      <c r="U1373" s="538">
        <f t="shared" si="388"/>
        <v>0</v>
      </c>
      <c r="V1373" s="538">
        <f t="shared" si="382"/>
        <v>0</v>
      </c>
      <c r="W1373" s="538">
        <f t="shared" si="382"/>
        <v>0</v>
      </c>
      <c r="X1373" s="538">
        <f t="shared" si="382"/>
        <v>0</v>
      </c>
      <c r="Y1373" s="538">
        <f t="shared" si="389"/>
        <v>0</v>
      </c>
      <c r="Z1373" s="542">
        <f t="shared" si="390"/>
        <v>0</v>
      </c>
      <c r="AA1373" s="543"/>
      <c r="AB1373" s="544" t="s">
        <v>2263</v>
      </c>
      <c r="AC1373" s="544" t="s">
        <v>2505</v>
      </c>
      <c r="AD1373" s="544" t="s">
        <v>2505</v>
      </c>
      <c r="AE1373" s="544" t="s">
        <v>2263</v>
      </c>
      <c r="AF1373" s="545" t="s">
        <v>2263</v>
      </c>
      <c r="AG1373" s="545" t="s">
        <v>2263</v>
      </c>
      <c r="AH1373" s="556"/>
      <c r="AN1373" s="502">
        <f t="shared" si="377"/>
        <v>0</v>
      </c>
      <c r="AO1373" s="502">
        <f t="shared" si="377"/>
        <v>-137229.58297914494</v>
      </c>
      <c r="AP1373" s="502">
        <f t="shared" si="377"/>
        <v>-2028424.7734104861</v>
      </c>
      <c r="AQ1373" s="502">
        <f t="shared" si="376"/>
        <v>-43062.527076246202</v>
      </c>
    </row>
    <row r="1374" spans="1:43" s="504" customFormat="1" ht="12.75" x14ac:dyDescent="0.2">
      <c r="A1374" s="535" t="s">
        <v>1749</v>
      </c>
      <c r="B1374" s="536">
        <v>0</v>
      </c>
      <c r="C1374" s="537" t="s">
        <v>2263</v>
      </c>
      <c r="D1374" s="537">
        <v>13498.35054246445</v>
      </c>
      <c r="E1374" s="537">
        <v>13498.35054246445</v>
      </c>
      <c r="F1374" s="537">
        <v>14101.973904470968</v>
      </c>
      <c r="G1374" s="538">
        <v>0</v>
      </c>
      <c r="H1374" s="538">
        <v>0</v>
      </c>
      <c r="I1374" s="538">
        <v>219</v>
      </c>
      <c r="J1374" s="538">
        <v>26</v>
      </c>
      <c r="K1374" s="539">
        <f t="shared" si="385"/>
        <v>0</v>
      </c>
      <c r="L1374" s="539">
        <f t="shared" si="381"/>
        <v>0</v>
      </c>
      <c r="M1374" s="539">
        <f t="shared" si="381"/>
        <v>2956138.7687997147</v>
      </c>
      <c r="N1374" s="539">
        <f t="shared" si="381"/>
        <v>366651.32151624514</v>
      </c>
      <c r="O1374" s="539">
        <f t="shared" si="386"/>
        <v>3322790.0903159599</v>
      </c>
      <c r="P1374" s="540"/>
      <c r="Q1374" s="541"/>
      <c r="R1374" s="541"/>
      <c r="S1374" s="541"/>
      <c r="T1374" s="541"/>
      <c r="U1374" s="538">
        <f t="shared" si="388"/>
        <v>0</v>
      </c>
      <c r="V1374" s="538">
        <f t="shared" si="382"/>
        <v>0</v>
      </c>
      <c r="W1374" s="538">
        <f t="shared" si="382"/>
        <v>0</v>
      </c>
      <c r="X1374" s="538">
        <f t="shared" si="382"/>
        <v>0</v>
      </c>
      <c r="Y1374" s="538">
        <f t="shared" si="389"/>
        <v>0</v>
      </c>
      <c r="Z1374" s="542">
        <f t="shared" si="390"/>
        <v>0</v>
      </c>
      <c r="AA1374" s="543"/>
      <c r="AB1374" s="544" t="s">
        <v>2505</v>
      </c>
      <c r="AC1374" s="544">
        <v>11896.603663504296</v>
      </c>
      <c r="AD1374" s="544">
        <v>11896.603663504296</v>
      </c>
      <c r="AE1374" s="544">
        <v>13059.976710803174</v>
      </c>
      <c r="AF1374" s="545" t="s">
        <v>2263</v>
      </c>
      <c r="AG1374" s="545" t="s">
        <v>2263</v>
      </c>
      <c r="AH1374" s="556"/>
      <c r="AN1374" s="502">
        <f t="shared" si="377"/>
        <v>0</v>
      </c>
      <c r="AO1374" s="502">
        <f t="shared" si="377"/>
        <v>0</v>
      </c>
      <c r="AP1374" s="502">
        <f t="shared" si="377"/>
        <v>-2956138.7687997147</v>
      </c>
      <c r="AQ1374" s="502">
        <f t="shared" si="376"/>
        <v>-366651.32151624514</v>
      </c>
    </row>
    <row r="1375" spans="1:43" s="504" customFormat="1" ht="12.75" x14ac:dyDescent="0.2">
      <c r="A1375" s="535" t="s">
        <v>1750</v>
      </c>
      <c r="B1375" s="536">
        <v>0</v>
      </c>
      <c r="C1375" s="537">
        <v>142.54274737269319</v>
      </c>
      <c r="D1375" s="537">
        <v>365.04417646737915</v>
      </c>
      <c r="E1375" s="537">
        <v>365.04417646737915</v>
      </c>
      <c r="F1375" s="537">
        <v>687.30664348394839</v>
      </c>
      <c r="G1375" s="538">
        <v>182289</v>
      </c>
      <c r="H1375" s="538">
        <v>149663</v>
      </c>
      <c r="I1375" s="538">
        <v>8567</v>
      </c>
      <c r="J1375" s="538">
        <v>617</v>
      </c>
      <c r="K1375" s="539">
        <f t="shared" si="385"/>
        <v>25983974.875820868</v>
      </c>
      <c r="L1375" s="539">
        <f t="shared" si="381"/>
        <v>54633606.582637362</v>
      </c>
      <c r="M1375" s="539">
        <f t="shared" si="381"/>
        <v>3127333.4597960371</v>
      </c>
      <c r="N1375" s="539">
        <f t="shared" si="381"/>
        <v>424068.19902959617</v>
      </c>
      <c r="O1375" s="539">
        <f t="shared" si="386"/>
        <v>84168983.117283866</v>
      </c>
      <c r="P1375" s="540"/>
      <c r="Q1375" s="541"/>
      <c r="R1375" s="541"/>
      <c r="S1375" s="541"/>
      <c r="T1375" s="541"/>
      <c r="U1375" s="538">
        <f t="shared" si="388"/>
        <v>0</v>
      </c>
      <c r="V1375" s="538">
        <f t="shared" si="382"/>
        <v>0</v>
      </c>
      <c r="W1375" s="538">
        <f t="shared" si="382"/>
        <v>0</v>
      </c>
      <c r="X1375" s="538">
        <f t="shared" si="382"/>
        <v>0</v>
      </c>
      <c r="Y1375" s="538">
        <f t="shared" si="389"/>
        <v>0</v>
      </c>
      <c r="Z1375" s="542">
        <f t="shared" si="390"/>
        <v>0</v>
      </c>
      <c r="AA1375" s="543"/>
      <c r="AB1375" s="544">
        <v>379.74304974653234</v>
      </c>
      <c r="AC1375" s="544">
        <v>216.9960284265899</v>
      </c>
      <c r="AD1375" s="544">
        <v>216.9960284265899</v>
      </c>
      <c r="AE1375" s="544">
        <v>578.50293829717361</v>
      </c>
      <c r="AF1375" s="545">
        <v>101</v>
      </c>
      <c r="AG1375" s="545" t="s">
        <v>2263</v>
      </c>
      <c r="AH1375" s="556"/>
      <c r="AN1375" s="502">
        <f t="shared" si="377"/>
        <v>-25983974.875820868</v>
      </c>
      <c r="AO1375" s="502">
        <f t="shared" si="377"/>
        <v>-54633606.582637362</v>
      </c>
      <c r="AP1375" s="502">
        <f t="shared" si="377"/>
        <v>-3127333.4597960371</v>
      </c>
      <c r="AQ1375" s="502">
        <f t="shared" si="376"/>
        <v>-424068.19902959617</v>
      </c>
    </row>
    <row r="1376" spans="1:43" s="504" customFormat="1" ht="12.75" x14ac:dyDescent="0.2">
      <c r="A1376" s="535" t="s">
        <v>1751</v>
      </c>
      <c r="B1376" s="536">
        <v>0</v>
      </c>
      <c r="C1376" s="537" t="s">
        <v>2263</v>
      </c>
      <c r="D1376" s="537">
        <v>739.33543339379241</v>
      </c>
      <c r="E1376" s="537">
        <v>739.33543339379241</v>
      </c>
      <c r="F1376" s="537">
        <v>951.92904086923818</v>
      </c>
      <c r="G1376" s="538">
        <v>386</v>
      </c>
      <c r="H1376" s="538">
        <v>1106</v>
      </c>
      <c r="I1376" s="538">
        <v>129</v>
      </c>
      <c r="J1376" s="538">
        <v>21</v>
      </c>
      <c r="K1376" s="539">
        <f t="shared" si="385"/>
        <v>0</v>
      </c>
      <c r="L1376" s="539">
        <f t="shared" si="381"/>
        <v>817704.98933353438</v>
      </c>
      <c r="M1376" s="539">
        <f t="shared" si="381"/>
        <v>95374.270907799219</v>
      </c>
      <c r="N1376" s="539">
        <f t="shared" si="381"/>
        <v>19990.509858254001</v>
      </c>
      <c r="O1376" s="539">
        <f t="shared" si="386"/>
        <v>933069.77009958762</v>
      </c>
      <c r="P1376" s="540"/>
      <c r="Q1376" s="541"/>
      <c r="R1376" s="541"/>
      <c r="S1376" s="541"/>
      <c r="T1376" s="541"/>
      <c r="U1376" s="538">
        <f t="shared" si="388"/>
        <v>0</v>
      </c>
      <c r="V1376" s="538">
        <f t="shared" si="382"/>
        <v>0</v>
      </c>
      <c r="W1376" s="538">
        <f t="shared" si="382"/>
        <v>0</v>
      </c>
      <c r="X1376" s="538">
        <f t="shared" si="382"/>
        <v>0</v>
      </c>
      <c r="Y1376" s="538">
        <f t="shared" si="389"/>
        <v>0</v>
      </c>
      <c r="Z1376" s="542">
        <f t="shared" si="390"/>
        <v>0</v>
      </c>
      <c r="AA1376" s="543"/>
      <c r="AB1376" s="544" t="s">
        <v>2505</v>
      </c>
      <c r="AC1376" s="544">
        <v>668.55292397550716</v>
      </c>
      <c r="AD1376" s="544">
        <v>668.55292397550716</v>
      </c>
      <c r="AE1376" s="544">
        <v>1050.5831662472258</v>
      </c>
      <c r="AF1376" s="545">
        <v>101</v>
      </c>
      <c r="AG1376" s="545" t="s">
        <v>2263</v>
      </c>
      <c r="AH1376" s="556"/>
      <c r="AN1376" s="502">
        <f t="shared" si="377"/>
        <v>0</v>
      </c>
      <c r="AO1376" s="502">
        <f t="shared" si="377"/>
        <v>-817704.98933353438</v>
      </c>
      <c r="AP1376" s="502">
        <f t="shared" si="377"/>
        <v>-95374.270907799219</v>
      </c>
      <c r="AQ1376" s="502">
        <f t="shared" si="376"/>
        <v>-19990.509858254001</v>
      </c>
    </row>
    <row r="1377" spans="1:43" s="504" customFormat="1" ht="12.75" x14ac:dyDescent="0.2">
      <c r="A1377" s="535" t="s">
        <v>1752</v>
      </c>
      <c r="B1377" s="536">
        <v>0</v>
      </c>
      <c r="C1377" s="537" t="s">
        <v>2263</v>
      </c>
      <c r="D1377" s="537">
        <v>1268.8829579866995</v>
      </c>
      <c r="E1377" s="537">
        <v>1268.8829579866995</v>
      </c>
      <c r="F1377" s="537">
        <v>1268.8829579866995</v>
      </c>
      <c r="G1377" s="538">
        <v>0</v>
      </c>
      <c r="H1377" s="538">
        <v>83</v>
      </c>
      <c r="I1377" s="538">
        <v>116</v>
      </c>
      <c r="J1377" s="538">
        <v>0</v>
      </c>
      <c r="K1377" s="539">
        <f t="shared" si="385"/>
        <v>0</v>
      </c>
      <c r="L1377" s="539">
        <f t="shared" si="381"/>
        <v>105317.28551289605</v>
      </c>
      <c r="M1377" s="539">
        <f t="shared" si="381"/>
        <v>147190.42312645714</v>
      </c>
      <c r="N1377" s="539">
        <f t="shared" si="381"/>
        <v>0</v>
      </c>
      <c r="O1377" s="539">
        <f t="shared" si="386"/>
        <v>252507.70863935319</v>
      </c>
      <c r="P1377" s="540"/>
      <c r="Q1377" s="541"/>
      <c r="R1377" s="541"/>
      <c r="S1377" s="541"/>
      <c r="T1377" s="541"/>
      <c r="U1377" s="538">
        <f t="shared" si="388"/>
        <v>0</v>
      </c>
      <c r="V1377" s="538">
        <f t="shared" si="382"/>
        <v>0</v>
      </c>
      <c r="W1377" s="538">
        <f t="shared" si="382"/>
        <v>0</v>
      </c>
      <c r="X1377" s="538">
        <f t="shared" si="382"/>
        <v>0</v>
      </c>
      <c r="Y1377" s="538">
        <f t="shared" si="389"/>
        <v>0</v>
      </c>
      <c r="Z1377" s="542">
        <f t="shared" si="390"/>
        <v>0</v>
      </c>
      <c r="AA1377" s="543"/>
      <c r="AB1377" s="544" t="s">
        <v>2505</v>
      </c>
      <c r="AC1377" s="544">
        <v>1116.0740649223774</v>
      </c>
      <c r="AD1377" s="544">
        <v>1116.0740649223774</v>
      </c>
      <c r="AE1377" s="544">
        <v>462.98426980072537</v>
      </c>
      <c r="AF1377" s="545" t="s">
        <v>2263</v>
      </c>
      <c r="AG1377" s="545" t="s">
        <v>2263</v>
      </c>
      <c r="AH1377" s="556"/>
      <c r="AN1377" s="502">
        <f t="shared" si="377"/>
        <v>0</v>
      </c>
      <c r="AO1377" s="502">
        <f t="shared" si="377"/>
        <v>-105317.28551289605</v>
      </c>
      <c r="AP1377" s="502">
        <f t="shared" si="377"/>
        <v>-147190.42312645714</v>
      </c>
      <c r="AQ1377" s="502">
        <f t="shared" si="376"/>
        <v>0</v>
      </c>
    </row>
    <row r="1378" spans="1:43" s="560" customFormat="1" ht="42.75" customHeight="1" x14ac:dyDescent="0.2">
      <c r="A1378" s="548" t="s">
        <v>1753</v>
      </c>
      <c r="B1378" s="549" t="s">
        <v>2450</v>
      </c>
      <c r="C1378" s="550" t="s">
        <v>2263</v>
      </c>
      <c r="D1378" s="550">
        <v>2722.7097983696658</v>
      </c>
      <c r="E1378" s="550">
        <v>2722.7097983696658</v>
      </c>
      <c r="F1378" s="550">
        <v>4532.1282456272329</v>
      </c>
      <c r="G1378" s="551">
        <v>0</v>
      </c>
      <c r="H1378" s="551">
        <v>19</v>
      </c>
      <c r="I1378" s="551">
        <v>291</v>
      </c>
      <c r="J1378" s="551">
        <v>10</v>
      </c>
      <c r="K1378" s="552">
        <f t="shared" si="385"/>
        <v>0</v>
      </c>
      <c r="L1378" s="552">
        <f t="shared" si="381"/>
        <v>51731.48616902365</v>
      </c>
      <c r="M1378" s="552">
        <f t="shared" si="381"/>
        <v>792308.55132557277</v>
      </c>
      <c r="N1378" s="552">
        <f t="shared" si="381"/>
        <v>45321.282456272325</v>
      </c>
      <c r="O1378" s="552">
        <f t="shared" si="386"/>
        <v>889361.31995086872</v>
      </c>
      <c r="P1378" s="540"/>
      <c r="Q1378" s="553"/>
      <c r="R1378" s="553">
        <f>$D$1378*3.12</f>
        <v>8494.8545709133577</v>
      </c>
      <c r="S1378" s="553">
        <f>$D$1378*3.12</f>
        <v>8494.8545709133577</v>
      </c>
      <c r="T1378" s="553">
        <f>$F$1378*1.88</f>
        <v>8520.4011017791981</v>
      </c>
      <c r="U1378" s="551">
        <f t="shared" si="388"/>
        <v>0</v>
      </c>
      <c r="V1378" s="551">
        <f t="shared" si="382"/>
        <v>161402.23684735381</v>
      </c>
      <c r="W1378" s="551">
        <f t="shared" si="382"/>
        <v>2472002.680135787</v>
      </c>
      <c r="X1378" s="551">
        <f t="shared" si="382"/>
        <v>85204.011017791985</v>
      </c>
      <c r="Y1378" s="551">
        <f t="shared" si="389"/>
        <v>2718608.9280009326</v>
      </c>
      <c r="Z1378" s="551">
        <f t="shared" si="390"/>
        <v>1829247.6080500637</v>
      </c>
      <c r="AA1378" s="540"/>
      <c r="AB1378" s="554" t="s">
        <v>2505</v>
      </c>
      <c r="AC1378" s="554">
        <v>3996.7640108141204</v>
      </c>
      <c r="AD1378" s="554">
        <v>3996.7640108141204</v>
      </c>
      <c r="AE1378" s="554">
        <v>5623.121327913721</v>
      </c>
      <c r="AF1378" s="555" t="s">
        <v>2263</v>
      </c>
      <c r="AG1378" s="555" t="s">
        <v>2263</v>
      </c>
      <c r="AH1378" s="559"/>
      <c r="AN1378" s="502">
        <f t="shared" si="377"/>
        <v>0</v>
      </c>
      <c r="AO1378" s="502">
        <f t="shared" si="377"/>
        <v>109670.75067833017</v>
      </c>
      <c r="AP1378" s="502">
        <f t="shared" si="377"/>
        <v>1679694.1288102143</v>
      </c>
      <c r="AQ1378" s="502">
        <f t="shared" si="376"/>
        <v>39882.72856151966</v>
      </c>
    </row>
    <row r="1379" spans="1:43" s="504" customFormat="1" ht="12.75" x14ac:dyDescent="0.2">
      <c r="A1379" s="535" t="s">
        <v>1754</v>
      </c>
      <c r="B1379" s="536">
        <v>0</v>
      </c>
      <c r="C1379" s="537" t="s">
        <v>2263</v>
      </c>
      <c r="D1379" s="537">
        <v>4144.8894368261872</v>
      </c>
      <c r="E1379" s="537">
        <v>4144.8894368261872</v>
      </c>
      <c r="F1379" s="537">
        <v>6737.270295478449</v>
      </c>
      <c r="G1379" s="538">
        <v>6</v>
      </c>
      <c r="H1379" s="538">
        <v>14</v>
      </c>
      <c r="I1379" s="538">
        <v>283</v>
      </c>
      <c r="J1379" s="538">
        <v>6</v>
      </c>
      <c r="K1379" s="539">
        <f t="shared" si="385"/>
        <v>0</v>
      </c>
      <c r="L1379" s="539">
        <f t="shared" si="381"/>
        <v>58028.452115566623</v>
      </c>
      <c r="M1379" s="539">
        <f t="shared" si="381"/>
        <v>1173003.710621811</v>
      </c>
      <c r="N1379" s="539">
        <f t="shared" si="381"/>
        <v>40423.621772870698</v>
      </c>
      <c r="O1379" s="539">
        <f t="shared" si="386"/>
        <v>1271455.7845102483</v>
      </c>
      <c r="P1379" s="540"/>
      <c r="Q1379" s="541"/>
      <c r="R1379" s="541"/>
      <c r="S1379" s="541"/>
      <c r="T1379" s="541"/>
      <c r="U1379" s="538">
        <f t="shared" si="388"/>
        <v>0</v>
      </c>
      <c r="V1379" s="538">
        <f t="shared" si="382"/>
        <v>0</v>
      </c>
      <c r="W1379" s="538">
        <f t="shared" si="382"/>
        <v>0</v>
      </c>
      <c r="X1379" s="538">
        <f t="shared" si="382"/>
        <v>0</v>
      </c>
      <c r="Y1379" s="538">
        <f t="shared" si="389"/>
        <v>0</v>
      </c>
      <c r="Z1379" s="542">
        <f t="shared" si="390"/>
        <v>0</v>
      </c>
      <c r="AA1379" s="543"/>
      <c r="AB1379" s="544" t="s">
        <v>2505</v>
      </c>
      <c r="AC1379" s="544">
        <v>4039.2447174039612</v>
      </c>
      <c r="AD1379" s="544">
        <v>4039.2447174039612</v>
      </c>
      <c r="AE1379" s="544">
        <v>6453.2588555470484</v>
      </c>
      <c r="AF1379" s="545">
        <v>502</v>
      </c>
      <c r="AG1379" s="545" t="s">
        <v>2263</v>
      </c>
      <c r="AH1379" s="556"/>
      <c r="AN1379" s="502">
        <f t="shared" si="377"/>
        <v>0</v>
      </c>
      <c r="AO1379" s="502">
        <f t="shared" si="377"/>
        <v>-58028.452115566623</v>
      </c>
      <c r="AP1379" s="502">
        <f t="shared" si="377"/>
        <v>-1173003.710621811</v>
      </c>
      <c r="AQ1379" s="502">
        <f t="shared" si="376"/>
        <v>-40423.621772870698</v>
      </c>
    </row>
    <row r="1380" spans="1:43" s="504" customFormat="1" ht="12.75" x14ac:dyDescent="0.2">
      <c r="A1380" s="535" t="s">
        <v>1755</v>
      </c>
      <c r="B1380" s="536">
        <v>0</v>
      </c>
      <c r="C1380" s="537" t="s">
        <v>2263</v>
      </c>
      <c r="D1380" s="537">
        <v>4760.3323685444448</v>
      </c>
      <c r="E1380" s="537">
        <v>4760.3323685444448</v>
      </c>
      <c r="F1380" s="537">
        <v>7788.2979569709269</v>
      </c>
      <c r="G1380" s="538">
        <v>0</v>
      </c>
      <c r="H1380" s="538">
        <v>1</v>
      </c>
      <c r="I1380" s="538">
        <v>526</v>
      </c>
      <c r="J1380" s="538">
        <v>105</v>
      </c>
      <c r="K1380" s="539">
        <f t="shared" si="385"/>
        <v>0</v>
      </c>
      <c r="L1380" s="539">
        <f t="shared" si="381"/>
        <v>4760.3323685444448</v>
      </c>
      <c r="M1380" s="539">
        <f t="shared" si="381"/>
        <v>2503934.8258543778</v>
      </c>
      <c r="N1380" s="539">
        <f t="shared" si="381"/>
        <v>817771.28548194736</v>
      </c>
      <c r="O1380" s="539">
        <f t="shared" si="386"/>
        <v>3326466.4437048696</v>
      </c>
      <c r="P1380" s="540"/>
      <c r="Q1380" s="541"/>
      <c r="R1380" s="541"/>
      <c r="S1380" s="541"/>
      <c r="T1380" s="541"/>
      <c r="U1380" s="538">
        <f t="shared" si="388"/>
        <v>0</v>
      </c>
      <c r="V1380" s="538">
        <f t="shared" si="382"/>
        <v>0</v>
      </c>
      <c r="W1380" s="538">
        <f t="shared" si="382"/>
        <v>0</v>
      </c>
      <c r="X1380" s="538">
        <f t="shared" si="382"/>
        <v>0</v>
      </c>
      <c r="Y1380" s="538">
        <f t="shared" si="389"/>
        <v>0</v>
      </c>
      <c r="Z1380" s="542">
        <f t="shared" si="390"/>
        <v>0</v>
      </c>
      <c r="AA1380" s="543"/>
      <c r="AB1380" s="544" t="s">
        <v>2263</v>
      </c>
      <c r="AC1380" s="544" t="s">
        <v>2505</v>
      </c>
      <c r="AD1380" s="544" t="s">
        <v>2505</v>
      </c>
      <c r="AE1380" s="544" t="s">
        <v>2263</v>
      </c>
      <c r="AF1380" s="545" t="s">
        <v>2263</v>
      </c>
      <c r="AG1380" s="545" t="s">
        <v>2263</v>
      </c>
      <c r="AH1380" s="556"/>
      <c r="AN1380" s="502">
        <f t="shared" si="377"/>
        <v>0</v>
      </c>
      <c r="AO1380" s="502">
        <f t="shared" si="377"/>
        <v>-4760.3323685444448</v>
      </c>
      <c r="AP1380" s="502">
        <f t="shared" si="377"/>
        <v>-2503934.8258543778</v>
      </c>
      <c r="AQ1380" s="502">
        <f t="shared" si="376"/>
        <v>-817771.28548194736</v>
      </c>
    </row>
    <row r="1381" spans="1:43" s="504" customFormat="1" ht="12.75" x14ac:dyDescent="0.2">
      <c r="A1381" s="535" t="s">
        <v>1756</v>
      </c>
      <c r="B1381" s="536">
        <v>0</v>
      </c>
      <c r="C1381" s="537" t="s">
        <v>2263</v>
      </c>
      <c r="D1381" s="537">
        <v>3659.1007067048358</v>
      </c>
      <c r="E1381" s="537">
        <v>3659.1007067048358</v>
      </c>
      <c r="F1381" s="537">
        <v>5615.8325336145235</v>
      </c>
      <c r="G1381" s="538">
        <v>0</v>
      </c>
      <c r="H1381" s="538">
        <v>14</v>
      </c>
      <c r="I1381" s="538">
        <v>1491</v>
      </c>
      <c r="J1381" s="538">
        <v>92</v>
      </c>
      <c r="K1381" s="539">
        <f t="shared" si="385"/>
        <v>0</v>
      </c>
      <c r="L1381" s="539">
        <f t="shared" si="381"/>
        <v>51227.409893867705</v>
      </c>
      <c r="M1381" s="539">
        <f t="shared" si="381"/>
        <v>5455719.1536969105</v>
      </c>
      <c r="N1381" s="539">
        <f t="shared" si="381"/>
        <v>516656.59309253615</v>
      </c>
      <c r="O1381" s="539">
        <f t="shared" si="386"/>
        <v>6023603.1566833146</v>
      </c>
      <c r="P1381" s="540"/>
      <c r="Q1381" s="541"/>
      <c r="R1381" s="541"/>
      <c r="S1381" s="541"/>
      <c r="T1381" s="541"/>
      <c r="U1381" s="538">
        <f t="shared" si="388"/>
        <v>0</v>
      </c>
      <c r="V1381" s="538">
        <f t="shared" si="382"/>
        <v>0</v>
      </c>
      <c r="W1381" s="538">
        <f t="shared" si="382"/>
        <v>0</v>
      </c>
      <c r="X1381" s="538">
        <f t="shared" si="382"/>
        <v>0</v>
      </c>
      <c r="Y1381" s="538">
        <f t="shared" si="389"/>
        <v>0</v>
      </c>
      <c r="Z1381" s="542">
        <f t="shared" si="390"/>
        <v>0</v>
      </c>
      <c r="AA1381" s="543"/>
      <c r="AB1381" s="544" t="s">
        <v>2263</v>
      </c>
      <c r="AC1381" s="544" t="s">
        <v>2505</v>
      </c>
      <c r="AD1381" s="544" t="s">
        <v>2505</v>
      </c>
      <c r="AE1381" s="544" t="s">
        <v>2263</v>
      </c>
      <c r="AF1381" s="545" t="s">
        <v>2263</v>
      </c>
      <c r="AG1381" s="545" t="s">
        <v>2263</v>
      </c>
      <c r="AH1381" s="556"/>
      <c r="AN1381" s="502">
        <f t="shared" si="377"/>
        <v>0</v>
      </c>
      <c r="AO1381" s="502">
        <f t="shared" si="377"/>
        <v>-51227.409893867705</v>
      </c>
      <c r="AP1381" s="502">
        <f t="shared" si="377"/>
        <v>-5455719.1536969105</v>
      </c>
      <c r="AQ1381" s="502">
        <f t="shared" si="376"/>
        <v>-516656.59309253615</v>
      </c>
    </row>
    <row r="1382" spans="1:43" s="504" customFormat="1" ht="12.75" x14ac:dyDescent="0.2">
      <c r="A1382" s="535" t="s">
        <v>1757</v>
      </c>
      <c r="B1382" s="536">
        <v>0</v>
      </c>
      <c r="C1382" s="537" t="s">
        <v>2263</v>
      </c>
      <c r="D1382" s="537">
        <v>3108.3537425733934</v>
      </c>
      <c r="E1382" s="537">
        <v>3108.3537425733934</v>
      </c>
      <c r="F1382" s="537">
        <v>3880.6839241060175</v>
      </c>
      <c r="G1382" s="538">
        <v>46</v>
      </c>
      <c r="H1382" s="538">
        <v>44</v>
      </c>
      <c r="I1382" s="538">
        <v>4042</v>
      </c>
      <c r="J1382" s="538">
        <v>183</v>
      </c>
      <c r="K1382" s="539">
        <f t="shared" si="385"/>
        <v>0</v>
      </c>
      <c r="L1382" s="539">
        <f t="shared" si="381"/>
        <v>136767.56467322932</v>
      </c>
      <c r="M1382" s="539">
        <f t="shared" si="381"/>
        <v>12563965.827481655</v>
      </c>
      <c r="N1382" s="539">
        <f t="shared" si="381"/>
        <v>710165.15811140125</v>
      </c>
      <c r="O1382" s="539">
        <f t="shared" si="386"/>
        <v>13410898.550266286</v>
      </c>
      <c r="P1382" s="540"/>
      <c r="Q1382" s="541"/>
      <c r="R1382" s="541"/>
      <c r="S1382" s="541"/>
      <c r="T1382" s="541"/>
      <c r="U1382" s="538">
        <f t="shared" si="388"/>
        <v>0</v>
      </c>
      <c r="V1382" s="538">
        <f t="shared" si="382"/>
        <v>0</v>
      </c>
      <c r="W1382" s="538">
        <f t="shared" si="382"/>
        <v>0</v>
      </c>
      <c r="X1382" s="538">
        <f t="shared" si="382"/>
        <v>0</v>
      </c>
      <c r="Y1382" s="538">
        <f t="shared" si="389"/>
        <v>0</v>
      </c>
      <c r="Z1382" s="542">
        <f t="shared" si="390"/>
        <v>0</v>
      </c>
      <c r="AA1382" s="543"/>
      <c r="AB1382" s="544" t="s">
        <v>2263</v>
      </c>
      <c r="AC1382" s="544" t="s">
        <v>2505</v>
      </c>
      <c r="AD1382" s="544" t="s">
        <v>2505</v>
      </c>
      <c r="AE1382" s="544" t="s">
        <v>2263</v>
      </c>
      <c r="AF1382" s="545">
        <v>502</v>
      </c>
      <c r="AG1382" s="545" t="s">
        <v>2263</v>
      </c>
      <c r="AH1382" s="556"/>
      <c r="AN1382" s="502">
        <f t="shared" si="377"/>
        <v>0</v>
      </c>
      <c r="AO1382" s="502">
        <f t="shared" si="377"/>
        <v>-136767.56467322932</v>
      </c>
      <c r="AP1382" s="502">
        <f t="shared" si="377"/>
        <v>-12563965.827481655</v>
      </c>
      <c r="AQ1382" s="502">
        <f t="shared" si="376"/>
        <v>-710165.15811140125</v>
      </c>
    </row>
    <row r="1383" spans="1:43" s="504" customFormat="1" ht="12.75" x14ac:dyDescent="0.2">
      <c r="A1383" s="535" t="s">
        <v>1758</v>
      </c>
      <c r="B1383" s="536">
        <v>0</v>
      </c>
      <c r="C1383" s="537" t="s">
        <v>2263</v>
      </c>
      <c r="D1383" s="537">
        <v>2487.153588225995</v>
      </c>
      <c r="E1383" s="537">
        <v>2487.153588225995</v>
      </c>
      <c r="F1383" s="537">
        <v>3463.2145177164662</v>
      </c>
      <c r="G1383" s="538">
        <v>0</v>
      </c>
      <c r="H1383" s="538">
        <v>7</v>
      </c>
      <c r="I1383" s="538">
        <v>899</v>
      </c>
      <c r="J1383" s="538">
        <v>12</v>
      </c>
      <c r="K1383" s="539">
        <f t="shared" si="385"/>
        <v>0</v>
      </c>
      <c r="L1383" s="539">
        <f t="shared" si="381"/>
        <v>17410.075117581964</v>
      </c>
      <c r="M1383" s="539">
        <f t="shared" si="381"/>
        <v>2235951.0758151696</v>
      </c>
      <c r="N1383" s="539">
        <f t="shared" si="381"/>
        <v>41558.574212597596</v>
      </c>
      <c r="O1383" s="539">
        <f t="shared" si="386"/>
        <v>2294919.7251453493</v>
      </c>
      <c r="P1383" s="540"/>
      <c r="Q1383" s="541"/>
      <c r="R1383" s="541"/>
      <c r="S1383" s="541"/>
      <c r="T1383" s="541"/>
      <c r="U1383" s="538">
        <f t="shared" si="388"/>
        <v>0</v>
      </c>
      <c r="V1383" s="538">
        <f t="shared" si="382"/>
        <v>0</v>
      </c>
      <c r="W1383" s="538">
        <f t="shared" si="382"/>
        <v>0</v>
      </c>
      <c r="X1383" s="538">
        <f t="shared" si="382"/>
        <v>0</v>
      </c>
      <c r="Y1383" s="538">
        <f t="shared" si="389"/>
        <v>0</v>
      </c>
      <c r="Z1383" s="542">
        <f t="shared" si="390"/>
        <v>0</v>
      </c>
      <c r="AA1383" s="543"/>
      <c r="AB1383" s="544" t="s">
        <v>2263</v>
      </c>
      <c r="AC1383" s="544" t="s">
        <v>2505</v>
      </c>
      <c r="AD1383" s="544" t="s">
        <v>2505</v>
      </c>
      <c r="AE1383" s="544" t="s">
        <v>2263</v>
      </c>
      <c r="AF1383" s="545" t="s">
        <v>2263</v>
      </c>
      <c r="AG1383" s="545" t="s">
        <v>2263</v>
      </c>
      <c r="AH1383" s="556"/>
      <c r="AN1383" s="502">
        <f t="shared" si="377"/>
        <v>0</v>
      </c>
      <c r="AO1383" s="502">
        <f t="shared" si="377"/>
        <v>-17410.075117581964</v>
      </c>
      <c r="AP1383" s="502">
        <f t="shared" si="377"/>
        <v>-2235951.0758151696</v>
      </c>
      <c r="AQ1383" s="502">
        <f t="shared" si="376"/>
        <v>-41558.574212597596</v>
      </c>
    </row>
    <row r="1384" spans="1:43" s="504" customFormat="1" ht="12.75" x14ac:dyDescent="0.2">
      <c r="A1384" s="535" t="s">
        <v>1759</v>
      </c>
      <c r="B1384" s="536" t="s">
        <v>2451</v>
      </c>
      <c r="C1384" s="537" t="s">
        <v>2263</v>
      </c>
      <c r="D1384" s="537">
        <v>2038.6367164699473</v>
      </c>
      <c r="E1384" s="537">
        <v>2038.6367164699473</v>
      </c>
      <c r="F1384" s="537">
        <v>1837.2307209121952</v>
      </c>
      <c r="G1384" s="538">
        <v>23</v>
      </c>
      <c r="H1384" s="538">
        <v>232</v>
      </c>
      <c r="I1384" s="538">
        <v>6425</v>
      </c>
      <c r="J1384" s="538">
        <v>53</v>
      </c>
      <c r="K1384" s="539">
        <f t="shared" si="385"/>
        <v>0</v>
      </c>
      <c r="L1384" s="539">
        <f t="shared" si="381"/>
        <v>472963.71822102775</v>
      </c>
      <c r="M1384" s="539">
        <f t="shared" si="381"/>
        <v>13098240.903319411</v>
      </c>
      <c r="N1384" s="539">
        <f t="shared" si="381"/>
        <v>97373.228208346351</v>
      </c>
      <c r="O1384" s="539">
        <f t="shared" si="386"/>
        <v>13668577.849748785</v>
      </c>
      <c r="P1384" s="540"/>
      <c r="Q1384" s="541"/>
      <c r="R1384" s="541">
        <f>SUMPRODUCT(D1384:F1384,H1384:J1384)/SUM(H1384:J1384)</f>
        <v>2037.0458792472109</v>
      </c>
      <c r="S1384" s="541">
        <f>R1384</f>
        <v>2037.0458792472109</v>
      </c>
      <c r="T1384" s="541">
        <f>R1384</f>
        <v>2037.0458792472109</v>
      </c>
      <c r="U1384" s="538">
        <f t="shared" si="388"/>
        <v>0</v>
      </c>
      <c r="V1384" s="538">
        <f t="shared" si="382"/>
        <v>472594.64398535294</v>
      </c>
      <c r="W1384" s="538">
        <f t="shared" si="382"/>
        <v>13088019.77416333</v>
      </c>
      <c r="X1384" s="538">
        <f t="shared" si="382"/>
        <v>107963.43160010218</v>
      </c>
      <c r="Y1384" s="538">
        <f t="shared" si="389"/>
        <v>13668577.849748785</v>
      </c>
      <c r="Z1384" s="542">
        <f t="shared" si="390"/>
        <v>0</v>
      </c>
      <c r="AA1384" s="543"/>
      <c r="AB1384" s="544" t="s">
        <v>2263</v>
      </c>
      <c r="AC1384" s="544" t="s">
        <v>2505</v>
      </c>
      <c r="AD1384" s="544" t="s">
        <v>2505</v>
      </c>
      <c r="AE1384" s="544" t="s">
        <v>2263</v>
      </c>
      <c r="AF1384" s="545">
        <v>502</v>
      </c>
      <c r="AG1384" s="545" t="s">
        <v>2263</v>
      </c>
      <c r="AH1384" s="556"/>
      <c r="AN1384" s="502">
        <f t="shared" si="377"/>
        <v>0</v>
      </c>
      <c r="AO1384" s="502">
        <f t="shared" si="377"/>
        <v>-369.07423567480873</v>
      </c>
      <c r="AP1384" s="502">
        <f t="shared" si="377"/>
        <v>-10221.129156081006</v>
      </c>
      <c r="AQ1384" s="502">
        <f t="shared" si="376"/>
        <v>10590.203391755829</v>
      </c>
    </row>
    <row r="1385" spans="1:43" s="504" customFormat="1" ht="12.75" x14ac:dyDescent="0.2">
      <c r="A1385" s="535" t="s">
        <v>1760</v>
      </c>
      <c r="B1385" s="536">
        <v>0</v>
      </c>
      <c r="C1385" s="537" t="s">
        <v>2263</v>
      </c>
      <c r="D1385" s="537">
        <v>1933.195674217317</v>
      </c>
      <c r="E1385" s="537">
        <v>1933.195674217317</v>
      </c>
      <c r="F1385" s="537">
        <v>3438.7721220512608</v>
      </c>
      <c r="G1385" s="538">
        <v>0</v>
      </c>
      <c r="H1385" s="538">
        <v>40</v>
      </c>
      <c r="I1385" s="538">
        <v>776</v>
      </c>
      <c r="J1385" s="538">
        <v>28</v>
      </c>
      <c r="K1385" s="539">
        <f t="shared" si="385"/>
        <v>0</v>
      </c>
      <c r="L1385" s="539">
        <f t="shared" si="381"/>
        <v>77327.82696869268</v>
      </c>
      <c r="M1385" s="539">
        <f t="shared" si="381"/>
        <v>1500159.8431926379</v>
      </c>
      <c r="N1385" s="539">
        <f t="shared" si="381"/>
        <v>96285.6194174353</v>
      </c>
      <c r="O1385" s="539">
        <f t="shared" si="386"/>
        <v>1673773.2895787659</v>
      </c>
      <c r="P1385" s="540"/>
      <c r="Q1385" s="541"/>
      <c r="R1385" s="541"/>
      <c r="S1385" s="541"/>
      <c r="T1385" s="541"/>
      <c r="U1385" s="538">
        <f t="shared" si="388"/>
        <v>0</v>
      </c>
      <c r="V1385" s="538">
        <f t="shared" si="382"/>
        <v>0</v>
      </c>
      <c r="W1385" s="538">
        <f t="shared" si="382"/>
        <v>0</v>
      </c>
      <c r="X1385" s="538">
        <f t="shared" si="382"/>
        <v>0</v>
      </c>
      <c r="Y1385" s="538">
        <f t="shared" si="389"/>
        <v>0</v>
      </c>
      <c r="Z1385" s="542">
        <f t="shared" si="390"/>
        <v>0</v>
      </c>
      <c r="AA1385" s="543"/>
      <c r="AB1385" s="544" t="s">
        <v>2263</v>
      </c>
      <c r="AC1385" s="544" t="s">
        <v>2505</v>
      </c>
      <c r="AD1385" s="544" t="s">
        <v>2505</v>
      </c>
      <c r="AE1385" s="544" t="s">
        <v>2263</v>
      </c>
      <c r="AF1385" s="545" t="s">
        <v>2263</v>
      </c>
      <c r="AG1385" s="545" t="s">
        <v>2263</v>
      </c>
      <c r="AH1385" s="556"/>
      <c r="AN1385" s="502">
        <f t="shared" si="377"/>
        <v>0</v>
      </c>
      <c r="AO1385" s="502">
        <f t="shared" si="377"/>
        <v>-77327.82696869268</v>
      </c>
      <c r="AP1385" s="502">
        <f t="shared" si="377"/>
        <v>-1500159.8431926379</v>
      </c>
      <c r="AQ1385" s="502">
        <f t="shared" si="377"/>
        <v>-96285.6194174353</v>
      </c>
    </row>
    <row r="1386" spans="1:43" s="504" customFormat="1" ht="12.75" x14ac:dyDescent="0.2">
      <c r="A1386" s="535" t="s">
        <v>1761</v>
      </c>
      <c r="B1386" s="536" t="s">
        <v>2451</v>
      </c>
      <c r="C1386" s="537" t="s">
        <v>2263</v>
      </c>
      <c r="D1386" s="537">
        <v>1609.2518056529498</v>
      </c>
      <c r="E1386" s="537">
        <v>1609.2518056529498</v>
      </c>
      <c r="F1386" s="537">
        <v>1428.4150353177902</v>
      </c>
      <c r="G1386" s="538">
        <v>85</v>
      </c>
      <c r="H1386" s="538">
        <v>1263</v>
      </c>
      <c r="I1386" s="538">
        <v>7980</v>
      </c>
      <c r="J1386" s="538">
        <v>335</v>
      </c>
      <c r="K1386" s="539">
        <f t="shared" si="385"/>
        <v>0</v>
      </c>
      <c r="L1386" s="539">
        <f t="shared" si="381"/>
        <v>2032485.0305396756</v>
      </c>
      <c r="M1386" s="539">
        <f t="shared" si="381"/>
        <v>12841829.409110539</v>
      </c>
      <c r="N1386" s="539">
        <f t="shared" si="381"/>
        <v>478519.03683145973</v>
      </c>
      <c r="O1386" s="539">
        <f t="shared" si="386"/>
        <v>15352833.476481674</v>
      </c>
      <c r="P1386" s="540"/>
      <c r="Q1386" s="541"/>
      <c r="R1386" s="541">
        <f>SUMPRODUCT(D1386:F1386,H1386:J1386)/SUM(H1386:J1386)</f>
        <v>1602.9268611904024</v>
      </c>
      <c r="S1386" s="541">
        <f>R1386</f>
        <v>1602.9268611904024</v>
      </c>
      <c r="T1386" s="541">
        <f>R1386</f>
        <v>1602.9268611904024</v>
      </c>
      <c r="U1386" s="538">
        <f t="shared" si="388"/>
        <v>0</v>
      </c>
      <c r="V1386" s="538">
        <f t="shared" si="382"/>
        <v>2024496.6256834783</v>
      </c>
      <c r="W1386" s="538">
        <f t="shared" si="382"/>
        <v>12791356.352299411</v>
      </c>
      <c r="X1386" s="538">
        <f t="shared" si="382"/>
        <v>536980.49849878484</v>
      </c>
      <c r="Y1386" s="538">
        <f t="shared" si="389"/>
        <v>15352833.476481674</v>
      </c>
      <c r="Z1386" s="542">
        <f t="shared" si="390"/>
        <v>0</v>
      </c>
      <c r="AA1386" s="543"/>
      <c r="AB1386" s="544" t="s">
        <v>2263</v>
      </c>
      <c r="AC1386" s="544" t="s">
        <v>2505</v>
      </c>
      <c r="AD1386" s="544" t="s">
        <v>2505</v>
      </c>
      <c r="AE1386" s="544" t="s">
        <v>2263</v>
      </c>
      <c r="AF1386" s="545">
        <v>502</v>
      </c>
      <c r="AG1386" s="545" t="s">
        <v>2263</v>
      </c>
      <c r="AH1386" s="556"/>
      <c r="AN1386" s="502">
        <f t="shared" ref="AN1386:AQ1449" si="394">U1386-K1386</f>
        <v>0</v>
      </c>
      <c r="AO1386" s="502">
        <f t="shared" si="394"/>
        <v>-7988.4048561973032</v>
      </c>
      <c r="AP1386" s="502">
        <f t="shared" si="394"/>
        <v>-50473.056811127812</v>
      </c>
      <c r="AQ1386" s="502">
        <f t="shared" si="394"/>
        <v>58461.461667325115</v>
      </c>
    </row>
    <row r="1387" spans="1:43" s="504" customFormat="1" ht="12.75" x14ac:dyDescent="0.2">
      <c r="A1387" s="535" t="s">
        <v>1762</v>
      </c>
      <c r="B1387" s="536">
        <v>0</v>
      </c>
      <c r="C1387" s="537" t="s">
        <v>2263</v>
      </c>
      <c r="D1387" s="537">
        <v>4258.7289973165034</v>
      </c>
      <c r="E1387" s="537">
        <v>4258.7289973165034</v>
      </c>
      <c r="F1387" s="537">
        <v>7176.0873757615955</v>
      </c>
      <c r="G1387" s="538">
        <v>0</v>
      </c>
      <c r="H1387" s="538">
        <v>9</v>
      </c>
      <c r="I1387" s="538">
        <v>615</v>
      </c>
      <c r="J1387" s="538">
        <v>25</v>
      </c>
      <c r="K1387" s="539">
        <f t="shared" si="385"/>
        <v>0</v>
      </c>
      <c r="L1387" s="539">
        <f t="shared" si="381"/>
        <v>38328.56097584853</v>
      </c>
      <c r="M1387" s="539">
        <f t="shared" si="381"/>
        <v>2619118.3333496498</v>
      </c>
      <c r="N1387" s="539">
        <f t="shared" si="381"/>
        <v>179402.18439403988</v>
      </c>
      <c r="O1387" s="539">
        <f t="shared" si="386"/>
        <v>2836849.0787195382</v>
      </c>
      <c r="P1387" s="540"/>
      <c r="Q1387" s="541"/>
      <c r="R1387" s="541"/>
      <c r="S1387" s="541"/>
      <c r="T1387" s="541"/>
      <c r="U1387" s="538">
        <f t="shared" si="388"/>
        <v>0</v>
      </c>
      <c r="V1387" s="538">
        <f t="shared" si="382"/>
        <v>0</v>
      </c>
      <c r="W1387" s="538">
        <f t="shared" si="382"/>
        <v>0</v>
      </c>
      <c r="X1387" s="538">
        <f t="shared" si="382"/>
        <v>0</v>
      </c>
      <c r="Y1387" s="538">
        <f t="shared" si="389"/>
        <v>0</v>
      </c>
      <c r="Z1387" s="542">
        <f t="shared" si="390"/>
        <v>0</v>
      </c>
      <c r="AA1387" s="543"/>
      <c r="AB1387" s="544" t="s">
        <v>2263</v>
      </c>
      <c r="AC1387" s="544" t="s">
        <v>2505</v>
      </c>
      <c r="AD1387" s="544" t="s">
        <v>2505</v>
      </c>
      <c r="AE1387" s="544" t="s">
        <v>2263</v>
      </c>
      <c r="AF1387" s="545" t="s">
        <v>2263</v>
      </c>
      <c r="AG1387" s="545" t="s">
        <v>2263</v>
      </c>
      <c r="AH1387" s="556"/>
      <c r="AN1387" s="502">
        <f t="shared" si="394"/>
        <v>0</v>
      </c>
      <c r="AO1387" s="502">
        <f t="shared" si="394"/>
        <v>-38328.56097584853</v>
      </c>
      <c r="AP1387" s="502">
        <f t="shared" si="394"/>
        <v>-2619118.3333496498</v>
      </c>
      <c r="AQ1387" s="502">
        <f t="shared" si="394"/>
        <v>-179402.18439403988</v>
      </c>
    </row>
    <row r="1388" spans="1:43" s="504" customFormat="1" ht="12.75" x14ac:dyDescent="0.2">
      <c r="A1388" s="535" t="s">
        <v>1763</v>
      </c>
      <c r="B1388" s="536">
        <v>0</v>
      </c>
      <c r="C1388" s="537" t="s">
        <v>2263</v>
      </c>
      <c r="D1388" s="537">
        <v>3204.623991712006</v>
      </c>
      <c r="E1388" s="537">
        <v>3204.623991712006</v>
      </c>
      <c r="F1388" s="537">
        <v>3314.238465122432</v>
      </c>
      <c r="G1388" s="538">
        <v>0</v>
      </c>
      <c r="H1388" s="538">
        <v>20</v>
      </c>
      <c r="I1388" s="538">
        <v>1242</v>
      </c>
      <c r="J1388" s="538">
        <v>22</v>
      </c>
      <c r="K1388" s="539">
        <f t="shared" si="385"/>
        <v>0</v>
      </c>
      <c r="L1388" s="539">
        <f t="shared" si="381"/>
        <v>64092.479834240119</v>
      </c>
      <c r="M1388" s="539">
        <f t="shared" si="381"/>
        <v>3980142.9977063113</v>
      </c>
      <c r="N1388" s="539">
        <f t="shared" si="381"/>
        <v>72913.246232693506</v>
      </c>
      <c r="O1388" s="539">
        <f t="shared" si="386"/>
        <v>4117148.7237732448</v>
      </c>
      <c r="P1388" s="540"/>
      <c r="Q1388" s="541"/>
      <c r="R1388" s="541"/>
      <c r="S1388" s="541"/>
      <c r="T1388" s="541"/>
      <c r="U1388" s="538">
        <f t="shared" si="388"/>
        <v>0</v>
      </c>
      <c r="V1388" s="538">
        <f t="shared" si="382"/>
        <v>0</v>
      </c>
      <c r="W1388" s="538">
        <f t="shared" si="382"/>
        <v>0</v>
      </c>
      <c r="X1388" s="538">
        <f t="shared" si="382"/>
        <v>0</v>
      </c>
      <c r="Y1388" s="538">
        <f t="shared" si="389"/>
        <v>0</v>
      </c>
      <c r="Z1388" s="542">
        <f t="shared" si="390"/>
        <v>0</v>
      </c>
      <c r="AA1388" s="543"/>
      <c r="AB1388" s="544" t="s">
        <v>2263</v>
      </c>
      <c r="AC1388" s="544" t="s">
        <v>2505</v>
      </c>
      <c r="AD1388" s="544" t="s">
        <v>2505</v>
      </c>
      <c r="AE1388" s="544" t="s">
        <v>2263</v>
      </c>
      <c r="AF1388" s="545" t="s">
        <v>2263</v>
      </c>
      <c r="AG1388" s="545" t="s">
        <v>2263</v>
      </c>
      <c r="AH1388" s="556"/>
      <c r="AN1388" s="502">
        <f t="shared" si="394"/>
        <v>0</v>
      </c>
      <c r="AO1388" s="502">
        <f t="shared" si="394"/>
        <v>-64092.479834240119</v>
      </c>
      <c r="AP1388" s="502">
        <f t="shared" si="394"/>
        <v>-3980142.9977063113</v>
      </c>
      <c r="AQ1388" s="502">
        <f t="shared" si="394"/>
        <v>-72913.246232693506</v>
      </c>
    </row>
    <row r="1389" spans="1:43" s="504" customFormat="1" ht="12.75" x14ac:dyDescent="0.2">
      <c r="A1389" s="535" t="s">
        <v>1764</v>
      </c>
      <c r="B1389" s="536">
        <v>0</v>
      </c>
      <c r="C1389" s="537" t="s">
        <v>2263</v>
      </c>
      <c r="D1389" s="537">
        <v>2789.5584200733224</v>
      </c>
      <c r="E1389" s="537">
        <v>2789.5584200733224</v>
      </c>
      <c r="F1389" s="537">
        <v>3294.9775942603628</v>
      </c>
      <c r="G1389" s="538">
        <v>0</v>
      </c>
      <c r="H1389" s="538">
        <v>164</v>
      </c>
      <c r="I1389" s="538">
        <v>3108</v>
      </c>
      <c r="J1389" s="538">
        <v>74</v>
      </c>
      <c r="K1389" s="539">
        <f t="shared" si="385"/>
        <v>0</v>
      </c>
      <c r="L1389" s="539">
        <f t="shared" si="381"/>
        <v>457487.58089202485</v>
      </c>
      <c r="M1389" s="539">
        <f t="shared" si="381"/>
        <v>8669947.5695878863</v>
      </c>
      <c r="N1389" s="539">
        <f t="shared" si="381"/>
        <v>243828.34197526684</v>
      </c>
      <c r="O1389" s="539">
        <f t="shared" si="386"/>
        <v>9371263.492455177</v>
      </c>
      <c r="P1389" s="540"/>
      <c r="Q1389" s="541"/>
      <c r="R1389" s="541"/>
      <c r="S1389" s="541"/>
      <c r="T1389" s="541"/>
      <c r="U1389" s="538">
        <f t="shared" si="388"/>
        <v>0</v>
      </c>
      <c r="V1389" s="538">
        <f t="shared" si="382"/>
        <v>0</v>
      </c>
      <c r="W1389" s="538">
        <f t="shared" si="382"/>
        <v>0</v>
      </c>
      <c r="X1389" s="538">
        <f t="shared" si="382"/>
        <v>0</v>
      </c>
      <c r="Y1389" s="538">
        <f t="shared" si="389"/>
        <v>0</v>
      </c>
      <c r="Z1389" s="542">
        <f t="shared" si="390"/>
        <v>0</v>
      </c>
      <c r="AA1389" s="543"/>
      <c r="AB1389" s="544" t="s">
        <v>2263</v>
      </c>
      <c r="AC1389" s="544" t="s">
        <v>2505</v>
      </c>
      <c r="AD1389" s="544" t="s">
        <v>2505</v>
      </c>
      <c r="AE1389" s="544" t="s">
        <v>2263</v>
      </c>
      <c r="AF1389" s="545" t="s">
        <v>2263</v>
      </c>
      <c r="AG1389" s="545" t="s">
        <v>2263</v>
      </c>
      <c r="AH1389" s="556"/>
      <c r="AN1389" s="502">
        <f t="shared" si="394"/>
        <v>0</v>
      </c>
      <c r="AO1389" s="502">
        <f t="shared" si="394"/>
        <v>-457487.58089202485</v>
      </c>
      <c r="AP1389" s="502">
        <f t="shared" si="394"/>
        <v>-8669947.5695878863</v>
      </c>
      <c r="AQ1389" s="502">
        <f t="shared" si="394"/>
        <v>-243828.34197526684</v>
      </c>
    </row>
    <row r="1390" spans="1:43" s="504" customFormat="1" ht="12.75" x14ac:dyDescent="0.2">
      <c r="A1390" s="535" t="s">
        <v>1765</v>
      </c>
      <c r="B1390" s="536">
        <v>0</v>
      </c>
      <c r="C1390" s="537" t="s">
        <v>2263</v>
      </c>
      <c r="D1390" s="537">
        <v>4368.0938520179216</v>
      </c>
      <c r="E1390" s="537">
        <v>4368.0938520179216</v>
      </c>
      <c r="F1390" s="537">
        <v>7628.5803661292866</v>
      </c>
      <c r="G1390" s="538">
        <v>0</v>
      </c>
      <c r="H1390" s="538">
        <v>3</v>
      </c>
      <c r="I1390" s="538">
        <v>517</v>
      </c>
      <c r="J1390" s="538">
        <v>108</v>
      </c>
      <c r="K1390" s="539">
        <f t="shared" si="385"/>
        <v>0</v>
      </c>
      <c r="L1390" s="539">
        <f t="shared" si="381"/>
        <v>13104.281556053764</v>
      </c>
      <c r="M1390" s="539">
        <f t="shared" si="381"/>
        <v>2258304.5214932654</v>
      </c>
      <c r="N1390" s="539">
        <f t="shared" si="381"/>
        <v>823886.67954196292</v>
      </c>
      <c r="O1390" s="539">
        <f t="shared" si="386"/>
        <v>3095295.4825912816</v>
      </c>
      <c r="P1390" s="540"/>
      <c r="Q1390" s="541"/>
      <c r="R1390" s="541"/>
      <c r="S1390" s="541"/>
      <c r="T1390" s="541"/>
      <c r="U1390" s="538">
        <f t="shared" si="388"/>
        <v>0</v>
      </c>
      <c r="V1390" s="538">
        <f t="shared" si="382"/>
        <v>0</v>
      </c>
      <c r="W1390" s="538">
        <f t="shared" si="382"/>
        <v>0</v>
      </c>
      <c r="X1390" s="538">
        <f t="shared" si="382"/>
        <v>0</v>
      </c>
      <c r="Y1390" s="538">
        <f t="shared" si="389"/>
        <v>0</v>
      </c>
      <c r="Z1390" s="542">
        <f t="shared" si="390"/>
        <v>0</v>
      </c>
      <c r="AA1390" s="543"/>
      <c r="AB1390" s="544" t="s">
        <v>2263</v>
      </c>
      <c r="AC1390" s="544" t="s">
        <v>2505</v>
      </c>
      <c r="AD1390" s="544" t="s">
        <v>2505</v>
      </c>
      <c r="AE1390" s="544" t="s">
        <v>2263</v>
      </c>
      <c r="AF1390" s="545" t="s">
        <v>2263</v>
      </c>
      <c r="AG1390" s="545" t="s">
        <v>2263</v>
      </c>
      <c r="AH1390" s="556"/>
      <c r="AN1390" s="502">
        <f t="shared" si="394"/>
        <v>0</v>
      </c>
      <c r="AO1390" s="502">
        <f t="shared" si="394"/>
        <v>-13104.281556053764</v>
      </c>
      <c r="AP1390" s="502">
        <f t="shared" si="394"/>
        <v>-2258304.5214932654</v>
      </c>
      <c r="AQ1390" s="502">
        <f t="shared" si="394"/>
        <v>-823886.67954196292</v>
      </c>
    </row>
    <row r="1391" spans="1:43" s="504" customFormat="1" ht="12.75" x14ac:dyDescent="0.2">
      <c r="A1391" s="535" t="s">
        <v>1766</v>
      </c>
      <c r="B1391" s="536">
        <v>0</v>
      </c>
      <c r="C1391" s="537" t="s">
        <v>2263</v>
      </c>
      <c r="D1391" s="537">
        <v>3238.0036535451418</v>
      </c>
      <c r="E1391" s="537">
        <v>3238.0036535451418</v>
      </c>
      <c r="F1391" s="537">
        <v>4835.3809228895889</v>
      </c>
      <c r="G1391" s="538">
        <v>0</v>
      </c>
      <c r="H1391" s="538">
        <v>16</v>
      </c>
      <c r="I1391" s="538">
        <v>1714</v>
      </c>
      <c r="J1391" s="538">
        <v>141</v>
      </c>
      <c r="K1391" s="539">
        <f t="shared" si="385"/>
        <v>0</v>
      </c>
      <c r="L1391" s="539">
        <f t="shared" si="381"/>
        <v>51808.058456722269</v>
      </c>
      <c r="M1391" s="539">
        <f t="shared" si="381"/>
        <v>5549938.262176373</v>
      </c>
      <c r="N1391" s="539">
        <f t="shared" si="381"/>
        <v>681788.71012743202</v>
      </c>
      <c r="O1391" s="539">
        <f t="shared" si="386"/>
        <v>6283535.0307605276</v>
      </c>
      <c r="P1391" s="540"/>
      <c r="Q1391" s="541"/>
      <c r="R1391" s="541"/>
      <c r="S1391" s="541"/>
      <c r="T1391" s="541"/>
      <c r="U1391" s="538">
        <f t="shared" si="388"/>
        <v>0</v>
      </c>
      <c r="V1391" s="538">
        <f t="shared" si="382"/>
        <v>0</v>
      </c>
      <c r="W1391" s="538">
        <f t="shared" si="382"/>
        <v>0</v>
      </c>
      <c r="X1391" s="538">
        <f t="shared" si="382"/>
        <v>0</v>
      </c>
      <c r="Y1391" s="538">
        <f t="shared" si="389"/>
        <v>0</v>
      </c>
      <c r="Z1391" s="542">
        <f t="shared" si="390"/>
        <v>0</v>
      </c>
      <c r="AA1391" s="543"/>
      <c r="AB1391" s="544" t="s">
        <v>2263</v>
      </c>
      <c r="AC1391" s="544" t="s">
        <v>2505</v>
      </c>
      <c r="AD1391" s="544" t="s">
        <v>2505</v>
      </c>
      <c r="AE1391" s="544" t="s">
        <v>2263</v>
      </c>
      <c r="AF1391" s="545" t="s">
        <v>2263</v>
      </c>
      <c r="AG1391" s="545" t="s">
        <v>2263</v>
      </c>
      <c r="AH1391" s="556"/>
      <c r="AN1391" s="502">
        <f t="shared" si="394"/>
        <v>0</v>
      </c>
      <c r="AO1391" s="502">
        <f t="shared" si="394"/>
        <v>-51808.058456722269</v>
      </c>
      <c r="AP1391" s="502">
        <f t="shared" si="394"/>
        <v>-5549938.262176373</v>
      </c>
      <c r="AQ1391" s="502">
        <f t="shared" si="394"/>
        <v>-681788.71012743202</v>
      </c>
    </row>
    <row r="1392" spans="1:43" s="504" customFormat="1" ht="12.75" x14ac:dyDescent="0.2">
      <c r="A1392" s="535" t="s">
        <v>1767</v>
      </c>
      <c r="B1392" s="536">
        <v>0</v>
      </c>
      <c r="C1392" s="537" t="s">
        <v>2263</v>
      </c>
      <c r="D1392" s="537">
        <v>2777.5467004216198</v>
      </c>
      <c r="E1392" s="537">
        <v>2777.5467004216198</v>
      </c>
      <c r="F1392" s="537">
        <v>2839.4277388312903</v>
      </c>
      <c r="G1392" s="538">
        <v>297</v>
      </c>
      <c r="H1392" s="538">
        <v>475</v>
      </c>
      <c r="I1392" s="538">
        <v>23861</v>
      </c>
      <c r="J1392" s="538">
        <v>2696</v>
      </c>
      <c r="K1392" s="539">
        <f t="shared" si="385"/>
        <v>0</v>
      </c>
      <c r="L1392" s="539">
        <f t="shared" si="381"/>
        <v>1319334.6827002694</v>
      </c>
      <c r="M1392" s="539">
        <f t="shared" si="381"/>
        <v>66275041.818760268</v>
      </c>
      <c r="N1392" s="539">
        <f t="shared" si="381"/>
        <v>7655097.183889159</v>
      </c>
      <c r="O1392" s="539">
        <f t="shared" si="386"/>
        <v>75249473.685349703</v>
      </c>
      <c r="P1392" s="540"/>
      <c r="Q1392" s="541"/>
      <c r="R1392" s="541"/>
      <c r="S1392" s="541"/>
      <c r="T1392" s="541"/>
      <c r="U1392" s="538">
        <f t="shared" si="388"/>
        <v>0</v>
      </c>
      <c r="V1392" s="538">
        <f t="shared" si="382"/>
        <v>0</v>
      </c>
      <c r="W1392" s="538">
        <f t="shared" si="382"/>
        <v>0</v>
      </c>
      <c r="X1392" s="538">
        <f t="shared" si="382"/>
        <v>0</v>
      </c>
      <c r="Y1392" s="538">
        <f t="shared" si="389"/>
        <v>0</v>
      </c>
      <c r="Z1392" s="542">
        <f t="shared" si="390"/>
        <v>0</v>
      </c>
      <c r="AA1392" s="543"/>
      <c r="AB1392" s="544" t="s">
        <v>2263</v>
      </c>
      <c r="AC1392" s="544" t="s">
        <v>2505</v>
      </c>
      <c r="AD1392" s="544" t="s">
        <v>2505</v>
      </c>
      <c r="AE1392" s="544" t="s">
        <v>2263</v>
      </c>
      <c r="AF1392" s="545">
        <v>502</v>
      </c>
      <c r="AG1392" s="545" t="s">
        <v>2263</v>
      </c>
      <c r="AH1392" s="556"/>
      <c r="AN1392" s="502">
        <f t="shared" si="394"/>
        <v>0</v>
      </c>
      <c r="AO1392" s="502">
        <f t="shared" si="394"/>
        <v>-1319334.6827002694</v>
      </c>
      <c r="AP1392" s="502">
        <f t="shared" si="394"/>
        <v>-66275041.818760268</v>
      </c>
      <c r="AQ1392" s="502">
        <f t="shared" si="394"/>
        <v>-7655097.183889159</v>
      </c>
    </row>
    <row r="1393" spans="1:43" s="504" customFormat="1" ht="12.75" x14ac:dyDescent="0.2">
      <c r="A1393" s="535" t="s">
        <v>1768</v>
      </c>
      <c r="B1393" s="536">
        <v>0</v>
      </c>
      <c r="C1393" s="537" t="s">
        <v>2263</v>
      </c>
      <c r="D1393" s="537">
        <v>2671.6939245003114</v>
      </c>
      <c r="E1393" s="537">
        <v>2671.6939245003114</v>
      </c>
      <c r="F1393" s="537">
        <v>2710.6198625686548</v>
      </c>
      <c r="G1393" s="538">
        <v>0</v>
      </c>
      <c r="H1393" s="538">
        <v>241</v>
      </c>
      <c r="I1393" s="538">
        <v>2042</v>
      </c>
      <c r="J1393" s="538">
        <v>347</v>
      </c>
      <c r="K1393" s="539">
        <f t="shared" si="385"/>
        <v>0</v>
      </c>
      <c r="L1393" s="539">
        <f t="shared" si="381"/>
        <v>643878.23580457503</v>
      </c>
      <c r="M1393" s="539">
        <f t="shared" si="381"/>
        <v>5455598.9938296359</v>
      </c>
      <c r="N1393" s="539">
        <f t="shared" si="381"/>
        <v>940585.09231132315</v>
      </c>
      <c r="O1393" s="539">
        <f t="shared" si="386"/>
        <v>7040062.3219455332</v>
      </c>
      <c r="P1393" s="540"/>
      <c r="Q1393" s="541"/>
      <c r="R1393" s="541"/>
      <c r="S1393" s="541"/>
      <c r="T1393" s="541"/>
      <c r="U1393" s="538">
        <f t="shared" si="388"/>
        <v>0</v>
      </c>
      <c r="V1393" s="538">
        <f t="shared" si="382"/>
        <v>0</v>
      </c>
      <c r="W1393" s="538">
        <f t="shared" si="382"/>
        <v>0</v>
      </c>
      <c r="X1393" s="538">
        <f t="shared" si="382"/>
        <v>0</v>
      </c>
      <c r="Y1393" s="538">
        <f t="shared" si="389"/>
        <v>0</v>
      </c>
      <c r="Z1393" s="542">
        <f t="shared" si="390"/>
        <v>0</v>
      </c>
      <c r="AA1393" s="543"/>
      <c r="AB1393" s="544" t="s">
        <v>2263</v>
      </c>
      <c r="AC1393" s="544" t="s">
        <v>2505</v>
      </c>
      <c r="AD1393" s="544" t="s">
        <v>2505</v>
      </c>
      <c r="AE1393" s="544" t="s">
        <v>2263</v>
      </c>
      <c r="AF1393" s="545" t="s">
        <v>2263</v>
      </c>
      <c r="AG1393" s="545" t="s">
        <v>2263</v>
      </c>
      <c r="AH1393" s="556"/>
      <c r="AN1393" s="502">
        <f t="shared" si="394"/>
        <v>0</v>
      </c>
      <c r="AO1393" s="502">
        <f t="shared" si="394"/>
        <v>-643878.23580457503</v>
      </c>
      <c r="AP1393" s="502">
        <f t="shared" si="394"/>
        <v>-5455598.9938296359</v>
      </c>
      <c r="AQ1393" s="502">
        <f t="shared" si="394"/>
        <v>-940585.09231132315</v>
      </c>
    </row>
    <row r="1394" spans="1:43" s="504" customFormat="1" ht="12.75" x14ac:dyDescent="0.2">
      <c r="A1394" s="535" t="s">
        <v>1769</v>
      </c>
      <c r="B1394" s="536" t="s">
        <v>2451</v>
      </c>
      <c r="C1394" s="537" t="s">
        <v>2263</v>
      </c>
      <c r="D1394" s="537">
        <v>2338.8177448802371</v>
      </c>
      <c r="E1394" s="537">
        <v>2338.8177448802371</v>
      </c>
      <c r="F1394" s="537">
        <v>2088.9427339216095</v>
      </c>
      <c r="G1394" s="538">
        <v>1</v>
      </c>
      <c r="H1394" s="538">
        <v>1616</v>
      </c>
      <c r="I1394" s="538">
        <v>9415</v>
      </c>
      <c r="J1394" s="538">
        <v>5264</v>
      </c>
      <c r="K1394" s="539">
        <f t="shared" si="385"/>
        <v>0</v>
      </c>
      <c r="L1394" s="539">
        <f t="shared" si="381"/>
        <v>3779529.4757264634</v>
      </c>
      <c r="M1394" s="539">
        <f t="shared" si="381"/>
        <v>22019969.068047434</v>
      </c>
      <c r="N1394" s="539">
        <f t="shared" si="381"/>
        <v>10996194.551363353</v>
      </c>
      <c r="O1394" s="539">
        <f t="shared" si="386"/>
        <v>36795693.095137253</v>
      </c>
      <c r="P1394" s="540"/>
      <c r="Q1394" s="541"/>
      <c r="R1394" s="541">
        <f>SUMPRODUCT(D1394:F1394,H1394:J1394)/SUM(H1394:J1394)</f>
        <v>2258.0971522023474</v>
      </c>
      <c r="S1394" s="541">
        <f>R1394</f>
        <v>2258.0971522023474</v>
      </c>
      <c r="T1394" s="541">
        <f>R1394</f>
        <v>2258.0971522023474</v>
      </c>
      <c r="U1394" s="538">
        <f t="shared" si="388"/>
        <v>0</v>
      </c>
      <c r="V1394" s="538">
        <f t="shared" si="382"/>
        <v>3649084.9979589935</v>
      </c>
      <c r="W1394" s="538">
        <f t="shared" si="382"/>
        <v>21259984.6879851</v>
      </c>
      <c r="X1394" s="538">
        <f t="shared" si="382"/>
        <v>11886623.409193156</v>
      </c>
      <c r="Y1394" s="538">
        <f t="shared" si="389"/>
        <v>36795693.095137253</v>
      </c>
      <c r="Z1394" s="542">
        <f t="shared" si="390"/>
        <v>0</v>
      </c>
      <c r="AA1394" s="543"/>
      <c r="AB1394" s="544" t="s">
        <v>2263</v>
      </c>
      <c r="AC1394" s="544" t="s">
        <v>2505</v>
      </c>
      <c r="AD1394" s="544" t="s">
        <v>2505</v>
      </c>
      <c r="AE1394" s="544" t="s">
        <v>2263</v>
      </c>
      <c r="AF1394" s="545">
        <v>502</v>
      </c>
      <c r="AG1394" s="545" t="s">
        <v>2263</v>
      </c>
      <c r="AH1394" s="556"/>
      <c r="AN1394" s="502">
        <f t="shared" si="394"/>
        <v>0</v>
      </c>
      <c r="AO1394" s="502">
        <f t="shared" si="394"/>
        <v>-130444.47776746983</v>
      </c>
      <c r="AP1394" s="502">
        <f t="shared" si="394"/>
        <v>-759984.38006233424</v>
      </c>
      <c r="AQ1394" s="502">
        <f t="shared" si="394"/>
        <v>890428.8578298036</v>
      </c>
    </row>
    <row r="1395" spans="1:43" s="504" customFormat="1" ht="12.75" x14ac:dyDescent="0.2">
      <c r="A1395" s="535" t="s">
        <v>1770</v>
      </c>
      <c r="B1395" s="536">
        <v>0</v>
      </c>
      <c r="C1395" s="537" t="s">
        <v>2263</v>
      </c>
      <c r="D1395" s="537">
        <v>1557.1633884339442</v>
      </c>
      <c r="E1395" s="537">
        <v>1557.1633884339442</v>
      </c>
      <c r="F1395" s="537">
        <v>2507.2125486804402</v>
      </c>
      <c r="G1395" s="538">
        <v>24</v>
      </c>
      <c r="H1395" s="538">
        <v>1402</v>
      </c>
      <c r="I1395" s="538">
        <v>1140</v>
      </c>
      <c r="J1395" s="538">
        <v>833</v>
      </c>
      <c r="K1395" s="539">
        <f t="shared" si="385"/>
        <v>0</v>
      </c>
      <c r="L1395" s="539">
        <f t="shared" si="381"/>
        <v>2183143.0705843898</v>
      </c>
      <c r="M1395" s="539">
        <f t="shared" si="381"/>
        <v>1775166.2628146964</v>
      </c>
      <c r="N1395" s="539">
        <f t="shared" si="381"/>
        <v>2088508.0530508067</v>
      </c>
      <c r="O1395" s="539">
        <f t="shared" si="386"/>
        <v>6046817.386449893</v>
      </c>
      <c r="P1395" s="540"/>
      <c r="Q1395" s="541"/>
      <c r="R1395" s="541"/>
      <c r="S1395" s="541"/>
      <c r="T1395" s="541"/>
      <c r="U1395" s="538">
        <f t="shared" si="388"/>
        <v>0</v>
      </c>
      <c r="V1395" s="538">
        <f t="shared" si="382"/>
        <v>0</v>
      </c>
      <c r="W1395" s="538">
        <f t="shared" si="382"/>
        <v>0</v>
      </c>
      <c r="X1395" s="538">
        <f t="shared" si="382"/>
        <v>0</v>
      </c>
      <c r="Y1395" s="538">
        <f t="shared" si="389"/>
        <v>0</v>
      </c>
      <c r="Z1395" s="542">
        <f t="shared" si="390"/>
        <v>0</v>
      </c>
      <c r="AA1395" s="543"/>
      <c r="AB1395" s="544" t="s">
        <v>2505</v>
      </c>
      <c r="AC1395" s="544">
        <v>1575.6979624116327</v>
      </c>
      <c r="AD1395" s="544">
        <v>1575.6979624116327</v>
      </c>
      <c r="AE1395" s="544">
        <v>2510.2756388123639</v>
      </c>
      <c r="AF1395" s="545">
        <v>502</v>
      </c>
      <c r="AG1395" s="545" t="s">
        <v>2263</v>
      </c>
      <c r="AH1395" s="556"/>
      <c r="AN1395" s="502">
        <f t="shared" si="394"/>
        <v>0</v>
      </c>
      <c r="AO1395" s="502">
        <f t="shared" si="394"/>
        <v>-2183143.0705843898</v>
      </c>
      <c r="AP1395" s="502">
        <f t="shared" si="394"/>
        <v>-1775166.2628146964</v>
      </c>
      <c r="AQ1395" s="502">
        <f t="shared" si="394"/>
        <v>-2088508.0530508067</v>
      </c>
    </row>
    <row r="1396" spans="1:43" s="504" customFormat="1" ht="12.75" x14ac:dyDescent="0.2">
      <c r="A1396" s="535" t="s">
        <v>1771</v>
      </c>
      <c r="B1396" s="536" t="s">
        <v>2452</v>
      </c>
      <c r="C1396" s="537">
        <v>311.82312002862466</v>
      </c>
      <c r="D1396" s="537">
        <v>1124.1637487437088</v>
      </c>
      <c r="E1396" s="537">
        <v>1124.1637487437088</v>
      </c>
      <c r="F1396" s="537">
        <v>1496.4478159473911</v>
      </c>
      <c r="G1396" s="538">
        <v>843</v>
      </c>
      <c r="H1396" s="538">
        <v>13985</v>
      </c>
      <c r="I1396" s="538">
        <v>3572</v>
      </c>
      <c r="J1396" s="538">
        <v>540</v>
      </c>
      <c r="K1396" s="539">
        <f t="shared" si="385"/>
        <v>262866.89018413058</v>
      </c>
      <c r="L1396" s="539">
        <f t="shared" si="381"/>
        <v>15721430.026180767</v>
      </c>
      <c r="M1396" s="539">
        <f t="shared" si="381"/>
        <v>4015512.9105125279</v>
      </c>
      <c r="N1396" s="539">
        <f t="shared" si="381"/>
        <v>808081.82061159122</v>
      </c>
      <c r="O1396" s="539">
        <f t="shared" si="386"/>
        <v>20807891.647489019</v>
      </c>
      <c r="P1396" s="540"/>
      <c r="Q1396" s="541">
        <f>SUMPRODUCT(C1396:E1396,G1396:I1396)/SUM(G1396:I1396)</f>
        <v>1086.9461862433384</v>
      </c>
      <c r="R1396" s="541">
        <f>Q1396</f>
        <v>1086.9461862433384</v>
      </c>
      <c r="S1396" s="541">
        <f>R1396</f>
        <v>1086.9461862433384</v>
      </c>
      <c r="T1396" s="541"/>
      <c r="U1396" s="538">
        <f t="shared" si="388"/>
        <v>916295.63500313426</v>
      </c>
      <c r="V1396" s="538">
        <f t="shared" si="382"/>
        <v>15200942.414613087</v>
      </c>
      <c r="W1396" s="538">
        <f t="shared" si="382"/>
        <v>3882571.7772612046</v>
      </c>
      <c r="X1396" s="538">
        <f t="shared" si="382"/>
        <v>0</v>
      </c>
      <c r="Y1396" s="538">
        <f t="shared" si="389"/>
        <v>19999809.826877426</v>
      </c>
      <c r="Z1396" s="542">
        <f t="shared" si="390"/>
        <v>-808081.82061159238</v>
      </c>
      <c r="AA1396" s="543"/>
      <c r="AB1396" s="544">
        <v>1094.8529492713835</v>
      </c>
      <c r="AC1396" s="544">
        <v>964.71538940966877</v>
      </c>
      <c r="AD1396" s="544">
        <v>964.71538940966877</v>
      </c>
      <c r="AE1396" s="544">
        <v>1627.0997346136728</v>
      </c>
      <c r="AF1396" s="545">
        <v>502</v>
      </c>
      <c r="AG1396" s="545" t="s">
        <v>2263</v>
      </c>
      <c r="AH1396" s="556"/>
      <c r="AN1396" s="502">
        <f t="shared" si="394"/>
        <v>653428.74481900362</v>
      </c>
      <c r="AO1396" s="502">
        <f t="shared" si="394"/>
        <v>-520487.61156767979</v>
      </c>
      <c r="AP1396" s="502">
        <f t="shared" si="394"/>
        <v>-132941.13325132336</v>
      </c>
      <c r="AQ1396" s="502">
        <f t="shared" si="394"/>
        <v>-808081.82061159122</v>
      </c>
    </row>
    <row r="1397" spans="1:43" s="504" customFormat="1" ht="12.75" x14ac:dyDescent="0.2">
      <c r="A1397" s="535" t="s">
        <v>1772</v>
      </c>
      <c r="B1397" s="536">
        <v>0</v>
      </c>
      <c r="C1397" s="537" t="s">
        <v>2263</v>
      </c>
      <c r="D1397" s="537">
        <v>1970.4405639841668</v>
      </c>
      <c r="E1397" s="537">
        <v>1970.4405639841668</v>
      </c>
      <c r="F1397" s="537">
        <v>3015.8756230372542</v>
      </c>
      <c r="G1397" s="538">
        <v>64</v>
      </c>
      <c r="H1397" s="538">
        <v>489</v>
      </c>
      <c r="I1397" s="538">
        <v>965</v>
      </c>
      <c r="J1397" s="538">
        <v>591</v>
      </c>
      <c r="K1397" s="539">
        <f t="shared" si="385"/>
        <v>0</v>
      </c>
      <c r="L1397" s="539">
        <f t="shared" si="381"/>
        <v>963545.43578825763</v>
      </c>
      <c r="M1397" s="539">
        <f t="shared" si="381"/>
        <v>1901475.1442447209</v>
      </c>
      <c r="N1397" s="539">
        <f t="shared" si="381"/>
        <v>1782382.4932150173</v>
      </c>
      <c r="O1397" s="539">
        <f t="shared" si="386"/>
        <v>4647403.0732479962</v>
      </c>
      <c r="P1397" s="540"/>
      <c r="Q1397" s="541"/>
      <c r="R1397" s="541"/>
      <c r="S1397" s="541"/>
      <c r="T1397" s="541"/>
      <c r="U1397" s="538">
        <f t="shared" si="388"/>
        <v>0</v>
      </c>
      <c r="V1397" s="538">
        <f t="shared" si="382"/>
        <v>0</v>
      </c>
      <c r="W1397" s="538">
        <f t="shared" si="382"/>
        <v>0</v>
      </c>
      <c r="X1397" s="538">
        <f t="shared" si="382"/>
        <v>0</v>
      </c>
      <c r="Y1397" s="538">
        <f t="shared" si="389"/>
        <v>0</v>
      </c>
      <c r="Z1397" s="542">
        <f t="shared" si="390"/>
        <v>0</v>
      </c>
      <c r="AA1397" s="543"/>
      <c r="AB1397" s="544" t="s">
        <v>2505</v>
      </c>
      <c r="AC1397" s="544">
        <v>1876.6319742126682</v>
      </c>
      <c r="AD1397" s="544">
        <v>1876.6319742126682</v>
      </c>
      <c r="AE1397" s="544">
        <v>2769.1536551753666</v>
      </c>
      <c r="AF1397" s="545">
        <v>502</v>
      </c>
      <c r="AG1397" s="545" t="s">
        <v>2263</v>
      </c>
      <c r="AH1397" s="556"/>
      <c r="AN1397" s="502">
        <f t="shared" si="394"/>
        <v>0</v>
      </c>
      <c r="AO1397" s="502">
        <f t="shared" si="394"/>
        <v>-963545.43578825763</v>
      </c>
      <c r="AP1397" s="502">
        <f t="shared" si="394"/>
        <v>-1901475.1442447209</v>
      </c>
      <c r="AQ1397" s="502">
        <f t="shared" si="394"/>
        <v>-1782382.4932150173</v>
      </c>
    </row>
    <row r="1398" spans="1:43" s="504" customFormat="1" ht="12.75" x14ac:dyDescent="0.2">
      <c r="A1398" s="535" t="s">
        <v>1773</v>
      </c>
      <c r="B1398" s="536" t="s">
        <v>2451</v>
      </c>
      <c r="C1398" s="537">
        <v>172.46293142508802</v>
      </c>
      <c r="D1398" s="537">
        <v>936.09781163365801</v>
      </c>
      <c r="E1398" s="537">
        <v>936.09781163365801</v>
      </c>
      <c r="F1398" s="537">
        <v>713.73234953533893</v>
      </c>
      <c r="G1398" s="538">
        <v>4680</v>
      </c>
      <c r="H1398" s="538">
        <v>33756</v>
      </c>
      <c r="I1398" s="538">
        <v>4953</v>
      </c>
      <c r="J1398" s="538">
        <v>149</v>
      </c>
      <c r="K1398" s="539">
        <f t="shared" si="385"/>
        <v>807126.51906941191</v>
      </c>
      <c r="L1398" s="539">
        <f t="shared" si="381"/>
        <v>31598917.729505759</v>
      </c>
      <c r="M1398" s="539">
        <f t="shared" si="381"/>
        <v>4636492.4610215081</v>
      </c>
      <c r="N1398" s="539">
        <f t="shared" si="381"/>
        <v>106346.1200807655</v>
      </c>
      <c r="O1398" s="539">
        <f t="shared" si="386"/>
        <v>37148882.829677448</v>
      </c>
      <c r="P1398" s="540"/>
      <c r="Q1398" s="541"/>
      <c r="R1398" s="541">
        <f>SUMPRODUCT(D1398:F1398,H1398:J1398)/SUM(H1398:J1398)</f>
        <v>935.24515699747894</v>
      </c>
      <c r="S1398" s="541">
        <f>R1398</f>
        <v>935.24515699747894</v>
      </c>
      <c r="T1398" s="541">
        <f>R1398</f>
        <v>935.24515699747894</v>
      </c>
      <c r="U1398" s="538">
        <f t="shared" si="388"/>
        <v>0</v>
      </c>
      <c r="V1398" s="538">
        <f t="shared" si="382"/>
        <v>31570135.519606899</v>
      </c>
      <c r="W1398" s="538">
        <f t="shared" si="382"/>
        <v>4632269.2626085132</v>
      </c>
      <c r="X1398" s="538">
        <f t="shared" si="382"/>
        <v>139351.52839262437</v>
      </c>
      <c r="Y1398" s="538">
        <f t="shared" si="389"/>
        <v>36341756.310608044</v>
      </c>
      <c r="Z1398" s="542">
        <f t="shared" si="390"/>
        <v>-807126.51906940341</v>
      </c>
      <c r="AA1398" s="543"/>
      <c r="AB1398" s="544" t="s">
        <v>2505</v>
      </c>
      <c r="AC1398" s="544">
        <v>901.86745772670565</v>
      </c>
      <c r="AD1398" s="544">
        <v>901.86745772670565</v>
      </c>
      <c r="AE1398" s="544">
        <v>948.596341546742</v>
      </c>
      <c r="AF1398" s="545">
        <v>502</v>
      </c>
      <c r="AG1398" s="545" t="s">
        <v>2263</v>
      </c>
      <c r="AH1398" s="556"/>
      <c r="AN1398" s="502">
        <f t="shared" si="394"/>
        <v>-807126.51906941191</v>
      </c>
      <c r="AO1398" s="502">
        <f t="shared" si="394"/>
        <v>-28782.209898859262</v>
      </c>
      <c r="AP1398" s="502">
        <f t="shared" si="394"/>
        <v>-4223.1984129948542</v>
      </c>
      <c r="AQ1398" s="502">
        <f t="shared" si="394"/>
        <v>33005.408311858875</v>
      </c>
    </row>
    <row r="1399" spans="1:43" s="504" customFormat="1" ht="12.75" x14ac:dyDescent="0.2">
      <c r="A1399" s="535" t="s">
        <v>1774</v>
      </c>
      <c r="B1399" s="536">
        <v>0</v>
      </c>
      <c r="C1399" s="537" t="s">
        <v>2263</v>
      </c>
      <c r="D1399" s="537">
        <v>784.17131633855536</v>
      </c>
      <c r="E1399" s="537">
        <v>784.17131633855536</v>
      </c>
      <c r="F1399" s="537">
        <v>1092.5240013836465</v>
      </c>
      <c r="G1399" s="538">
        <v>120</v>
      </c>
      <c r="H1399" s="538">
        <v>4406</v>
      </c>
      <c r="I1399" s="538">
        <v>931</v>
      </c>
      <c r="J1399" s="538">
        <v>3735</v>
      </c>
      <c r="K1399" s="539">
        <f t="shared" si="385"/>
        <v>0</v>
      </c>
      <c r="L1399" s="539">
        <f t="shared" si="381"/>
        <v>3455058.819787675</v>
      </c>
      <c r="M1399" s="539">
        <f t="shared" si="381"/>
        <v>730063.49551119504</v>
      </c>
      <c r="N1399" s="539">
        <f t="shared" si="381"/>
        <v>4080577.1451679193</v>
      </c>
      <c r="O1399" s="539">
        <f t="shared" si="386"/>
        <v>8265699.4604667891</v>
      </c>
      <c r="P1399" s="540"/>
      <c r="Q1399" s="541"/>
      <c r="R1399" s="541"/>
      <c r="S1399" s="541"/>
      <c r="T1399" s="541"/>
      <c r="U1399" s="538">
        <f t="shared" si="388"/>
        <v>0</v>
      </c>
      <c r="V1399" s="538">
        <f t="shared" si="382"/>
        <v>0</v>
      </c>
      <c r="W1399" s="538">
        <f t="shared" si="382"/>
        <v>0</v>
      </c>
      <c r="X1399" s="538">
        <f t="shared" si="382"/>
        <v>0</v>
      </c>
      <c r="Y1399" s="538">
        <f t="shared" si="389"/>
        <v>0</v>
      </c>
      <c r="Z1399" s="542">
        <f t="shared" si="390"/>
        <v>0</v>
      </c>
      <c r="AA1399" s="543"/>
      <c r="AB1399" s="544" t="s">
        <v>2505</v>
      </c>
      <c r="AC1399" s="544">
        <v>697.19494659494535</v>
      </c>
      <c r="AD1399" s="544">
        <v>697.19494659494535</v>
      </c>
      <c r="AE1399" s="544">
        <v>1028.9700217172049</v>
      </c>
      <c r="AF1399" s="545">
        <v>502</v>
      </c>
      <c r="AG1399" s="545" t="s">
        <v>2263</v>
      </c>
      <c r="AH1399" s="556"/>
      <c r="AN1399" s="502">
        <f t="shared" si="394"/>
        <v>0</v>
      </c>
      <c r="AO1399" s="502">
        <f t="shared" si="394"/>
        <v>-3455058.819787675</v>
      </c>
      <c r="AP1399" s="502">
        <f t="shared" si="394"/>
        <v>-730063.49551119504</v>
      </c>
      <c r="AQ1399" s="502">
        <f t="shared" si="394"/>
        <v>-4080577.1451679193</v>
      </c>
    </row>
    <row r="1400" spans="1:43" s="504" customFormat="1" ht="12.75" x14ac:dyDescent="0.2">
      <c r="A1400" s="535" t="s">
        <v>1775</v>
      </c>
      <c r="B1400" s="536">
        <v>0</v>
      </c>
      <c r="C1400" s="537" t="s">
        <v>2263</v>
      </c>
      <c r="D1400" s="537">
        <v>826.59894979214914</v>
      </c>
      <c r="E1400" s="537">
        <v>826.59894979214914</v>
      </c>
      <c r="F1400" s="537">
        <v>1760.5003692646417</v>
      </c>
      <c r="G1400" s="538">
        <v>0</v>
      </c>
      <c r="H1400" s="538">
        <v>188</v>
      </c>
      <c r="I1400" s="538">
        <v>70</v>
      </c>
      <c r="J1400" s="538">
        <v>505</v>
      </c>
      <c r="K1400" s="539">
        <f t="shared" si="385"/>
        <v>0</v>
      </c>
      <c r="L1400" s="539">
        <f t="shared" ref="L1400:N1463" si="395">IFERROR(D1400*H1400,"")</f>
        <v>155400.60256092405</v>
      </c>
      <c r="M1400" s="539">
        <f t="shared" si="395"/>
        <v>57861.926485450444</v>
      </c>
      <c r="N1400" s="539">
        <f t="shared" si="395"/>
        <v>889052.68647864403</v>
      </c>
      <c r="O1400" s="539">
        <f t="shared" si="386"/>
        <v>1102315.2155250185</v>
      </c>
      <c r="P1400" s="540"/>
      <c r="Q1400" s="541"/>
      <c r="R1400" s="541"/>
      <c r="S1400" s="541"/>
      <c r="T1400" s="541"/>
      <c r="U1400" s="538">
        <f t="shared" si="388"/>
        <v>0</v>
      </c>
      <c r="V1400" s="538">
        <f t="shared" ref="V1400:X1463" si="396">IFERROR(H1400*R1400,"")</f>
        <v>0</v>
      </c>
      <c r="W1400" s="538">
        <f t="shared" si="396"/>
        <v>0</v>
      </c>
      <c r="X1400" s="538">
        <f t="shared" si="396"/>
        <v>0</v>
      </c>
      <c r="Y1400" s="538">
        <f t="shared" si="389"/>
        <v>0</v>
      </c>
      <c r="Z1400" s="542">
        <f t="shared" si="390"/>
        <v>0</v>
      </c>
      <c r="AA1400" s="543"/>
      <c r="AB1400" s="544" t="s">
        <v>2505</v>
      </c>
      <c r="AC1400" s="544">
        <v>573.8306933100489</v>
      </c>
      <c r="AD1400" s="544">
        <v>573.8306933100489</v>
      </c>
      <c r="AE1400" s="544">
        <v>1429.9038448931185</v>
      </c>
      <c r="AF1400" s="545" t="s">
        <v>2263</v>
      </c>
      <c r="AG1400" s="545" t="s">
        <v>2263</v>
      </c>
      <c r="AH1400" s="556"/>
      <c r="AN1400" s="502">
        <f t="shared" si="394"/>
        <v>0</v>
      </c>
      <c r="AO1400" s="502">
        <f t="shared" si="394"/>
        <v>-155400.60256092405</v>
      </c>
      <c r="AP1400" s="502">
        <f t="shared" si="394"/>
        <v>-57861.926485450444</v>
      </c>
      <c r="AQ1400" s="502">
        <f t="shared" si="394"/>
        <v>-889052.68647864403</v>
      </c>
    </row>
    <row r="1401" spans="1:43" s="504" customFormat="1" ht="12.75" x14ac:dyDescent="0.2">
      <c r="A1401" s="535" t="s">
        <v>1776</v>
      </c>
      <c r="B1401" s="536">
        <v>0</v>
      </c>
      <c r="C1401" s="537">
        <v>135.04378565665922</v>
      </c>
      <c r="D1401" s="537">
        <v>403.51149463489662</v>
      </c>
      <c r="E1401" s="537">
        <v>403.51149463489662</v>
      </c>
      <c r="F1401" s="537">
        <v>595.16254085800949</v>
      </c>
      <c r="G1401" s="538">
        <v>3833</v>
      </c>
      <c r="H1401" s="538">
        <v>30267</v>
      </c>
      <c r="I1401" s="538">
        <v>4608</v>
      </c>
      <c r="J1401" s="538">
        <v>7277</v>
      </c>
      <c r="K1401" s="539">
        <f t="shared" si="385"/>
        <v>517622.83042197482</v>
      </c>
      <c r="L1401" s="539">
        <f t="shared" si="395"/>
        <v>12213082.408114417</v>
      </c>
      <c r="M1401" s="539">
        <f t="shared" si="395"/>
        <v>1859380.9672776037</v>
      </c>
      <c r="N1401" s="539">
        <f t="shared" si="395"/>
        <v>4330997.8098237347</v>
      </c>
      <c r="O1401" s="539">
        <f t="shared" si="386"/>
        <v>18921084.015637729</v>
      </c>
      <c r="P1401" s="540"/>
      <c r="Q1401" s="541"/>
      <c r="R1401" s="541"/>
      <c r="S1401" s="541"/>
      <c r="T1401" s="541"/>
      <c r="U1401" s="538">
        <f t="shared" si="388"/>
        <v>0</v>
      </c>
      <c r="V1401" s="538">
        <f t="shared" si="396"/>
        <v>0</v>
      </c>
      <c r="W1401" s="538">
        <f t="shared" si="396"/>
        <v>0</v>
      </c>
      <c r="X1401" s="538">
        <f t="shared" si="396"/>
        <v>0</v>
      </c>
      <c r="Y1401" s="538">
        <f t="shared" si="389"/>
        <v>0</v>
      </c>
      <c r="Z1401" s="542">
        <f t="shared" si="390"/>
        <v>0</v>
      </c>
      <c r="AA1401" s="543"/>
      <c r="AB1401" s="544" t="s">
        <v>2505</v>
      </c>
      <c r="AC1401" s="544">
        <v>395.3263571175093</v>
      </c>
      <c r="AD1401" s="544">
        <v>395.3263571175093</v>
      </c>
      <c r="AE1401" s="544">
        <v>630.83993157049349</v>
      </c>
      <c r="AF1401" s="545">
        <v>502</v>
      </c>
      <c r="AG1401" s="545" t="s">
        <v>2263</v>
      </c>
      <c r="AH1401" s="556"/>
      <c r="AN1401" s="502">
        <f t="shared" si="394"/>
        <v>-517622.83042197482</v>
      </c>
      <c r="AO1401" s="502">
        <f t="shared" si="394"/>
        <v>-12213082.408114417</v>
      </c>
      <c r="AP1401" s="502">
        <f t="shared" si="394"/>
        <v>-1859380.9672776037</v>
      </c>
      <c r="AQ1401" s="502">
        <f t="shared" si="394"/>
        <v>-4330997.8098237347</v>
      </c>
    </row>
    <row r="1402" spans="1:43" s="504" customFormat="1" ht="12.75" x14ac:dyDescent="0.2">
      <c r="A1402" s="535" t="s">
        <v>1777</v>
      </c>
      <c r="B1402" s="536">
        <v>0</v>
      </c>
      <c r="C1402" s="537" t="s">
        <v>2263</v>
      </c>
      <c r="D1402" s="537">
        <v>606.15597893918311</v>
      </c>
      <c r="E1402" s="537">
        <v>606.15597893918311</v>
      </c>
      <c r="F1402" s="537">
        <v>1017.3543482369715</v>
      </c>
      <c r="G1402" s="538">
        <v>32</v>
      </c>
      <c r="H1402" s="538">
        <v>877</v>
      </c>
      <c r="I1402" s="538">
        <v>603</v>
      </c>
      <c r="J1402" s="538">
        <v>1584</v>
      </c>
      <c r="K1402" s="539">
        <f t="shared" si="385"/>
        <v>0</v>
      </c>
      <c r="L1402" s="539">
        <f t="shared" si="395"/>
        <v>531598.79352966358</v>
      </c>
      <c r="M1402" s="539">
        <f t="shared" si="395"/>
        <v>365512.05530032743</v>
      </c>
      <c r="N1402" s="539">
        <f t="shared" si="395"/>
        <v>1611489.287607363</v>
      </c>
      <c r="O1402" s="539">
        <f t="shared" si="386"/>
        <v>2508600.1364373537</v>
      </c>
      <c r="P1402" s="540"/>
      <c r="Q1402" s="541"/>
      <c r="R1402" s="541"/>
      <c r="S1402" s="541"/>
      <c r="T1402" s="541"/>
      <c r="U1402" s="538">
        <f t="shared" si="388"/>
        <v>0</v>
      </c>
      <c r="V1402" s="538">
        <f t="shared" si="396"/>
        <v>0</v>
      </c>
      <c r="W1402" s="538">
        <f t="shared" si="396"/>
        <v>0</v>
      </c>
      <c r="X1402" s="538">
        <f t="shared" si="396"/>
        <v>0</v>
      </c>
      <c r="Y1402" s="538">
        <f t="shared" si="389"/>
        <v>0</v>
      </c>
      <c r="Z1402" s="542">
        <f t="shared" si="390"/>
        <v>0</v>
      </c>
      <c r="AA1402" s="543"/>
      <c r="AB1402" s="544" t="s">
        <v>2505</v>
      </c>
      <c r="AC1402" s="544">
        <v>496.26074616878827</v>
      </c>
      <c r="AD1402" s="544">
        <v>496.26074616878827</v>
      </c>
      <c r="AE1402" s="544">
        <v>1024.2971333352014</v>
      </c>
      <c r="AF1402" s="545">
        <v>501</v>
      </c>
      <c r="AG1402" s="545" t="s">
        <v>2263</v>
      </c>
      <c r="AH1402" s="556"/>
      <c r="AN1402" s="502">
        <f t="shared" si="394"/>
        <v>0</v>
      </c>
      <c r="AO1402" s="502">
        <f t="shared" si="394"/>
        <v>-531598.79352966358</v>
      </c>
      <c r="AP1402" s="502">
        <f t="shared" si="394"/>
        <v>-365512.05530032743</v>
      </c>
      <c r="AQ1402" s="502">
        <f t="shared" si="394"/>
        <v>-1611489.287607363</v>
      </c>
    </row>
    <row r="1403" spans="1:43" s="504" customFormat="1" ht="12.75" x14ac:dyDescent="0.2">
      <c r="A1403" s="535" t="s">
        <v>1778</v>
      </c>
      <c r="B1403" s="536">
        <v>0</v>
      </c>
      <c r="C1403" s="537" t="s">
        <v>2263</v>
      </c>
      <c r="D1403" s="537">
        <v>676.2181829580328</v>
      </c>
      <c r="E1403" s="537">
        <v>676.2181829580328</v>
      </c>
      <c r="F1403" s="537">
        <v>1055.9456174910963</v>
      </c>
      <c r="G1403" s="538">
        <v>479</v>
      </c>
      <c r="H1403" s="538">
        <v>29239</v>
      </c>
      <c r="I1403" s="538">
        <v>3319</v>
      </c>
      <c r="J1403" s="538">
        <v>10003</v>
      </c>
      <c r="K1403" s="539">
        <f t="shared" si="385"/>
        <v>0</v>
      </c>
      <c r="L1403" s="539">
        <f t="shared" si="395"/>
        <v>19771943.451509923</v>
      </c>
      <c r="M1403" s="539">
        <f t="shared" si="395"/>
        <v>2244368.149237711</v>
      </c>
      <c r="N1403" s="539">
        <f t="shared" si="395"/>
        <v>10562624.011763437</v>
      </c>
      <c r="O1403" s="539">
        <f t="shared" si="386"/>
        <v>32578935.612511069</v>
      </c>
      <c r="P1403" s="540"/>
      <c r="Q1403" s="541"/>
      <c r="R1403" s="541"/>
      <c r="S1403" s="541"/>
      <c r="T1403" s="541"/>
      <c r="U1403" s="538">
        <f t="shared" si="388"/>
        <v>0</v>
      </c>
      <c r="V1403" s="538">
        <f t="shared" si="396"/>
        <v>0</v>
      </c>
      <c r="W1403" s="538">
        <f t="shared" si="396"/>
        <v>0</v>
      </c>
      <c r="X1403" s="538">
        <f t="shared" si="396"/>
        <v>0</v>
      </c>
      <c r="Y1403" s="538">
        <f t="shared" si="389"/>
        <v>0</v>
      </c>
      <c r="Z1403" s="542">
        <f t="shared" si="390"/>
        <v>0</v>
      </c>
      <c r="AA1403" s="543"/>
      <c r="AB1403" s="544" t="s">
        <v>2505</v>
      </c>
      <c r="AC1403" s="544">
        <v>618.69042177728397</v>
      </c>
      <c r="AD1403" s="544">
        <v>618.69042177728397</v>
      </c>
      <c r="AE1403" s="544">
        <v>963.54958436915388</v>
      </c>
      <c r="AF1403" s="545">
        <v>502</v>
      </c>
      <c r="AG1403" s="545" t="s">
        <v>2263</v>
      </c>
      <c r="AH1403" s="556"/>
      <c r="AN1403" s="502">
        <f t="shared" si="394"/>
        <v>0</v>
      </c>
      <c r="AO1403" s="502">
        <f t="shared" si="394"/>
        <v>-19771943.451509923</v>
      </c>
      <c r="AP1403" s="502">
        <f t="shared" si="394"/>
        <v>-2244368.149237711</v>
      </c>
      <c r="AQ1403" s="502">
        <f t="shared" si="394"/>
        <v>-10562624.011763437</v>
      </c>
    </row>
    <row r="1404" spans="1:43" s="504" customFormat="1" ht="12.75" x14ac:dyDescent="0.2">
      <c r="A1404" s="535" t="s">
        <v>1779</v>
      </c>
      <c r="B1404" s="536">
        <v>0</v>
      </c>
      <c r="C1404" s="537" t="s">
        <v>2263</v>
      </c>
      <c r="D1404" s="537">
        <v>760.77967011467103</v>
      </c>
      <c r="E1404" s="537">
        <v>760.77967011467103</v>
      </c>
      <c r="F1404" s="537">
        <v>1444.1137316016407</v>
      </c>
      <c r="G1404" s="538">
        <v>0</v>
      </c>
      <c r="H1404" s="538">
        <v>659</v>
      </c>
      <c r="I1404" s="538">
        <v>158</v>
      </c>
      <c r="J1404" s="538">
        <v>623</v>
      </c>
      <c r="K1404" s="539">
        <f t="shared" si="385"/>
        <v>0</v>
      </c>
      <c r="L1404" s="539">
        <f t="shared" si="395"/>
        <v>501353.8026055682</v>
      </c>
      <c r="M1404" s="539">
        <f t="shared" si="395"/>
        <v>120203.18787811803</v>
      </c>
      <c r="N1404" s="539">
        <f t="shared" si="395"/>
        <v>899682.85478782211</v>
      </c>
      <c r="O1404" s="539">
        <f t="shared" si="386"/>
        <v>1521239.8452715082</v>
      </c>
      <c r="P1404" s="540"/>
      <c r="Q1404" s="541"/>
      <c r="R1404" s="541"/>
      <c r="S1404" s="541"/>
      <c r="T1404" s="541"/>
      <c r="U1404" s="538">
        <f t="shared" si="388"/>
        <v>0</v>
      </c>
      <c r="V1404" s="538">
        <f t="shared" si="396"/>
        <v>0</v>
      </c>
      <c r="W1404" s="538">
        <f t="shared" si="396"/>
        <v>0</v>
      </c>
      <c r="X1404" s="538">
        <f t="shared" si="396"/>
        <v>0</v>
      </c>
      <c r="Y1404" s="538">
        <f t="shared" si="389"/>
        <v>0</v>
      </c>
      <c r="Z1404" s="542">
        <f t="shared" si="390"/>
        <v>0</v>
      </c>
      <c r="AA1404" s="543"/>
      <c r="AB1404" s="544" t="s">
        <v>2505</v>
      </c>
      <c r="AC1404" s="544">
        <v>672.89592700852643</v>
      </c>
      <c r="AD1404" s="544">
        <v>672.89592700852643</v>
      </c>
      <c r="AE1404" s="544">
        <v>1324.2965674598363</v>
      </c>
      <c r="AF1404" s="545" t="s">
        <v>2263</v>
      </c>
      <c r="AG1404" s="545" t="s">
        <v>2263</v>
      </c>
      <c r="AH1404" s="556"/>
      <c r="AN1404" s="502">
        <f t="shared" si="394"/>
        <v>0</v>
      </c>
      <c r="AO1404" s="502">
        <f t="shared" si="394"/>
        <v>-501353.8026055682</v>
      </c>
      <c r="AP1404" s="502">
        <f t="shared" si="394"/>
        <v>-120203.18787811803</v>
      </c>
      <c r="AQ1404" s="502">
        <f t="shared" si="394"/>
        <v>-899682.85478782211</v>
      </c>
    </row>
    <row r="1405" spans="1:43" s="504" customFormat="1" ht="12.75" x14ac:dyDescent="0.2">
      <c r="A1405" s="535" t="s">
        <v>1780</v>
      </c>
      <c r="B1405" s="536">
        <v>0</v>
      </c>
      <c r="C1405" s="537" t="s">
        <v>2263</v>
      </c>
      <c r="D1405" s="537">
        <v>831.99826912219226</v>
      </c>
      <c r="E1405" s="537">
        <v>831.99826912219226</v>
      </c>
      <c r="F1405" s="537">
        <v>1552.6864592287332</v>
      </c>
      <c r="G1405" s="538">
        <v>516</v>
      </c>
      <c r="H1405" s="538">
        <v>133</v>
      </c>
      <c r="I1405" s="538">
        <v>58</v>
      </c>
      <c r="J1405" s="538">
        <v>1350</v>
      </c>
      <c r="K1405" s="539">
        <f t="shared" si="385"/>
        <v>0</v>
      </c>
      <c r="L1405" s="539">
        <f t="shared" si="395"/>
        <v>110655.76979325157</v>
      </c>
      <c r="M1405" s="539">
        <f t="shared" si="395"/>
        <v>48255.899609087151</v>
      </c>
      <c r="N1405" s="539">
        <f t="shared" si="395"/>
        <v>2096126.7199587896</v>
      </c>
      <c r="O1405" s="539">
        <f t="shared" si="386"/>
        <v>2255038.3893611282</v>
      </c>
      <c r="P1405" s="540"/>
      <c r="Q1405" s="541"/>
      <c r="R1405" s="541"/>
      <c r="S1405" s="541"/>
      <c r="T1405" s="541"/>
      <c r="U1405" s="538">
        <f t="shared" si="388"/>
        <v>0</v>
      </c>
      <c r="V1405" s="538">
        <f t="shared" si="396"/>
        <v>0</v>
      </c>
      <c r="W1405" s="538">
        <f t="shared" si="396"/>
        <v>0</v>
      </c>
      <c r="X1405" s="538">
        <f t="shared" si="396"/>
        <v>0</v>
      </c>
      <c r="Y1405" s="538">
        <f t="shared" si="389"/>
        <v>0</v>
      </c>
      <c r="Z1405" s="542">
        <f t="shared" si="390"/>
        <v>0</v>
      </c>
      <c r="AA1405" s="543"/>
      <c r="AB1405" s="544" t="s">
        <v>2505</v>
      </c>
      <c r="AC1405" s="544">
        <v>617.75584410088322</v>
      </c>
      <c r="AD1405" s="544">
        <v>617.75584410088322</v>
      </c>
      <c r="AE1405" s="544">
        <v>1382.2403833966812</v>
      </c>
      <c r="AF1405" s="545">
        <v>502</v>
      </c>
      <c r="AG1405" s="545" t="s">
        <v>2263</v>
      </c>
      <c r="AH1405" s="556"/>
      <c r="AN1405" s="502">
        <f t="shared" si="394"/>
        <v>0</v>
      </c>
      <c r="AO1405" s="502">
        <f t="shared" si="394"/>
        <v>-110655.76979325157</v>
      </c>
      <c r="AP1405" s="502">
        <f t="shared" si="394"/>
        <v>-48255.899609087151</v>
      </c>
      <c r="AQ1405" s="502">
        <f t="shared" si="394"/>
        <v>-2096126.7199587896</v>
      </c>
    </row>
    <row r="1406" spans="1:43" s="504" customFormat="1" ht="38.25" x14ac:dyDescent="0.2">
      <c r="A1406" s="535" t="s">
        <v>1781</v>
      </c>
      <c r="B1406" s="536" t="s">
        <v>2453</v>
      </c>
      <c r="C1406" s="537">
        <v>143.94242336765839</v>
      </c>
      <c r="D1406" s="537">
        <v>845.00210779652457</v>
      </c>
      <c r="E1406" s="537">
        <v>845.00210779652457</v>
      </c>
      <c r="F1406" s="537">
        <v>1030.4906650589294</v>
      </c>
      <c r="G1406" s="538">
        <v>3230</v>
      </c>
      <c r="H1406" s="538">
        <v>8868</v>
      </c>
      <c r="I1406" s="538">
        <v>1398</v>
      </c>
      <c r="J1406" s="538">
        <v>1688</v>
      </c>
      <c r="K1406" s="539">
        <f t="shared" si="385"/>
        <v>464934.02747753658</v>
      </c>
      <c r="L1406" s="539">
        <f t="shared" si="395"/>
        <v>7493478.6919395803</v>
      </c>
      <c r="M1406" s="539">
        <f t="shared" si="395"/>
        <v>1181312.9466995413</v>
      </c>
      <c r="N1406" s="539">
        <f t="shared" si="395"/>
        <v>1739468.2426194728</v>
      </c>
      <c r="O1406" s="539">
        <f t="shared" si="386"/>
        <v>10879193.908736132</v>
      </c>
      <c r="P1406" s="540"/>
      <c r="Q1406" s="541">
        <f>((C1406*G1406)+(C1408*G1408))/SUM(G1406,G1408)</f>
        <v>150.0470040201545</v>
      </c>
      <c r="R1406" s="541">
        <f>(SUMPRODUCT(D1406:E1406,H1406:I1406)+SUMPRODUCT(D1408:E1408,H1408:I1408))/SUM(H1406:I1406,H1408:I1408)</f>
        <v>861.54931525909888</v>
      </c>
      <c r="S1406" s="541">
        <f>R1406</f>
        <v>861.54931525909888</v>
      </c>
      <c r="T1406" s="541">
        <f>((F1406*J1406)+(F1408*J1408))/SUM(J1406,J1408)</f>
        <v>991.13437608411823</v>
      </c>
      <c r="U1406" s="538">
        <f t="shared" si="388"/>
        <v>484651.82298509905</v>
      </c>
      <c r="V1406" s="538">
        <f t="shared" si="396"/>
        <v>7640219.3277176889</v>
      </c>
      <c r="W1406" s="538">
        <f t="shared" si="396"/>
        <v>1204445.9427322203</v>
      </c>
      <c r="X1406" s="538">
        <f t="shared" si="396"/>
        <v>1673034.8268299915</v>
      </c>
      <c r="Y1406" s="538">
        <f t="shared" si="389"/>
        <v>11002351.920265</v>
      </c>
      <c r="Z1406" s="542">
        <f t="shared" si="390"/>
        <v>123158.01152886823</v>
      </c>
      <c r="AA1406" s="543"/>
      <c r="AB1406" s="544" t="s">
        <v>2505</v>
      </c>
      <c r="AC1406" s="544">
        <v>794.39102494062149</v>
      </c>
      <c r="AD1406" s="544">
        <v>794.39102494062149</v>
      </c>
      <c r="AE1406" s="544">
        <v>971.02620578035976</v>
      </c>
      <c r="AF1406" s="545">
        <v>502</v>
      </c>
      <c r="AG1406" s="545" t="s">
        <v>2263</v>
      </c>
      <c r="AH1406" s="556"/>
      <c r="AN1406" s="502">
        <f t="shared" si="394"/>
        <v>19717.795507562463</v>
      </c>
      <c r="AO1406" s="502">
        <f t="shared" si="394"/>
        <v>146740.63577810861</v>
      </c>
      <c r="AP1406" s="502">
        <f t="shared" si="394"/>
        <v>23132.996032678988</v>
      </c>
      <c r="AQ1406" s="502">
        <f t="shared" si="394"/>
        <v>-66433.415789481252</v>
      </c>
    </row>
    <row r="1407" spans="1:43" s="504" customFormat="1" ht="38.25" x14ac:dyDescent="0.2">
      <c r="A1407" s="535" t="s">
        <v>1782</v>
      </c>
      <c r="B1407" s="536" t="s">
        <v>2454</v>
      </c>
      <c r="C1407" s="537">
        <v>135.57047033279935</v>
      </c>
      <c r="D1407" s="537">
        <v>650.16089364489881</v>
      </c>
      <c r="E1407" s="537">
        <v>650.16089364489881</v>
      </c>
      <c r="F1407" s="537">
        <v>783.02239127180155</v>
      </c>
      <c r="G1407" s="538">
        <v>131557</v>
      </c>
      <c r="H1407" s="538">
        <v>17923</v>
      </c>
      <c r="I1407" s="538">
        <v>1946</v>
      </c>
      <c r="J1407" s="538">
        <v>2372</v>
      </c>
      <c r="K1407" s="539">
        <f t="shared" si="385"/>
        <v>17835244.365572084</v>
      </c>
      <c r="L1407" s="539">
        <f t="shared" si="395"/>
        <v>11652833.696797522</v>
      </c>
      <c r="M1407" s="539">
        <f t="shared" si="395"/>
        <v>1265213.0990329732</v>
      </c>
      <c r="N1407" s="539">
        <f t="shared" si="395"/>
        <v>1857329.1120967134</v>
      </c>
      <c r="O1407" s="539">
        <f t="shared" si="386"/>
        <v>32610620.273499291</v>
      </c>
      <c r="P1407" s="540"/>
      <c r="Q1407" s="541">
        <f>((C1407*G1407)+(C1409*G1409))/(G1407+G1409)</f>
        <v>130.86924177296194</v>
      </c>
      <c r="R1407" s="541">
        <f>(SUMPRODUCT(D1407:E1407,H1407:I1407)+SUMPRODUCT(D1409:E1409,H1409:I1409))/SUM(H1407:I1407,H1409:I1409)</f>
        <v>633.86581299765305</v>
      </c>
      <c r="S1407" s="541">
        <f>R1407</f>
        <v>633.86581299765305</v>
      </c>
      <c r="T1407" s="541">
        <f>((F1407*J1407)+(F1409*J1409))/(J1407+J1409)</f>
        <v>726.39873282329324</v>
      </c>
      <c r="U1407" s="538">
        <f t="shared" si="388"/>
        <v>17216764.839925554</v>
      </c>
      <c r="V1407" s="538">
        <f t="shared" si="396"/>
        <v>11360776.966356935</v>
      </c>
      <c r="W1407" s="538">
        <f t="shared" si="396"/>
        <v>1233502.8720934328</v>
      </c>
      <c r="X1407" s="538">
        <f t="shared" si="396"/>
        <v>1723017.7942568515</v>
      </c>
      <c r="Y1407" s="538">
        <f t="shared" si="389"/>
        <v>31534062.472632773</v>
      </c>
      <c r="Z1407" s="542">
        <f t="shared" si="390"/>
        <v>-1076557.8008665182</v>
      </c>
      <c r="AA1407" s="543"/>
      <c r="AB1407" s="544">
        <v>133.93003492483234</v>
      </c>
      <c r="AC1407" s="544">
        <v>514.95229969680292</v>
      </c>
      <c r="AD1407" s="544">
        <v>514.95229969680292</v>
      </c>
      <c r="AE1407" s="544">
        <v>433.64404184993924</v>
      </c>
      <c r="AF1407" s="545">
        <v>502</v>
      </c>
      <c r="AG1407" s="545" t="s">
        <v>2263</v>
      </c>
      <c r="AH1407" s="556"/>
      <c r="AN1407" s="502">
        <f t="shared" si="394"/>
        <v>-618479.52564653009</v>
      </c>
      <c r="AO1407" s="502">
        <f t="shared" si="394"/>
        <v>-292056.73044058681</v>
      </c>
      <c r="AP1407" s="502">
        <f t="shared" si="394"/>
        <v>-31710.226939540356</v>
      </c>
      <c r="AQ1407" s="502">
        <f t="shared" si="394"/>
        <v>-134311.31783986185</v>
      </c>
    </row>
    <row r="1408" spans="1:43" s="504" customFormat="1" ht="38.25" x14ac:dyDescent="0.2">
      <c r="A1408" s="535" t="s">
        <v>1783</v>
      </c>
      <c r="B1408" s="536" t="s">
        <v>2453</v>
      </c>
      <c r="C1408" s="537">
        <v>158.90893458535109</v>
      </c>
      <c r="D1408" s="537">
        <v>890.65720282091991</v>
      </c>
      <c r="E1408" s="537">
        <v>890.65720282091991</v>
      </c>
      <c r="F1408" s="537">
        <v>855.00032733518151</v>
      </c>
      <c r="G1408" s="538">
        <v>2225</v>
      </c>
      <c r="H1408" s="538">
        <v>5142</v>
      </c>
      <c r="I1408" s="538">
        <v>694</v>
      </c>
      <c r="J1408" s="538">
        <v>488</v>
      </c>
      <c r="K1408" s="539">
        <f t="shared" si="385"/>
        <v>353572.3794524062</v>
      </c>
      <c r="L1408" s="539">
        <f t="shared" si="395"/>
        <v>4579759.3369051702</v>
      </c>
      <c r="M1408" s="539">
        <f t="shared" si="395"/>
        <v>618116.09875771846</v>
      </c>
      <c r="N1408" s="539">
        <f t="shared" si="395"/>
        <v>417240.1597395686</v>
      </c>
      <c r="O1408" s="539">
        <f t="shared" si="386"/>
        <v>5968687.9748548642</v>
      </c>
      <c r="P1408" s="540"/>
      <c r="Q1408" s="541">
        <f>((C1406*G1406)+(C1408*G1408))/SUM(G1406,G1408)</f>
        <v>150.0470040201545</v>
      </c>
      <c r="R1408" s="541">
        <f t="shared" ref="R1408:T1409" si="397">R1406</f>
        <v>861.54931525909888</v>
      </c>
      <c r="S1408" s="541">
        <f t="shared" si="397"/>
        <v>861.54931525909888</v>
      </c>
      <c r="T1408" s="541">
        <f t="shared" si="397"/>
        <v>991.13437608411823</v>
      </c>
      <c r="U1408" s="538">
        <f t="shared" si="388"/>
        <v>333854.58394484379</v>
      </c>
      <c r="V1408" s="538">
        <f t="shared" si="396"/>
        <v>4430086.5790622868</v>
      </c>
      <c r="W1408" s="538">
        <f t="shared" si="396"/>
        <v>597915.22478981467</v>
      </c>
      <c r="X1408" s="538">
        <f t="shared" si="396"/>
        <v>483673.57552904967</v>
      </c>
      <c r="Y1408" s="538">
        <f t="shared" si="389"/>
        <v>5845529.963325996</v>
      </c>
      <c r="Z1408" s="542">
        <f t="shared" si="390"/>
        <v>-123158.01152886823</v>
      </c>
      <c r="AA1408" s="543"/>
      <c r="AB1408" s="544" t="s">
        <v>2505</v>
      </c>
      <c r="AC1408" s="544">
        <v>879.437593493088</v>
      </c>
      <c r="AD1408" s="544">
        <v>879.437593493088</v>
      </c>
      <c r="AE1408" s="544">
        <v>803.73680170462887</v>
      </c>
      <c r="AF1408" s="545">
        <v>502</v>
      </c>
      <c r="AG1408" s="545" t="s">
        <v>2263</v>
      </c>
      <c r="AH1408" s="556"/>
      <c r="AN1408" s="502">
        <f t="shared" si="394"/>
        <v>-19717.795507562405</v>
      </c>
      <c r="AO1408" s="502">
        <f t="shared" si="394"/>
        <v>-149672.75784288347</v>
      </c>
      <c r="AP1408" s="502">
        <f t="shared" si="394"/>
        <v>-20200.873967903783</v>
      </c>
      <c r="AQ1408" s="502">
        <f t="shared" si="394"/>
        <v>66433.415789481078</v>
      </c>
    </row>
    <row r="1409" spans="1:43" s="504" customFormat="1" ht="38.25" x14ac:dyDescent="0.2">
      <c r="A1409" s="535" t="s">
        <v>1784</v>
      </c>
      <c r="B1409" s="536" t="s">
        <v>2454</v>
      </c>
      <c r="C1409" s="537">
        <v>126.70105632033309</v>
      </c>
      <c r="D1409" s="537">
        <v>546.12409013040951</v>
      </c>
      <c r="E1409" s="537">
        <v>546.12409013040951</v>
      </c>
      <c r="F1409" s="537">
        <v>524.42682629718536</v>
      </c>
      <c r="G1409" s="538">
        <v>148381</v>
      </c>
      <c r="H1409" s="538">
        <v>3299</v>
      </c>
      <c r="I1409" s="538">
        <v>391</v>
      </c>
      <c r="J1409" s="538">
        <v>665</v>
      </c>
      <c r="K1409" s="539">
        <f t="shared" si="385"/>
        <v>18800029.437867343</v>
      </c>
      <c r="L1409" s="539">
        <f t="shared" si="395"/>
        <v>1801663.3733402209</v>
      </c>
      <c r="M1409" s="539">
        <f t="shared" si="395"/>
        <v>213534.51924099011</v>
      </c>
      <c r="N1409" s="539">
        <f t="shared" si="395"/>
        <v>348743.83948762825</v>
      </c>
      <c r="O1409" s="539">
        <f t="shared" si="386"/>
        <v>21163971.16993618</v>
      </c>
      <c r="P1409" s="540"/>
      <c r="Q1409" s="541">
        <f>Q1407</f>
        <v>130.86924177296194</v>
      </c>
      <c r="R1409" s="541">
        <f t="shared" si="397"/>
        <v>633.86581299765305</v>
      </c>
      <c r="S1409" s="541">
        <f t="shared" si="397"/>
        <v>633.86581299765305</v>
      </c>
      <c r="T1409" s="541">
        <f t="shared" si="397"/>
        <v>726.39873282329324</v>
      </c>
      <c r="U1409" s="538">
        <f t="shared" si="388"/>
        <v>19418508.963513866</v>
      </c>
      <c r="V1409" s="538">
        <f t="shared" si="396"/>
        <v>2091123.3170792575</v>
      </c>
      <c r="W1409" s="538">
        <f t="shared" si="396"/>
        <v>247841.53288208233</v>
      </c>
      <c r="X1409" s="538">
        <f t="shared" si="396"/>
        <v>483055.15732748999</v>
      </c>
      <c r="Y1409" s="538">
        <f t="shared" si="389"/>
        <v>22240528.970802698</v>
      </c>
      <c r="Z1409" s="542">
        <f t="shared" si="390"/>
        <v>1076557.8008665182</v>
      </c>
      <c r="AA1409" s="543"/>
      <c r="AB1409" s="544">
        <v>125.23327941023285</v>
      </c>
      <c r="AC1409" s="544">
        <v>597.19513522006719</v>
      </c>
      <c r="AD1409" s="544">
        <v>597.19513522006719</v>
      </c>
      <c r="AE1409" s="544">
        <v>585.04562542685767</v>
      </c>
      <c r="AF1409" s="545">
        <v>502</v>
      </c>
      <c r="AG1409" s="545" t="s">
        <v>2263</v>
      </c>
      <c r="AH1409" s="556"/>
      <c r="AN1409" s="502">
        <f t="shared" si="394"/>
        <v>618479.52564652264</v>
      </c>
      <c r="AO1409" s="502">
        <f t="shared" si="394"/>
        <v>289459.94373903656</v>
      </c>
      <c r="AP1409" s="502">
        <f t="shared" si="394"/>
        <v>34307.013641092228</v>
      </c>
      <c r="AQ1409" s="502">
        <f t="shared" si="394"/>
        <v>134311.31783986173</v>
      </c>
    </row>
    <row r="1410" spans="1:43" s="504" customFormat="1" ht="12.75" x14ac:dyDescent="0.2">
      <c r="A1410" s="535" t="s">
        <v>1785</v>
      </c>
      <c r="B1410" s="536">
        <v>0</v>
      </c>
      <c r="C1410" s="537" t="s">
        <v>2263</v>
      </c>
      <c r="D1410" s="537">
        <v>6530.8679483397455</v>
      </c>
      <c r="E1410" s="537">
        <v>6530.8679483397455</v>
      </c>
      <c r="F1410" s="537">
        <v>10404.98895761972</v>
      </c>
      <c r="G1410" s="538">
        <v>0</v>
      </c>
      <c r="H1410" s="538">
        <v>0</v>
      </c>
      <c r="I1410" s="538">
        <v>543</v>
      </c>
      <c r="J1410" s="538">
        <v>43</v>
      </c>
      <c r="K1410" s="539">
        <f t="shared" si="385"/>
        <v>0</v>
      </c>
      <c r="L1410" s="539">
        <f t="shared" si="395"/>
        <v>0</v>
      </c>
      <c r="M1410" s="539">
        <f t="shared" si="395"/>
        <v>3546261.2959484817</v>
      </c>
      <c r="N1410" s="539">
        <f t="shared" si="395"/>
        <v>447414.52517764794</v>
      </c>
      <c r="O1410" s="539">
        <f t="shared" si="386"/>
        <v>3993675.8211261295</v>
      </c>
      <c r="P1410" s="540"/>
      <c r="Q1410" s="541"/>
      <c r="R1410" s="541"/>
      <c r="S1410" s="541"/>
      <c r="T1410" s="541"/>
      <c r="U1410" s="538">
        <f t="shared" si="388"/>
        <v>0</v>
      </c>
      <c r="V1410" s="538">
        <f t="shared" si="396"/>
        <v>0</v>
      </c>
      <c r="W1410" s="538">
        <f t="shared" si="396"/>
        <v>0</v>
      </c>
      <c r="X1410" s="538">
        <f t="shared" si="396"/>
        <v>0</v>
      </c>
      <c r="Y1410" s="538">
        <f t="shared" si="389"/>
        <v>0</v>
      </c>
      <c r="Z1410" s="542">
        <f t="shared" si="390"/>
        <v>0</v>
      </c>
      <c r="AA1410" s="543"/>
      <c r="AB1410" s="544" t="s">
        <v>2263</v>
      </c>
      <c r="AC1410" s="544" t="s">
        <v>2505</v>
      </c>
      <c r="AD1410" s="544" t="s">
        <v>2505</v>
      </c>
      <c r="AE1410" s="544" t="s">
        <v>2263</v>
      </c>
      <c r="AF1410" s="545" t="s">
        <v>2263</v>
      </c>
      <c r="AG1410" s="545" t="s">
        <v>2263</v>
      </c>
      <c r="AH1410" s="556"/>
      <c r="AN1410" s="502">
        <f t="shared" si="394"/>
        <v>0</v>
      </c>
      <c r="AO1410" s="502">
        <f t="shared" si="394"/>
        <v>0</v>
      </c>
      <c r="AP1410" s="502">
        <f t="shared" si="394"/>
        <v>-3546261.2959484817</v>
      </c>
      <c r="AQ1410" s="502">
        <f t="shared" si="394"/>
        <v>-447414.52517764794</v>
      </c>
    </row>
    <row r="1411" spans="1:43" s="504" customFormat="1" ht="12.75" x14ac:dyDescent="0.2">
      <c r="A1411" s="535" t="s">
        <v>1786</v>
      </c>
      <c r="B1411" s="536">
        <v>0</v>
      </c>
      <c r="C1411" s="537" t="s">
        <v>2263</v>
      </c>
      <c r="D1411" s="537">
        <v>4409.8650951438849</v>
      </c>
      <c r="E1411" s="537">
        <v>4409.8650951438849</v>
      </c>
      <c r="F1411" s="537">
        <v>8516.6205122095053</v>
      </c>
      <c r="G1411" s="538">
        <v>0</v>
      </c>
      <c r="H1411" s="538">
        <v>7</v>
      </c>
      <c r="I1411" s="538">
        <v>2053</v>
      </c>
      <c r="J1411" s="538">
        <v>52</v>
      </c>
      <c r="K1411" s="539">
        <f t="shared" si="385"/>
        <v>0</v>
      </c>
      <c r="L1411" s="539">
        <f t="shared" si="395"/>
        <v>30869.055666007196</v>
      </c>
      <c r="M1411" s="539">
        <f t="shared" si="395"/>
        <v>9053453.0403303951</v>
      </c>
      <c r="N1411" s="539">
        <f t="shared" si="395"/>
        <v>442864.2666348943</v>
      </c>
      <c r="O1411" s="539">
        <f t="shared" si="386"/>
        <v>9527186.3626312967</v>
      </c>
      <c r="P1411" s="540"/>
      <c r="Q1411" s="541"/>
      <c r="R1411" s="541"/>
      <c r="S1411" s="541"/>
      <c r="T1411" s="541"/>
      <c r="U1411" s="538">
        <f t="shared" si="388"/>
        <v>0</v>
      </c>
      <c r="V1411" s="538">
        <f t="shared" si="396"/>
        <v>0</v>
      </c>
      <c r="W1411" s="538">
        <f t="shared" si="396"/>
        <v>0</v>
      </c>
      <c r="X1411" s="538">
        <f t="shared" si="396"/>
        <v>0</v>
      </c>
      <c r="Y1411" s="538">
        <f t="shared" si="389"/>
        <v>0</v>
      </c>
      <c r="Z1411" s="542">
        <f t="shared" si="390"/>
        <v>0</v>
      </c>
      <c r="AA1411" s="543"/>
      <c r="AB1411" s="544" t="s">
        <v>2263</v>
      </c>
      <c r="AC1411" s="544" t="s">
        <v>2505</v>
      </c>
      <c r="AD1411" s="544" t="s">
        <v>2505</v>
      </c>
      <c r="AE1411" s="544" t="s">
        <v>2263</v>
      </c>
      <c r="AF1411" s="545" t="s">
        <v>2263</v>
      </c>
      <c r="AG1411" s="545" t="s">
        <v>2263</v>
      </c>
      <c r="AH1411" s="556"/>
      <c r="AN1411" s="502">
        <f t="shared" si="394"/>
        <v>0</v>
      </c>
      <c r="AO1411" s="502">
        <f t="shared" si="394"/>
        <v>-30869.055666007196</v>
      </c>
      <c r="AP1411" s="502">
        <f t="shared" si="394"/>
        <v>-9053453.0403303951</v>
      </c>
      <c r="AQ1411" s="502">
        <f t="shared" si="394"/>
        <v>-442864.2666348943</v>
      </c>
    </row>
    <row r="1412" spans="1:43" s="504" customFormat="1" ht="12.75" x14ac:dyDescent="0.2">
      <c r="A1412" s="535" t="s">
        <v>1787</v>
      </c>
      <c r="B1412" s="536">
        <v>0</v>
      </c>
      <c r="C1412" s="537" t="s">
        <v>2263</v>
      </c>
      <c r="D1412" s="537">
        <v>4103.6661584178692</v>
      </c>
      <c r="E1412" s="537">
        <v>4103.6661584178692</v>
      </c>
      <c r="F1412" s="537">
        <v>5071.1362421925087</v>
      </c>
      <c r="G1412" s="538">
        <v>0</v>
      </c>
      <c r="H1412" s="538">
        <v>13</v>
      </c>
      <c r="I1412" s="538">
        <v>2948</v>
      </c>
      <c r="J1412" s="538">
        <v>53</v>
      </c>
      <c r="K1412" s="539">
        <f t="shared" si="385"/>
        <v>0</v>
      </c>
      <c r="L1412" s="539">
        <f t="shared" si="395"/>
        <v>53347.660059432295</v>
      </c>
      <c r="M1412" s="539">
        <f t="shared" si="395"/>
        <v>12097607.835015878</v>
      </c>
      <c r="N1412" s="539">
        <f t="shared" si="395"/>
        <v>268770.22083620296</v>
      </c>
      <c r="O1412" s="539">
        <f t="shared" si="386"/>
        <v>12419725.715911513</v>
      </c>
      <c r="P1412" s="540"/>
      <c r="Q1412" s="541"/>
      <c r="R1412" s="541"/>
      <c r="S1412" s="541"/>
      <c r="T1412" s="541"/>
      <c r="U1412" s="538">
        <f t="shared" si="388"/>
        <v>0</v>
      </c>
      <c r="V1412" s="538">
        <f t="shared" si="396"/>
        <v>0</v>
      </c>
      <c r="W1412" s="538">
        <f t="shared" si="396"/>
        <v>0</v>
      </c>
      <c r="X1412" s="538">
        <f t="shared" si="396"/>
        <v>0</v>
      </c>
      <c r="Y1412" s="538">
        <f t="shared" si="389"/>
        <v>0</v>
      </c>
      <c r="Z1412" s="542">
        <f t="shared" si="390"/>
        <v>0</v>
      </c>
      <c r="AA1412" s="543"/>
      <c r="AB1412" s="544" t="s">
        <v>2263</v>
      </c>
      <c r="AC1412" s="544" t="s">
        <v>2505</v>
      </c>
      <c r="AD1412" s="544" t="s">
        <v>2505</v>
      </c>
      <c r="AE1412" s="544" t="s">
        <v>2263</v>
      </c>
      <c r="AF1412" s="545" t="s">
        <v>2263</v>
      </c>
      <c r="AG1412" s="545" t="s">
        <v>2263</v>
      </c>
      <c r="AH1412" s="556"/>
      <c r="AN1412" s="502">
        <f t="shared" si="394"/>
        <v>0</v>
      </c>
      <c r="AO1412" s="502">
        <f t="shared" si="394"/>
        <v>-53347.660059432295</v>
      </c>
      <c r="AP1412" s="502">
        <f t="shared" si="394"/>
        <v>-12097607.835015878</v>
      </c>
      <c r="AQ1412" s="502">
        <f t="shared" si="394"/>
        <v>-268770.22083620296</v>
      </c>
    </row>
    <row r="1413" spans="1:43" s="504" customFormat="1" ht="12.75" x14ac:dyDescent="0.2">
      <c r="A1413" s="535" t="s">
        <v>1788</v>
      </c>
      <c r="B1413" s="536" t="s">
        <v>2288</v>
      </c>
      <c r="C1413" s="537" t="s">
        <v>2263</v>
      </c>
      <c r="D1413" s="537">
        <v>993.55062593247339</v>
      </c>
      <c r="E1413" s="537">
        <v>993.55062593247339</v>
      </c>
      <c r="F1413" s="537">
        <v>887.12477230989452</v>
      </c>
      <c r="G1413" s="538">
        <v>0</v>
      </c>
      <c r="H1413" s="538">
        <v>2088</v>
      </c>
      <c r="I1413" s="538">
        <v>1009</v>
      </c>
      <c r="J1413" s="538">
        <v>26</v>
      </c>
      <c r="K1413" s="539">
        <f t="shared" si="385"/>
        <v>0</v>
      </c>
      <c r="L1413" s="539">
        <f t="shared" si="395"/>
        <v>2074533.7069470044</v>
      </c>
      <c r="M1413" s="539">
        <f t="shared" si="395"/>
        <v>1002492.5815658657</v>
      </c>
      <c r="N1413" s="539">
        <f t="shared" si="395"/>
        <v>23065.244080057259</v>
      </c>
      <c r="O1413" s="539">
        <f t="shared" si="386"/>
        <v>3100091.5325929276</v>
      </c>
      <c r="P1413" s="540"/>
      <c r="Q1413" s="541"/>
      <c r="R1413" s="541">
        <f>SUMPRODUCT(D1413:F1413,H1413:J1413)/SUM(H1413:J1413)</f>
        <v>992.66459577103024</v>
      </c>
      <c r="S1413" s="541">
        <f>R1413</f>
        <v>992.66459577103024</v>
      </c>
      <c r="T1413" s="541">
        <f>R1413</f>
        <v>992.66459577103024</v>
      </c>
      <c r="U1413" s="538">
        <f t="shared" si="388"/>
        <v>0</v>
      </c>
      <c r="V1413" s="538">
        <f t="shared" si="396"/>
        <v>2072683.675969911</v>
      </c>
      <c r="W1413" s="538">
        <f t="shared" si="396"/>
        <v>1001598.5771329695</v>
      </c>
      <c r="X1413" s="538">
        <f t="shared" si="396"/>
        <v>25809.279490046785</v>
      </c>
      <c r="Y1413" s="538">
        <f t="shared" si="389"/>
        <v>3100091.5325929271</v>
      </c>
      <c r="Z1413" s="542">
        <f t="shared" si="390"/>
        <v>-4.6566128730773926E-10</v>
      </c>
      <c r="AA1413" s="543"/>
      <c r="AB1413" s="544" t="s">
        <v>2505</v>
      </c>
      <c r="AC1413" s="544">
        <v>933.64309872433046</v>
      </c>
      <c r="AD1413" s="544">
        <v>933.64309872433046</v>
      </c>
      <c r="AE1413" s="544">
        <v>895.3254139919004</v>
      </c>
      <c r="AF1413" s="545" t="s">
        <v>2263</v>
      </c>
      <c r="AG1413" s="545" t="s">
        <v>2263</v>
      </c>
      <c r="AH1413" s="556"/>
      <c r="AN1413" s="502">
        <f t="shared" si="394"/>
        <v>0</v>
      </c>
      <c r="AO1413" s="502">
        <f t="shared" si="394"/>
        <v>-1850.0309770933818</v>
      </c>
      <c r="AP1413" s="502">
        <f t="shared" si="394"/>
        <v>-894.00443289615214</v>
      </c>
      <c r="AQ1413" s="502">
        <f t="shared" si="394"/>
        <v>2744.0354099895267</v>
      </c>
    </row>
    <row r="1414" spans="1:43" s="504" customFormat="1" ht="12.75" x14ac:dyDescent="0.2">
      <c r="A1414" s="535" t="s">
        <v>1789</v>
      </c>
      <c r="B1414" s="536">
        <v>0</v>
      </c>
      <c r="C1414" s="537" t="s">
        <v>2263</v>
      </c>
      <c r="D1414" s="537">
        <v>2921.0220840989859</v>
      </c>
      <c r="E1414" s="537">
        <v>2921.0220840989859</v>
      </c>
      <c r="F1414" s="537">
        <v>3234.3126056571718</v>
      </c>
      <c r="G1414" s="538">
        <v>0</v>
      </c>
      <c r="H1414" s="538">
        <v>85</v>
      </c>
      <c r="I1414" s="538">
        <v>1394</v>
      </c>
      <c r="J1414" s="538">
        <v>26</v>
      </c>
      <c r="K1414" s="539">
        <f t="shared" si="385"/>
        <v>0</v>
      </c>
      <c r="L1414" s="539">
        <f t="shared" si="395"/>
        <v>248286.8771484138</v>
      </c>
      <c r="M1414" s="539">
        <f t="shared" si="395"/>
        <v>4071904.7852339866</v>
      </c>
      <c r="N1414" s="539">
        <f t="shared" si="395"/>
        <v>84092.127747086473</v>
      </c>
      <c r="O1414" s="539">
        <f t="shared" si="386"/>
        <v>4404283.7901294874</v>
      </c>
      <c r="P1414" s="540"/>
      <c r="Q1414" s="541"/>
      <c r="R1414" s="541"/>
      <c r="S1414" s="541"/>
      <c r="T1414" s="541"/>
      <c r="U1414" s="538">
        <f t="shared" si="388"/>
        <v>0</v>
      </c>
      <c r="V1414" s="538">
        <f t="shared" si="396"/>
        <v>0</v>
      </c>
      <c r="W1414" s="538">
        <f t="shared" si="396"/>
        <v>0</v>
      </c>
      <c r="X1414" s="538">
        <f t="shared" si="396"/>
        <v>0</v>
      </c>
      <c r="Y1414" s="538">
        <f t="shared" si="389"/>
        <v>0</v>
      </c>
      <c r="Z1414" s="542">
        <f t="shared" si="390"/>
        <v>0</v>
      </c>
      <c r="AA1414" s="543"/>
      <c r="AB1414" s="544" t="s">
        <v>2505</v>
      </c>
      <c r="AC1414" s="544">
        <v>2803.7330292021938</v>
      </c>
      <c r="AD1414" s="544">
        <v>2803.7330292021938</v>
      </c>
      <c r="AE1414" s="544">
        <v>3849.5254490946118</v>
      </c>
      <c r="AF1414" s="545" t="s">
        <v>2263</v>
      </c>
      <c r="AG1414" s="545" t="s">
        <v>2263</v>
      </c>
      <c r="AH1414" s="556"/>
      <c r="AN1414" s="502">
        <f t="shared" si="394"/>
        <v>0</v>
      </c>
      <c r="AO1414" s="502">
        <f t="shared" si="394"/>
        <v>-248286.8771484138</v>
      </c>
      <c r="AP1414" s="502">
        <f t="shared" si="394"/>
        <v>-4071904.7852339866</v>
      </c>
      <c r="AQ1414" s="502">
        <f t="shared" si="394"/>
        <v>-84092.127747086473</v>
      </c>
    </row>
    <row r="1415" spans="1:43" s="504" customFormat="1" ht="12.75" x14ac:dyDescent="0.2">
      <c r="A1415" s="535" t="s">
        <v>1790</v>
      </c>
      <c r="B1415" s="536">
        <v>0</v>
      </c>
      <c r="C1415" s="537" t="s">
        <v>2263</v>
      </c>
      <c r="D1415" s="537">
        <v>1749.5963061542786</v>
      </c>
      <c r="E1415" s="537">
        <v>1749.5963061542786</v>
      </c>
      <c r="F1415" s="537">
        <v>3534.3169679907269</v>
      </c>
      <c r="G1415" s="538">
        <v>0</v>
      </c>
      <c r="H1415" s="538">
        <v>1842</v>
      </c>
      <c r="I1415" s="538">
        <v>1721</v>
      </c>
      <c r="J1415" s="538">
        <v>303</v>
      </c>
      <c r="K1415" s="539">
        <f t="shared" si="385"/>
        <v>0</v>
      </c>
      <c r="L1415" s="539">
        <f t="shared" si="395"/>
        <v>3222756.3959361813</v>
      </c>
      <c r="M1415" s="539">
        <f t="shared" si="395"/>
        <v>3011055.2428915137</v>
      </c>
      <c r="N1415" s="539">
        <f t="shared" si="395"/>
        <v>1070898.0413011902</v>
      </c>
      <c r="O1415" s="539">
        <f t="shared" si="386"/>
        <v>7304709.6801288845</v>
      </c>
      <c r="P1415" s="540"/>
      <c r="Q1415" s="541"/>
      <c r="R1415" s="541"/>
      <c r="S1415" s="541"/>
      <c r="T1415" s="541"/>
      <c r="U1415" s="538">
        <f t="shared" si="388"/>
        <v>0</v>
      </c>
      <c r="V1415" s="538">
        <f t="shared" si="396"/>
        <v>0</v>
      </c>
      <c r="W1415" s="538">
        <f t="shared" si="396"/>
        <v>0</v>
      </c>
      <c r="X1415" s="538">
        <f t="shared" si="396"/>
        <v>0</v>
      </c>
      <c r="Y1415" s="538">
        <f t="shared" si="389"/>
        <v>0</v>
      </c>
      <c r="Z1415" s="542">
        <f t="shared" si="390"/>
        <v>0</v>
      </c>
      <c r="AA1415" s="543"/>
      <c r="AB1415" s="544" t="s">
        <v>2505</v>
      </c>
      <c r="AC1415" s="544">
        <v>1669.1557300517059</v>
      </c>
      <c r="AD1415" s="544">
        <v>1669.1557300517059</v>
      </c>
      <c r="AE1415" s="544">
        <v>3303.7320860765849</v>
      </c>
      <c r="AF1415" s="545" t="s">
        <v>2263</v>
      </c>
      <c r="AG1415" s="545" t="s">
        <v>2263</v>
      </c>
      <c r="AH1415" s="556"/>
      <c r="AN1415" s="502">
        <f t="shared" si="394"/>
        <v>0</v>
      </c>
      <c r="AO1415" s="502">
        <f t="shared" si="394"/>
        <v>-3222756.3959361813</v>
      </c>
      <c r="AP1415" s="502">
        <f t="shared" si="394"/>
        <v>-3011055.2428915137</v>
      </c>
      <c r="AQ1415" s="502">
        <f t="shared" si="394"/>
        <v>-1070898.0413011902</v>
      </c>
    </row>
    <row r="1416" spans="1:43" s="504" customFormat="1" ht="12.75" x14ac:dyDescent="0.2">
      <c r="A1416" s="535" t="s">
        <v>1791</v>
      </c>
      <c r="B1416" s="536">
        <v>0</v>
      </c>
      <c r="C1416" s="537" t="s">
        <v>2263</v>
      </c>
      <c r="D1416" s="537">
        <v>1282.9859763844738</v>
      </c>
      <c r="E1416" s="537">
        <v>1282.9859763844738</v>
      </c>
      <c r="F1416" s="537">
        <v>1407.3906853102735</v>
      </c>
      <c r="G1416" s="538">
        <v>39</v>
      </c>
      <c r="H1416" s="538">
        <v>6015</v>
      </c>
      <c r="I1416" s="538">
        <v>2252</v>
      </c>
      <c r="J1416" s="538">
        <v>98</v>
      </c>
      <c r="K1416" s="539">
        <f t="shared" ref="K1416:K1479" si="398">IF(ISERROR(C1416*G1416),0,G1416*C1416)</f>
        <v>0</v>
      </c>
      <c r="L1416" s="539">
        <f t="shared" si="395"/>
        <v>7717160.6479526097</v>
      </c>
      <c r="M1416" s="539">
        <f t="shared" si="395"/>
        <v>2889284.4188178349</v>
      </c>
      <c r="N1416" s="539">
        <f t="shared" si="395"/>
        <v>137924.28716040679</v>
      </c>
      <c r="O1416" s="539">
        <f t="shared" ref="O1416:O1479" si="399">IFERROR(SUM(K1416:N1416),"")</f>
        <v>10744369.353930851</v>
      </c>
      <c r="P1416" s="540"/>
      <c r="Q1416" s="541"/>
      <c r="R1416" s="541"/>
      <c r="S1416" s="541"/>
      <c r="T1416" s="541"/>
      <c r="U1416" s="538">
        <f t="shared" ref="U1416:U1479" si="400">IF(ISERROR(G1416*Q1416),0,G1416*Q1416)</f>
        <v>0</v>
      </c>
      <c r="V1416" s="538">
        <f t="shared" si="396"/>
        <v>0</v>
      </c>
      <c r="W1416" s="538">
        <f t="shared" si="396"/>
        <v>0</v>
      </c>
      <c r="X1416" s="538">
        <f t="shared" si="396"/>
        <v>0</v>
      </c>
      <c r="Y1416" s="538">
        <f t="shared" ref="Y1416:Y1479" si="401">IFERROR(SUM(U1416:X1416),"")</f>
        <v>0</v>
      </c>
      <c r="Z1416" s="542">
        <f t="shared" ref="Z1416:Z1479" si="402">IF(Y1416=0,0,(Y1416-O1416))</f>
        <v>0</v>
      </c>
      <c r="AA1416" s="543"/>
      <c r="AB1416" s="544" t="s">
        <v>2505</v>
      </c>
      <c r="AC1416" s="544">
        <v>1228.9696444669617</v>
      </c>
      <c r="AD1416" s="544">
        <v>1228.9696444669617</v>
      </c>
      <c r="AE1416" s="544">
        <v>1442.9879323627288</v>
      </c>
      <c r="AF1416" s="545">
        <v>502</v>
      </c>
      <c r="AG1416" s="545" t="s">
        <v>2263</v>
      </c>
      <c r="AH1416" s="556"/>
      <c r="AN1416" s="502">
        <f t="shared" si="394"/>
        <v>0</v>
      </c>
      <c r="AO1416" s="502">
        <f t="shared" si="394"/>
        <v>-7717160.6479526097</v>
      </c>
      <c r="AP1416" s="502">
        <f t="shared" si="394"/>
        <v>-2889284.4188178349</v>
      </c>
      <c r="AQ1416" s="502">
        <f t="shared" si="394"/>
        <v>-137924.28716040679</v>
      </c>
    </row>
    <row r="1417" spans="1:43" s="504" customFormat="1" ht="12.75" x14ac:dyDescent="0.2">
      <c r="A1417" s="535" t="s">
        <v>1792</v>
      </c>
      <c r="B1417" s="536">
        <v>0</v>
      </c>
      <c r="C1417" s="537">
        <v>164.08018176195282</v>
      </c>
      <c r="D1417" s="537">
        <v>737.13009741063024</v>
      </c>
      <c r="E1417" s="537">
        <v>737.13009741063024</v>
      </c>
      <c r="F1417" s="537">
        <v>824.96176198709168</v>
      </c>
      <c r="G1417" s="538">
        <v>16429</v>
      </c>
      <c r="H1417" s="538">
        <v>8449</v>
      </c>
      <c r="I1417" s="538">
        <v>1008</v>
      </c>
      <c r="J1417" s="538">
        <v>49</v>
      </c>
      <c r="K1417" s="539">
        <f t="shared" si="398"/>
        <v>2695673.3061671229</v>
      </c>
      <c r="L1417" s="539">
        <f t="shared" si="395"/>
        <v>6228012.193022415</v>
      </c>
      <c r="M1417" s="539">
        <f t="shared" si="395"/>
        <v>743027.13818991533</v>
      </c>
      <c r="N1417" s="539">
        <f t="shared" si="395"/>
        <v>40423.126337367496</v>
      </c>
      <c r="O1417" s="539">
        <f t="shared" si="399"/>
        <v>9707135.7637168206</v>
      </c>
      <c r="P1417" s="540"/>
      <c r="Q1417" s="541"/>
      <c r="R1417" s="541"/>
      <c r="S1417" s="541"/>
      <c r="T1417" s="541"/>
      <c r="U1417" s="538">
        <f t="shared" si="400"/>
        <v>0</v>
      </c>
      <c r="V1417" s="538">
        <f t="shared" si="396"/>
        <v>0</v>
      </c>
      <c r="W1417" s="538">
        <f t="shared" si="396"/>
        <v>0</v>
      </c>
      <c r="X1417" s="538">
        <f t="shared" si="396"/>
        <v>0</v>
      </c>
      <c r="Y1417" s="538">
        <f t="shared" si="401"/>
        <v>0</v>
      </c>
      <c r="Z1417" s="542">
        <f t="shared" si="402"/>
        <v>0</v>
      </c>
      <c r="AA1417" s="543"/>
      <c r="AB1417" s="544" t="s">
        <v>2263</v>
      </c>
      <c r="AC1417" s="544" t="s">
        <v>2505</v>
      </c>
      <c r="AD1417" s="544" t="s">
        <v>2505</v>
      </c>
      <c r="AE1417" s="544" t="s">
        <v>2263</v>
      </c>
      <c r="AF1417" s="545">
        <v>502</v>
      </c>
      <c r="AG1417" s="545" t="s">
        <v>2263</v>
      </c>
      <c r="AH1417" s="556"/>
      <c r="AN1417" s="502">
        <f t="shared" si="394"/>
        <v>-2695673.3061671229</v>
      </c>
      <c r="AO1417" s="502">
        <f t="shared" si="394"/>
        <v>-6228012.193022415</v>
      </c>
      <c r="AP1417" s="502">
        <f t="shared" si="394"/>
        <v>-743027.13818991533</v>
      </c>
      <c r="AQ1417" s="502">
        <f t="shared" si="394"/>
        <v>-40423.126337367496</v>
      </c>
    </row>
    <row r="1418" spans="1:43" s="504" customFormat="1" ht="12.75" x14ac:dyDescent="0.2">
      <c r="A1418" s="535" t="s">
        <v>1793</v>
      </c>
      <c r="B1418" s="536">
        <v>0</v>
      </c>
      <c r="C1418" s="537">
        <v>179.01760139789224</v>
      </c>
      <c r="D1418" s="537">
        <v>792.28883925071102</v>
      </c>
      <c r="E1418" s="537">
        <v>792.28883925071102</v>
      </c>
      <c r="F1418" s="537">
        <v>749.45786643651411</v>
      </c>
      <c r="G1418" s="538">
        <v>34490</v>
      </c>
      <c r="H1418" s="538">
        <v>23204</v>
      </c>
      <c r="I1418" s="538">
        <v>2400</v>
      </c>
      <c r="J1418" s="538">
        <v>155</v>
      </c>
      <c r="K1418" s="539">
        <f t="shared" si="398"/>
        <v>6174317.0722133033</v>
      </c>
      <c r="L1418" s="539">
        <f t="shared" si="395"/>
        <v>18384270.225973498</v>
      </c>
      <c r="M1418" s="539">
        <f t="shared" si="395"/>
        <v>1901493.2142017065</v>
      </c>
      <c r="N1418" s="539">
        <f t="shared" si="395"/>
        <v>116165.96929765969</v>
      </c>
      <c r="O1418" s="539">
        <f t="shared" si="399"/>
        <v>26576246.481686167</v>
      </c>
      <c r="P1418" s="540"/>
      <c r="Q1418" s="541"/>
      <c r="R1418" s="541"/>
      <c r="S1418" s="541"/>
      <c r="T1418" s="541"/>
      <c r="U1418" s="538">
        <f t="shared" si="400"/>
        <v>0</v>
      </c>
      <c r="V1418" s="538">
        <f t="shared" si="396"/>
        <v>0</v>
      </c>
      <c r="W1418" s="538">
        <f t="shared" si="396"/>
        <v>0</v>
      </c>
      <c r="X1418" s="538">
        <f t="shared" si="396"/>
        <v>0</v>
      </c>
      <c r="Y1418" s="538">
        <f t="shared" si="401"/>
        <v>0</v>
      </c>
      <c r="Z1418" s="542">
        <f t="shared" si="402"/>
        <v>0</v>
      </c>
      <c r="AA1418" s="543"/>
      <c r="AB1418" s="544" t="s">
        <v>2263</v>
      </c>
      <c r="AC1418" s="544" t="s">
        <v>2505</v>
      </c>
      <c r="AD1418" s="544" t="s">
        <v>2505</v>
      </c>
      <c r="AE1418" s="544" t="s">
        <v>2263</v>
      </c>
      <c r="AF1418" s="545">
        <v>502</v>
      </c>
      <c r="AG1418" s="545" t="s">
        <v>2263</v>
      </c>
      <c r="AH1418" s="556"/>
      <c r="AN1418" s="502">
        <f t="shared" si="394"/>
        <v>-6174317.0722133033</v>
      </c>
      <c r="AO1418" s="502">
        <f t="shared" si="394"/>
        <v>-18384270.225973498</v>
      </c>
      <c r="AP1418" s="502">
        <f t="shared" si="394"/>
        <v>-1901493.2142017065</v>
      </c>
      <c r="AQ1418" s="502">
        <f t="shared" si="394"/>
        <v>-116165.96929765969</v>
      </c>
    </row>
    <row r="1419" spans="1:43" s="504" customFormat="1" ht="12.75" x14ac:dyDescent="0.2">
      <c r="A1419" s="535" t="s">
        <v>1794</v>
      </c>
      <c r="B1419" s="536">
        <v>0</v>
      </c>
      <c r="C1419" s="537">
        <v>175.33720090191352</v>
      </c>
      <c r="D1419" s="537">
        <v>790.94592584374709</v>
      </c>
      <c r="E1419" s="537">
        <v>790.94592584374709</v>
      </c>
      <c r="F1419" s="537">
        <v>701.82528133081962</v>
      </c>
      <c r="G1419" s="538">
        <v>4379</v>
      </c>
      <c r="H1419" s="538">
        <v>7711</v>
      </c>
      <c r="I1419" s="538">
        <v>650</v>
      </c>
      <c r="J1419" s="538">
        <v>27</v>
      </c>
      <c r="K1419" s="539">
        <f t="shared" si="398"/>
        <v>767801.60274947935</v>
      </c>
      <c r="L1419" s="539">
        <f t="shared" si="395"/>
        <v>6098984.0341811338</v>
      </c>
      <c r="M1419" s="539">
        <f t="shared" si="395"/>
        <v>514114.85179843561</v>
      </c>
      <c r="N1419" s="539">
        <f t="shared" si="395"/>
        <v>18949.282595932131</v>
      </c>
      <c r="O1419" s="539">
        <f t="shared" si="399"/>
        <v>7399849.771324981</v>
      </c>
      <c r="P1419" s="540"/>
      <c r="Q1419" s="541"/>
      <c r="R1419" s="541"/>
      <c r="S1419" s="541"/>
      <c r="T1419" s="541"/>
      <c r="U1419" s="538">
        <f t="shared" si="400"/>
        <v>0</v>
      </c>
      <c r="V1419" s="538">
        <f t="shared" si="396"/>
        <v>0</v>
      </c>
      <c r="W1419" s="538">
        <f t="shared" si="396"/>
        <v>0</v>
      </c>
      <c r="X1419" s="538">
        <f t="shared" si="396"/>
        <v>0</v>
      </c>
      <c r="Y1419" s="538">
        <f t="shared" si="401"/>
        <v>0</v>
      </c>
      <c r="Z1419" s="542">
        <f t="shared" si="402"/>
        <v>0</v>
      </c>
      <c r="AA1419" s="543"/>
      <c r="AB1419" s="544" t="s">
        <v>2263</v>
      </c>
      <c r="AC1419" s="544" t="s">
        <v>2505</v>
      </c>
      <c r="AD1419" s="544" t="s">
        <v>2505</v>
      </c>
      <c r="AE1419" s="544" t="s">
        <v>2263</v>
      </c>
      <c r="AF1419" s="545">
        <v>502</v>
      </c>
      <c r="AG1419" s="545" t="s">
        <v>2263</v>
      </c>
      <c r="AH1419" s="556"/>
      <c r="AN1419" s="502">
        <f t="shared" si="394"/>
        <v>-767801.60274947935</v>
      </c>
      <c r="AO1419" s="502">
        <f t="shared" si="394"/>
        <v>-6098984.0341811338</v>
      </c>
      <c r="AP1419" s="502">
        <f t="shared" si="394"/>
        <v>-514114.85179843561</v>
      </c>
      <c r="AQ1419" s="502">
        <f t="shared" si="394"/>
        <v>-18949.282595932131</v>
      </c>
    </row>
    <row r="1420" spans="1:43" s="504" customFormat="1" ht="12.75" x14ac:dyDescent="0.2">
      <c r="A1420" s="535" t="s">
        <v>1795</v>
      </c>
      <c r="B1420" s="536">
        <v>0</v>
      </c>
      <c r="C1420" s="537">
        <v>160.92681324867314</v>
      </c>
      <c r="D1420" s="537">
        <v>787.07986100388246</v>
      </c>
      <c r="E1420" s="537">
        <v>787.07986100388246</v>
      </c>
      <c r="F1420" s="537">
        <v>696.70826404372087</v>
      </c>
      <c r="G1420" s="538">
        <v>1559</v>
      </c>
      <c r="H1420" s="538">
        <v>1964</v>
      </c>
      <c r="I1420" s="538">
        <v>196</v>
      </c>
      <c r="J1420" s="538">
        <v>3</v>
      </c>
      <c r="K1420" s="539">
        <f t="shared" si="398"/>
        <v>250884.90185468143</v>
      </c>
      <c r="L1420" s="539">
        <f t="shared" si="395"/>
        <v>1545824.8470116251</v>
      </c>
      <c r="M1420" s="539">
        <f t="shared" si="395"/>
        <v>154267.65275676097</v>
      </c>
      <c r="N1420" s="539">
        <f t="shared" si="395"/>
        <v>2090.1247921311624</v>
      </c>
      <c r="O1420" s="539">
        <f t="shared" si="399"/>
        <v>1953067.5264151988</v>
      </c>
      <c r="P1420" s="540"/>
      <c r="Q1420" s="541"/>
      <c r="R1420" s="541"/>
      <c r="S1420" s="541"/>
      <c r="T1420" s="541"/>
      <c r="U1420" s="538">
        <f t="shared" si="400"/>
        <v>0</v>
      </c>
      <c r="V1420" s="538">
        <f t="shared" si="396"/>
        <v>0</v>
      </c>
      <c r="W1420" s="538">
        <f t="shared" si="396"/>
        <v>0</v>
      </c>
      <c r="X1420" s="538">
        <f t="shared" si="396"/>
        <v>0</v>
      </c>
      <c r="Y1420" s="538">
        <f t="shared" si="401"/>
        <v>0</v>
      </c>
      <c r="Z1420" s="542">
        <f t="shared" si="402"/>
        <v>0</v>
      </c>
      <c r="AA1420" s="543"/>
      <c r="AB1420" s="544" t="s">
        <v>2263</v>
      </c>
      <c r="AC1420" s="544" t="s">
        <v>2505</v>
      </c>
      <c r="AD1420" s="544" t="s">
        <v>2505</v>
      </c>
      <c r="AE1420" s="544" t="s">
        <v>2263</v>
      </c>
      <c r="AF1420" s="545">
        <v>502</v>
      </c>
      <c r="AG1420" s="545" t="s">
        <v>2263</v>
      </c>
      <c r="AH1420" s="556"/>
      <c r="AN1420" s="502">
        <f t="shared" si="394"/>
        <v>-250884.90185468143</v>
      </c>
      <c r="AO1420" s="502">
        <f t="shared" si="394"/>
        <v>-1545824.8470116251</v>
      </c>
      <c r="AP1420" s="502">
        <f t="shared" si="394"/>
        <v>-154267.65275676097</v>
      </c>
      <c r="AQ1420" s="502">
        <f t="shared" si="394"/>
        <v>-2090.1247921311624</v>
      </c>
    </row>
    <row r="1421" spans="1:43" s="504" customFormat="1" ht="12.75" x14ac:dyDescent="0.2">
      <c r="A1421" s="535" t="s">
        <v>1796</v>
      </c>
      <c r="B1421" s="536" t="s">
        <v>2455</v>
      </c>
      <c r="C1421" s="537">
        <v>139.75973495954065</v>
      </c>
      <c r="D1421" s="537">
        <v>564.79269620040009</v>
      </c>
      <c r="E1421" s="537">
        <v>564.79269620040009</v>
      </c>
      <c r="F1421" s="537">
        <v>715.25601831457323</v>
      </c>
      <c r="G1421" s="538">
        <v>7153</v>
      </c>
      <c r="H1421" s="538">
        <v>2752</v>
      </c>
      <c r="I1421" s="538">
        <v>144</v>
      </c>
      <c r="J1421" s="538">
        <v>39</v>
      </c>
      <c r="K1421" s="539">
        <f t="shared" si="398"/>
        <v>999701.38416559424</v>
      </c>
      <c r="L1421" s="539">
        <f t="shared" si="395"/>
        <v>1554309.4999435011</v>
      </c>
      <c r="M1421" s="539">
        <f t="shared" si="395"/>
        <v>81330.148252857616</v>
      </c>
      <c r="N1421" s="539">
        <f t="shared" si="395"/>
        <v>27894.984714268357</v>
      </c>
      <c r="O1421" s="539">
        <f t="shared" si="399"/>
        <v>2663236.0170762208</v>
      </c>
      <c r="P1421" s="540"/>
      <c r="Q1421" s="541">
        <f>SUMPRODUCT(C1421:E1421,G1421:I1421)/SUM(G1421:I1421)</f>
        <v>262.24908273081428</v>
      </c>
      <c r="R1421" s="541">
        <f>Q1421</f>
        <v>262.24908273081428</v>
      </c>
      <c r="S1421" s="541">
        <f>Q1421</f>
        <v>262.24908273081428</v>
      </c>
      <c r="T1421" s="541"/>
      <c r="U1421" s="538">
        <f t="shared" si="400"/>
        <v>1875867.6887735145</v>
      </c>
      <c r="V1421" s="538">
        <f t="shared" si="396"/>
        <v>721709.47567520093</v>
      </c>
      <c r="W1421" s="538">
        <f t="shared" si="396"/>
        <v>37763.867913237256</v>
      </c>
      <c r="X1421" s="538">
        <f t="shared" si="396"/>
        <v>0</v>
      </c>
      <c r="Y1421" s="538">
        <f t="shared" si="401"/>
        <v>2635341.0323619526</v>
      </c>
      <c r="Z1421" s="542">
        <f t="shared" si="402"/>
        <v>-27894.984714268241</v>
      </c>
      <c r="AA1421" s="543"/>
      <c r="AB1421" s="544" t="s">
        <v>2263</v>
      </c>
      <c r="AC1421" s="544" t="s">
        <v>2505</v>
      </c>
      <c r="AD1421" s="544" t="s">
        <v>2505</v>
      </c>
      <c r="AE1421" s="544" t="s">
        <v>2263</v>
      </c>
      <c r="AF1421" s="545">
        <v>502</v>
      </c>
      <c r="AG1421" s="545" t="s">
        <v>2263</v>
      </c>
      <c r="AH1421" s="556"/>
      <c r="AN1421" s="502">
        <f t="shared" si="394"/>
        <v>876166.30460792023</v>
      </c>
      <c r="AO1421" s="502">
        <f t="shared" si="394"/>
        <v>-832600.02426830016</v>
      </c>
      <c r="AP1421" s="502">
        <f t="shared" si="394"/>
        <v>-43566.28033962036</v>
      </c>
      <c r="AQ1421" s="502">
        <f t="shared" si="394"/>
        <v>-27894.984714268357</v>
      </c>
    </row>
    <row r="1422" spans="1:43" s="504" customFormat="1" ht="12.75" x14ac:dyDescent="0.2">
      <c r="A1422" s="535" t="s">
        <v>337</v>
      </c>
      <c r="B1422" s="536">
        <v>0</v>
      </c>
      <c r="C1422" s="537">
        <v>151.79814788797839</v>
      </c>
      <c r="D1422" s="537">
        <v>431.91784331134562</v>
      </c>
      <c r="E1422" s="537">
        <v>431.91784331134562</v>
      </c>
      <c r="F1422" s="537">
        <v>453.05092619936147</v>
      </c>
      <c r="G1422" s="538">
        <v>218684</v>
      </c>
      <c r="H1422" s="538">
        <v>1609</v>
      </c>
      <c r="I1422" s="538">
        <v>250</v>
      </c>
      <c r="J1422" s="538">
        <v>11873</v>
      </c>
      <c r="K1422" s="539">
        <f t="shared" si="398"/>
        <v>33195826.172734667</v>
      </c>
      <c r="L1422" s="539">
        <f t="shared" si="395"/>
        <v>694955.80988795508</v>
      </c>
      <c r="M1422" s="539">
        <f t="shared" si="395"/>
        <v>107979.4608278364</v>
      </c>
      <c r="N1422" s="539">
        <f t="shared" si="395"/>
        <v>5379073.6467650188</v>
      </c>
      <c r="O1422" s="539">
        <f t="shared" si="399"/>
        <v>39377835.090215474</v>
      </c>
      <c r="P1422" s="540"/>
      <c r="Q1422" s="541"/>
      <c r="R1422" s="541"/>
      <c r="S1422" s="541"/>
      <c r="T1422" s="541"/>
      <c r="U1422" s="538">
        <f t="shared" si="400"/>
        <v>0</v>
      </c>
      <c r="V1422" s="538">
        <f t="shared" si="396"/>
        <v>0</v>
      </c>
      <c r="W1422" s="538">
        <f t="shared" si="396"/>
        <v>0</v>
      </c>
      <c r="X1422" s="538">
        <f t="shared" si="396"/>
        <v>0</v>
      </c>
      <c r="Y1422" s="538">
        <f t="shared" si="401"/>
        <v>0</v>
      </c>
      <c r="Z1422" s="542">
        <f t="shared" si="402"/>
        <v>0</v>
      </c>
      <c r="AA1422" s="543"/>
      <c r="AB1422" s="544" t="s">
        <v>2263</v>
      </c>
      <c r="AC1422" s="544" t="s">
        <v>2505</v>
      </c>
      <c r="AD1422" s="544" t="s">
        <v>2505</v>
      </c>
      <c r="AE1422" s="544" t="s">
        <v>2263</v>
      </c>
      <c r="AF1422" s="545">
        <v>502</v>
      </c>
      <c r="AG1422" s="545" t="s">
        <v>2263</v>
      </c>
      <c r="AH1422" s="556"/>
      <c r="AN1422" s="502">
        <f t="shared" si="394"/>
        <v>-33195826.172734667</v>
      </c>
      <c r="AO1422" s="502">
        <f t="shared" si="394"/>
        <v>-694955.80988795508</v>
      </c>
      <c r="AP1422" s="502">
        <f t="shared" si="394"/>
        <v>-107979.4608278364</v>
      </c>
      <c r="AQ1422" s="502">
        <f t="shared" si="394"/>
        <v>-5379073.6467650188</v>
      </c>
    </row>
    <row r="1423" spans="1:43" s="504" customFormat="1" ht="12.75" x14ac:dyDescent="0.2">
      <c r="A1423" s="535" t="s">
        <v>1797</v>
      </c>
      <c r="B1423" s="536" t="s">
        <v>2456</v>
      </c>
      <c r="C1423" s="537">
        <v>186.66896596954879</v>
      </c>
      <c r="D1423" s="537">
        <v>1025.3061132999562</v>
      </c>
      <c r="E1423" s="537">
        <v>1025.3061132999562</v>
      </c>
      <c r="F1423" s="537">
        <v>584.76465352700109</v>
      </c>
      <c r="G1423" s="538">
        <v>5635</v>
      </c>
      <c r="H1423" s="538">
        <v>116</v>
      </c>
      <c r="I1423" s="538">
        <v>0</v>
      </c>
      <c r="J1423" s="538">
        <v>30</v>
      </c>
      <c r="K1423" s="539">
        <f t="shared" si="398"/>
        <v>1051879.6232384075</v>
      </c>
      <c r="L1423" s="539">
        <f t="shared" si="395"/>
        <v>118935.50914279492</v>
      </c>
      <c r="M1423" s="539">
        <f t="shared" si="395"/>
        <v>0</v>
      </c>
      <c r="N1423" s="539">
        <f t="shared" si="395"/>
        <v>17542.939605810032</v>
      </c>
      <c r="O1423" s="539">
        <f t="shared" si="399"/>
        <v>1188358.0719870124</v>
      </c>
      <c r="P1423" s="540"/>
      <c r="Q1423" s="541"/>
      <c r="R1423" s="541">
        <f>SUMPRODUCT(D1423:F1423,H1423:J1423)/SUM(H1423:J1423)</f>
        <v>934.78389553839008</v>
      </c>
      <c r="S1423" s="541">
        <f>R1423</f>
        <v>934.78389553839008</v>
      </c>
      <c r="T1423" s="541">
        <f>R1423</f>
        <v>934.78389553839008</v>
      </c>
      <c r="U1423" s="538">
        <f t="shared" si="400"/>
        <v>0</v>
      </c>
      <c r="V1423" s="538">
        <f t="shared" si="396"/>
        <v>108434.93188245325</v>
      </c>
      <c r="W1423" s="538">
        <f t="shared" si="396"/>
        <v>0</v>
      </c>
      <c r="X1423" s="538">
        <f t="shared" si="396"/>
        <v>28043.516866151702</v>
      </c>
      <c r="Y1423" s="538">
        <f t="shared" si="401"/>
        <v>136478.44874860495</v>
      </c>
      <c r="Z1423" s="542">
        <f t="shared" si="402"/>
        <v>-1051879.6232384075</v>
      </c>
      <c r="AA1423" s="543"/>
      <c r="AB1423" s="544" t="s">
        <v>2263</v>
      </c>
      <c r="AC1423" s="544" t="s">
        <v>2505</v>
      </c>
      <c r="AD1423" s="544" t="s">
        <v>2505</v>
      </c>
      <c r="AE1423" s="544" t="s">
        <v>2263</v>
      </c>
      <c r="AF1423" s="545">
        <v>502</v>
      </c>
      <c r="AG1423" s="545" t="s">
        <v>2263</v>
      </c>
      <c r="AH1423" s="556"/>
      <c r="AN1423" s="502">
        <f t="shared" si="394"/>
        <v>-1051879.6232384075</v>
      </c>
      <c r="AO1423" s="502">
        <f t="shared" si="394"/>
        <v>-10500.57726034167</v>
      </c>
      <c r="AP1423" s="502">
        <f t="shared" si="394"/>
        <v>0</v>
      </c>
      <c r="AQ1423" s="502">
        <f t="shared" si="394"/>
        <v>10500.57726034167</v>
      </c>
    </row>
    <row r="1424" spans="1:43" s="504" customFormat="1" ht="25.5" x14ac:dyDescent="0.2">
      <c r="A1424" s="535" t="s">
        <v>1798</v>
      </c>
      <c r="B1424" s="536" t="s">
        <v>2457</v>
      </c>
      <c r="C1424" s="537">
        <v>140.43042489055796</v>
      </c>
      <c r="D1424" s="537">
        <v>615.07551953499842</v>
      </c>
      <c r="E1424" s="537">
        <v>615.07551953499842</v>
      </c>
      <c r="F1424" s="537">
        <v>580.68424788995605</v>
      </c>
      <c r="G1424" s="538">
        <v>148928</v>
      </c>
      <c r="H1424" s="538">
        <v>5165</v>
      </c>
      <c r="I1424" s="538">
        <v>95</v>
      </c>
      <c r="J1424" s="538">
        <v>29</v>
      </c>
      <c r="K1424" s="539">
        <f t="shared" si="398"/>
        <v>20914022.318101015</v>
      </c>
      <c r="L1424" s="539">
        <f t="shared" si="395"/>
        <v>3176865.0583982668</v>
      </c>
      <c r="M1424" s="539">
        <f t="shared" si="395"/>
        <v>58432.174355824849</v>
      </c>
      <c r="N1424" s="539">
        <f t="shared" si="395"/>
        <v>16839.843188808725</v>
      </c>
      <c r="O1424" s="539">
        <f t="shared" si="399"/>
        <v>24166159.394043911</v>
      </c>
      <c r="P1424" s="540"/>
      <c r="Q1424" s="541"/>
      <c r="R1424" s="541">
        <f>(SUMPRODUCT(D1424:F1424,H1424:J1424)/SUM(H1424:J1424))*(C1424/$C$1426)</f>
        <v>445.06822866537709</v>
      </c>
      <c r="S1424" s="541">
        <f>R1424</f>
        <v>445.06822866537709</v>
      </c>
      <c r="T1424" s="541">
        <f>R1424</f>
        <v>445.06822866537709</v>
      </c>
      <c r="U1424" s="538">
        <f t="shared" si="400"/>
        <v>0</v>
      </c>
      <c r="V1424" s="538">
        <f t="shared" si="396"/>
        <v>2298777.4010566724</v>
      </c>
      <c r="W1424" s="538">
        <f t="shared" si="396"/>
        <v>42281.481723210825</v>
      </c>
      <c r="X1424" s="538">
        <f t="shared" si="396"/>
        <v>12906.978631295935</v>
      </c>
      <c r="Y1424" s="538">
        <f t="shared" si="401"/>
        <v>2353965.861411179</v>
      </c>
      <c r="Z1424" s="542">
        <f t="shared" si="402"/>
        <v>-21812193.532632731</v>
      </c>
      <c r="AA1424" s="543"/>
      <c r="AB1424" s="544" t="s">
        <v>2263</v>
      </c>
      <c r="AC1424" s="544" t="s">
        <v>2505</v>
      </c>
      <c r="AD1424" s="544" t="s">
        <v>2505</v>
      </c>
      <c r="AE1424" s="544" t="s">
        <v>2263</v>
      </c>
      <c r="AF1424" s="545">
        <v>502</v>
      </c>
      <c r="AG1424" s="545" t="s">
        <v>2263</v>
      </c>
      <c r="AH1424" s="556"/>
      <c r="AN1424" s="502">
        <f t="shared" si="394"/>
        <v>-20914022.318101015</v>
      </c>
      <c r="AO1424" s="502">
        <f t="shared" si="394"/>
        <v>-878087.65734159434</v>
      </c>
      <c r="AP1424" s="502">
        <f t="shared" si="394"/>
        <v>-16150.692632614024</v>
      </c>
      <c r="AQ1424" s="502">
        <f t="shared" si="394"/>
        <v>-3932.8645575127903</v>
      </c>
    </row>
    <row r="1425" spans="1:43" s="504" customFormat="1" ht="25.5" x14ac:dyDescent="0.2">
      <c r="A1425" s="535" t="s">
        <v>1799</v>
      </c>
      <c r="B1425" s="536" t="s">
        <v>2457</v>
      </c>
      <c r="C1425" s="537">
        <v>183.1818859831136</v>
      </c>
      <c r="D1425" s="537">
        <v>458.58897207430255</v>
      </c>
      <c r="E1425" s="537">
        <v>458.58897207430255</v>
      </c>
      <c r="F1425" s="537">
        <v>2281.6746201586552</v>
      </c>
      <c r="G1425" s="538">
        <v>68891</v>
      </c>
      <c r="H1425" s="538">
        <v>6813</v>
      </c>
      <c r="I1425" s="538">
        <v>124</v>
      </c>
      <c r="J1425" s="538">
        <v>8</v>
      </c>
      <c r="K1425" s="539">
        <f t="shared" si="398"/>
        <v>12619583.30726268</v>
      </c>
      <c r="L1425" s="539">
        <f t="shared" si="395"/>
        <v>3124366.6667422233</v>
      </c>
      <c r="M1425" s="539">
        <f t="shared" si="395"/>
        <v>56865.032537213512</v>
      </c>
      <c r="N1425" s="539">
        <f t="shared" si="395"/>
        <v>18253.396961269242</v>
      </c>
      <c r="O1425" s="539">
        <f t="shared" si="399"/>
        <v>15819068.403503384</v>
      </c>
      <c r="P1425" s="540"/>
      <c r="Q1425" s="541"/>
      <c r="R1425" s="541">
        <f>(SUMPRODUCT(D1425:F1425,H1425:J1425)/SUM(H1425:J1425))*(C1425/$C$1426)</f>
        <v>434.9711724208268</v>
      </c>
      <c r="S1425" s="541">
        <f t="shared" ref="S1425:S1426" si="403">R1425</f>
        <v>434.9711724208268</v>
      </c>
      <c r="T1425" s="541">
        <f t="shared" ref="T1425:T1426" si="404">R1425</f>
        <v>434.9711724208268</v>
      </c>
      <c r="U1425" s="538">
        <f t="shared" si="400"/>
        <v>0</v>
      </c>
      <c r="V1425" s="538">
        <f t="shared" si="396"/>
        <v>2963458.5977030932</v>
      </c>
      <c r="W1425" s="538">
        <f t="shared" si="396"/>
        <v>53936.425380182525</v>
      </c>
      <c r="X1425" s="538">
        <f t="shared" si="396"/>
        <v>3479.7693793666144</v>
      </c>
      <c r="Y1425" s="538">
        <f t="shared" si="401"/>
        <v>3020874.7924626423</v>
      </c>
      <c r="Z1425" s="542">
        <f t="shared" si="402"/>
        <v>-12798193.611040741</v>
      </c>
      <c r="AA1425" s="543"/>
      <c r="AB1425" s="544" t="s">
        <v>2263</v>
      </c>
      <c r="AC1425" s="544" t="s">
        <v>2505</v>
      </c>
      <c r="AD1425" s="544" t="s">
        <v>2505</v>
      </c>
      <c r="AE1425" s="544" t="s">
        <v>2263</v>
      </c>
      <c r="AF1425" s="545">
        <v>502</v>
      </c>
      <c r="AG1425" s="545" t="s">
        <v>2263</v>
      </c>
      <c r="AH1425" s="556"/>
      <c r="AN1425" s="502">
        <f t="shared" si="394"/>
        <v>-12619583.30726268</v>
      </c>
      <c r="AO1425" s="502">
        <f t="shared" si="394"/>
        <v>-160908.06903913012</v>
      </c>
      <c r="AP1425" s="502">
        <f t="shared" si="394"/>
        <v>-2928.6071570309869</v>
      </c>
      <c r="AQ1425" s="502">
        <f t="shared" si="394"/>
        <v>-14773.627581902627</v>
      </c>
    </row>
    <row r="1426" spans="1:43" s="504" customFormat="1" ht="25.5" x14ac:dyDescent="0.2">
      <c r="A1426" s="535" t="s">
        <v>1800</v>
      </c>
      <c r="B1426" s="536" t="s">
        <v>2457</v>
      </c>
      <c r="C1426" s="537">
        <v>194.01258058314053</v>
      </c>
      <c r="D1426" s="537">
        <v>694.81904300603105</v>
      </c>
      <c r="E1426" s="537">
        <v>694.81904300603105</v>
      </c>
      <c r="F1426" s="537">
        <v>1145.0666994558185</v>
      </c>
      <c r="G1426" s="538">
        <v>35297</v>
      </c>
      <c r="H1426" s="538">
        <v>1513</v>
      </c>
      <c r="I1426" s="538">
        <v>55</v>
      </c>
      <c r="J1426" s="538">
        <v>4</v>
      </c>
      <c r="K1426" s="539">
        <f t="shared" si="398"/>
        <v>6848062.0568431113</v>
      </c>
      <c r="L1426" s="539">
        <f t="shared" si="395"/>
        <v>1051261.2120681249</v>
      </c>
      <c r="M1426" s="539">
        <f t="shared" si="395"/>
        <v>38215.047365331709</v>
      </c>
      <c r="N1426" s="539">
        <f t="shared" si="395"/>
        <v>4580.2667978232739</v>
      </c>
      <c r="O1426" s="539">
        <f t="shared" si="399"/>
        <v>7942118.5830743909</v>
      </c>
      <c r="P1426" s="540"/>
      <c r="Q1426" s="541"/>
      <c r="R1426" s="541">
        <f>(SUMPRODUCT(D1426:F1426,H1426:J1426)/SUM(H1426:J1426))*(C1426/$C$1426)</f>
        <v>695.96471134305352</v>
      </c>
      <c r="S1426" s="541">
        <f t="shared" si="403"/>
        <v>695.96471134305352</v>
      </c>
      <c r="T1426" s="541">
        <f t="shared" si="404"/>
        <v>695.96471134305352</v>
      </c>
      <c r="U1426" s="538">
        <f t="shared" si="400"/>
        <v>0</v>
      </c>
      <c r="V1426" s="538">
        <f t="shared" si="396"/>
        <v>1052994.60826204</v>
      </c>
      <c r="W1426" s="538">
        <f t="shared" si="396"/>
        <v>38278.059123867941</v>
      </c>
      <c r="X1426" s="538">
        <f t="shared" si="396"/>
        <v>2783.8588453722141</v>
      </c>
      <c r="Y1426" s="538">
        <f t="shared" si="401"/>
        <v>1094056.5262312801</v>
      </c>
      <c r="Z1426" s="542">
        <f t="shared" si="402"/>
        <v>-6848062.0568431113</v>
      </c>
      <c r="AA1426" s="543"/>
      <c r="AB1426" s="544" t="s">
        <v>2263</v>
      </c>
      <c r="AC1426" s="544" t="s">
        <v>2505</v>
      </c>
      <c r="AD1426" s="544" t="s">
        <v>2505</v>
      </c>
      <c r="AE1426" s="544" t="s">
        <v>2263</v>
      </c>
      <c r="AF1426" s="545">
        <v>502</v>
      </c>
      <c r="AG1426" s="545" t="s">
        <v>2263</v>
      </c>
      <c r="AH1426" s="556"/>
      <c r="AN1426" s="502">
        <f t="shared" si="394"/>
        <v>-6848062.0568431113</v>
      </c>
      <c r="AO1426" s="502">
        <f t="shared" si="394"/>
        <v>1733.3961939150468</v>
      </c>
      <c r="AP1426" s="502">
        <f t="shared" si="394"/>
        <v>63.011758536231355</v>
      </c>
      <c r="AQ1426" s="502">
        <f t="shared" si="394"/>
        <v>-1796.4079524510598</v>
      </c>
    </row>
    <row r="1427" spans="1:43" s="504" customFormat="1" ht="12.75" x14ac:dyDescent="0.2">
      <c r="A1427" s="535" t="s">
        <v>1801</v>
      </c>
      <c r="B1427" s="536">
        <v>0</v>
      </c>
      <c r="C1427" s="537" t="s">
        <v>2263</v>
      </c>
      <c r="D1427" s="537">
        <v>7612.9686956583746</v>
      </c>
      <c r="E1427" s="537">
        <v>7612.9686956583746</v>
      </c>
      <c r="F1427" s="537">
        <v>7727.0617579821983</v>
      </c>
      <c r="G1427" s="538">
        <v>0</v>
      </c>
      <c r="H1427" s="538">
        <v>0</v>
      </c>
      <c r="I1427" s="538">
        <v>42</v>
      </c>
      <c r="J1427" s="538">
        <v>386</v>
      </c>
      <c r="K1427" s="539">
        <f t="shared" si="398"/>
        <v>0</v>
      </c>
      <c r="L1427" s="539">
        <f t="shared" si="395"/>
        <v>0</v>
      </c>
      <c r="M1427" s="539">
        <f t="shared" si="395"/>
        <v>319744.68521765171</v>
      </c>
      <c r="N1427" s="539">
        <f t="shared" si="395"/>
        <v>2982645.8385811285</v>
      </c>
      <c r="O1427" s="539">
        <f t="shared" si="399"/>
        <v>3302390.5237987801</v>
      </c>
      <c r="P1427" s="540"/>
      <c r="Q1427" s="541"/>
      <c r="R1427" s="541"/>
      <c r="S1427" s="541"/>
      <c r="T1427" s="541"/>
      <c r="U1427" s="538">
        <f t="shared" si="400"/>
        <v>0</v>
      </c>
      <c r="V1427" s="538">
        <f t="shared" si="396"/>
        <v>0</v>
      </c>
      <c r="W1427" s="538">
        <f t="shared" si="396"/>
        <v>0</v>
      </c>
      <c r="X1427" s="538">
        <f t="shared" si="396"/>
        <v>0</v>
      </c>
      <c r="Y1427" s="538">
        <f t="shared" si="401"/>
        <v>0</v>
      </c>
      <c r="Z1427" s="542">
        <f t="shared" si="402"/>
        <v>0</v>
      </c>
      <c r="AA1427" s="543"/>
      <c r="AB1427" s="544" t="s">
        <v>2263</v>
      </c>
      <c r="AC1427" s="544" t="s">
        <v>2505</v>
      </c>
      <c r="AD1427" s="544" t="s">
        <v>2505</v>
      </c>
      <c r="AE1427" s="544" t="s">
        <v>2263</v>
      </c>
      <c r="AF1427" s="545" t="s">
        <v>2263</v>
      </c>
      <c r="AG1427" s="545" t="s">
        <v>2263</v>
      </c>
      <c r="AH1427" s="556"/>
      <c r="AN1427" s="502">
        <f t="shared" si="394"/>
        <v>0</v>
      </c>
      <c r="AO1427" s="502">
        <f t="shared" si="394"/>
        <v>0</v>
      </c>
      <c r="AP1427" s="502">
        <f t="shared" si="394"/>
        <v>-319744.68521765171</v>
      </c>
      <c r="AQ1427" s="502">
        <f t="shared" si="394"/>
        <v>-2982645.8385811285</v>
      </c>
    </row>
    <row r="1428" spans="1:43" s="504" customFormat="1" ht="12.75" x14ac:dyDescent="0.2">
      <c r="A1428" s="535" t="s">
        <v>1802</v>
      </c>
      <c r="B1428" s="536">
        <v>0</v>
      </c>
      <c r="C1428" s="537" t="s">
        <v>2263</v>
      </c>
      <c r="D1428" s="537">
        <v>4230.0681617164009</v>
      </c>
      <c r="E1428" s="537">
        <v>4230.0681617164009</v>
      </c>
      <c r="F1428" s="537">
        <v>5095.9550468373864</v>
      </c>
      <c r="G1428" s="538">
        <v>0</v>
      </c>
      <c r="H1428" s="538">
        <v>0</v>
      </c>
      <c r="I1428" s="538">
        <v>76</v>
      </c>
      <c r="J1428" s="538">
        <v>312</v>
      </c>
      <c r="K1428" s="539">
        <f t="shared" si="398"/>
        <v>0</v>
      </c>
      <c r="L1428" s="539">
        <f t="shared" si="395"/>
        <v>0</v>
      </c>
      <c r="M1428" s="539">
        <f t="shared" si="395"/>
        <v>321485.1802904465</v>
      </c>
      <c r="N1428" s="539">
        <f t="shared" si="395"/>
        <v>1589937.9746132644</v>
      </c>
      <c r="O1428" s="539">
        <f t="shared" si="399"/>
        <v>1911423.1549037108</v>
      </c>
      <c r="P1428" s="540"/>
      <c r="Q1428" s="541"/>
      <c r="R1428" s="541"/>
      <c r="S1428" s="541"/>
      <c r="T1428" s="541"/>
      <c r="U1428" s="538">
        <f t="shared" si="400"/>
        <v>0</v>
      </c>
      <c r="V1428" s="538">
        <f t="shared" si="396"/>
        <v>0</v>
      </c>
      <c r="W1428" s="538">
        <f t="shared" si="396"/>
        <v>0</v>
      </c>
      <c r="X1428" s="538">
        <f t="shared" si="396"/>
        <v>0</v>
      </c>
      <c r="Y1428" s="538">
        <f t="shared" si="401"/>
        <v>0</v>
      </c>
      <c r="Z1428" s="542">
        <f t="shared" si="402"/>
        <v>0</v>
      </c>
      <c r="AA1428" s="543"/>
      <c r="AB1428" s="544" t="s">
        <v>2263</v>
      </c>
      <c r="AC1428" s="544" t="s">
        <v>2505</v>
      </c>
      <c r="AD1428" s="544" t="s">
        <v>2505</v>
      </c>
      <c r="AE1428" s="544" t="s">
        <v>2263</v>
      </c>
      <c r="AF1428" s="545" t="s">
        <v>2263</v>
      </c>
      <c r="AG1428" s="545" t="s">
        <v>2263</v>
      </c>
      <c r="AH1428" s="556"/>
      <c r="AN1428" s="502">
        <f t="shared" si="394"/>
        <v>0</v>
      </c>
      <c r="AO1428" s="502">
        <f t="shared" si="394"/>
        <v>0</v>
      </c>
      <c r="AP1428" s="502">
        <f t="shared" si="394"/>
        <v>-321485.1802904465</v>
      </c>
      <c r="AQ1428" s="502">
        <f t="shared" si="394"/>
        <v>-1589937.9746132644</v>
      </c>
    </row>
    <row r="1429" spans="1:43" s="504" customFormat="1" ht="12.75" x14ac:dyDescent="0.2">
      <c r="A1429" s="535" t="s">
        <v>1803</v>
      </c>
      <c r="B1429" s="536">
        <v>0</v>
      </c>
      <c r="C1429" s="537" t="s">
        <v>2263</v>
      </c>
      <c r="D1429" s="537">
        <v>2352.8652843536574</v>
      </c>
      <c r="E1429" s="537">
        <v>2352.8652843536574</v>
      </c>
      <c r="F1429" s="537">
        <v>3961.2003171041888</v>
      </c>
      <c r="G1429" s="538">
        <v>0</v>
      </c>
      <c r="H1429" s="538">
        <v>3</v>
      </c>
      <c r="I1429" s="538">
        <v>251</v>
      </c>
      <c r="J1429" s="538">
        <v>389</v>
      </c>
      <c r="K1429" s="539">
        <f t="shared" si="398"/>
        <v>0</v>
      </c>
      <c r="L1429" s="539">
        <f t="shared" si="395"/>
        <v>7058.5958530609723</v>
      </c>
      <c r="M1429" s="539">
        <f t="shared" si="395"/>
        <v>590569.18637276802</v>
      </c>
      <c r="N1429" s="539">
        <f t="shared" si="395"/>
        <v>1540906.9233535295</v>
      </c>
      <c r="O1429" s="539">
        <f t="shared" si="399"/>
        <v>2138534.7055793586</v>
      </c>
      <c r="P1429" s="540"/>
      <c r="Q1429" s="541"/>
      <c r="R1429" s="541"/>
      <c r="S1429" s="541"/>
      <c r="T1429" s="541"/>
      <c r="U1429" s="538">
        <f t="shared" si="400"/>
        <v>0</v>
      </c>
      <c r="V1429" s="538">
        <f t="shared" si="396"/>
        <v>0</v>
      </c>
      <c r="W1429" s="538">
        <f t="shared" si="396"/>
        <v>0</v>
      </c>
      <c r="X1429" s="538">
        <f t="shared" si="396"/>
        <v>0</v>
      </c>
      <c r="Y1429" s="538">
        <f t="shared" si="401"/>
        <v>0</v>
      </c>
      <c r="Z1429" s="542">
        <f t="shared" si="402"/>
        <v>0</v>
      </c>
      <c r="AA1429" s="543"/>
      <c r="AB1429" s="544" t="s">
        <v>2263</v>
      </c>
      <c r="AC1429" s="544" t="s">
        <v>2505</v>
      </c>
      <c r="AD1429" s="544" t="s">
        <v>2505</v>
      </c>
      <c r="AE1429" s="544" t="s">
        <v>2263</v>
      </c>
      <c r="AF1429" s="545" t="s">
        <v>2263</v>
      </c>
      <c r="AG1429" s="545" t="s">
        <v>2263</v>
      </c>
      <c r="AH1429" s="556"/>
      <c r="AN1429" s="502">
        <f t="shared" si="394"/>
        <v>0</v>
      </c>
      <c r="AO1429" s="502">
        <f t="shared" si="394"/>
        <v>-7058.5958530609723</v>
      </c>
      <c r="AP1429" s="502">
        <f t="shared" si="394"/>
        <v>-590569.18637276802</v>
      </c>
      <c r="AQ1429" s="502">
        <f t="shared" si="394"/>
        <v>-1540906.9233535295</v>
      </c>
    </row>
    <row r="1430" spans="1:43" s="504" customFormat="1" ht="12.75" x14ac:dyDescent="0.2">
      <c r="A1430" s="535" t="s">
        <v>1804</v>
      </c>
      <c r="B1430" s="536">
        <v>0</v>
      </c>
      <c r="C1430" s="537" t="s">
        <v>2263</v>
      </c>
      <c r="D1430" s="537">
        <v>1824.1917351897521</v>
      </c>
      <c r="E1430" s="537">
        <v>1824.1917351897521</v>
      </c>
      <c r="F1430" s="537">
        <v>2502.0689556454568</v>
      </c>
      <c r="G1430" s="538">
        <v>0</v>
      </c>
      <c r="H1430" s="538">
        <v>16</v>
      </c>
      <c r="I1430" s="538">
        <v>571</v>
      </c>
      <c r="J1430" s="538">
        <v>324</v>
      </c>
      <c r="K1430" s="539">
        <f t="shared" si="398"/>
        <v>0</v>
      </c>
      <c r="L1430" s="539">
        <f t="shared" si="395"/>
        <v>29187.067763036033</v>
      </c>
      <c r="M1430" s="539">
        <f t="shared" si="395"/>
        <v>1041613.4807933484</v>
      </c>
      <c r="N1430" s="539">
        <f t="shared" si="395"/>
        <v>810670.34162912797</v>
      </c>
      <c r="O1430" s="539">
        <f t="shared" si="399"/>
        <v>1881470.8901855124</v>
      </c>
      <c r="P1430" s="540"/>
      <c r="Q1430" s="541"/>
      <c r="R1430" s="541"/>
      <c r="S1430" s="541"/>
      <c r="T1430" s="541"/>
      <c r="U1430" s="538">
        <f t="shared" si="400"/>
        <v>0</v>
      </c>
      <c r="V1430" s="538">
        <f t="shared" si="396"/>
        <v>0</v>
      </c>
      <c r="W1430" s="538">
        <f t="shared" si="396"/>
        <v>0</v>
      </c>
      <c r="X1430" s="538">
        <f t="shared" si="396"/>
        <v>0</v>
      </c>
      <c r="Y1430" s="538">
        <f t="shared" si="401"/>
        <v>0</v>
      </c>
      <c r="Z1430" s="542">
        <f t="shared" si="402"/>
        <v>0</v>
      </c>
      <c r="AA1430" s="543"/>
      <c r="AB1430" s="544" t="s">
        <v>2263</v>
      </c>
      <c r="AC1430" s="544" t="s">
        <v>2505</v>
      </c>
      <c r="AD1430" s="544" t="s">
        <v>2505</v>
      </c>
      <c r="AE1430" s="544" t="s">
        <v>2263</v>
      </c>
      <c r="AF1430" s="545" t="s">
        <v>2263</v>
      </c>
      <c r="AG1430" s="545" t="s">
        <v>2263</v>
      </c>
      <c r="AH1430" s="556"/>
      <c r="AN1430" s="502">
        <f t="shared" si="394"/>
        <v>0</v>
      </c>
      <c r="AO1430" s="502">
        <f t="shared" si="394"/>
        <v>-29187.067763036033</v>
      </c>
      <c r="AP1430" s="502">
        <f t="shared" si="394"/>
        <v>-1041613.4807933484</v>
      </c>
      <c r="AQ1430" s="502">
        <f t="shared" si="394"/>
        <v>-810670.34162912797</v>
      </c>
    </row>
    <row r="1431" spans="1:43" s="504" customFormat="1" ht="12.75" x14ac:dyDescent="0.2">
      <c r="A1431" s="535" t="s">
        <v>1805</v>
      </c>
      <c r="B1431" s="536" t="s">
        <v>2451</v>
      </c>
      <c r="C1431" s="537" t="s">
        <v>2263</v>
      </c>
      <c r="D1431" s="537">
        <v>5369.2408227559463</v>
      </c>
      <c r="E1431" s="537">
        <v>5369.2408227559463</v>
      </c>
      <c r="F1431" s="537">
        <v>5047.5380297671472</v>
      </c>
      <c r="G1431" s="538">
        <v>0</v>
      </c>
      <c r="H1431" s="538">
        <v>0</v>
      </c>
      <c r="I1431" s="538">
        <v>26</v>
      </c>
      <c r="J1431" s="538">
        <v>514</v>
      </c>
      <c r="K1431" s="539">
        <f t="shared" si="398"/>
        <v>0</v>
      </c>
      <c r="L1431" s="539">
        <f t="shared" si="395"/>
        <v>0</v>
      </c>
      <c r="M1431" s="539">
        <f t="shared" si="395"/>
        <v>139600.26139165461</v>
      </c>
      <c r="N1431" s="539">
        <f t="shared" si="395"/>
        <v>2594434.5473003136</v>
      </c>
      <c r="O1431" s="539">
        <f t="shared" si="399"/>
        <v>2734034.8086919682</v>
      </c>
      <c r="P1431" s="540"/>
      <c r="Q1431" s="541"/>
      <c r="R1431" s="541">
        <f>SUMPRODUCT(D1431:F1431,H1431:J1431)/SUM(H1431:J1431)</f>
        <v>5063.027423503645</v>
      </c>
      <c r="S1431" s="541">
        <f>R1431</f>
        <v>5063.027423503645</v>
      </c>
      <c r="T1431" s="541">
        <f>R1431</f>
        <v>5063.027423503645</v>
      </c>
      <c r="U1431" s="538">
        <f t="shared" si="400"/>
        <v>0</v>
      </c>
      <c r="V1431" s="538">
        <f t="shared" si="396"/>
        <v>0</v>
      </c>
      <c r="W1431" s="538">
        <f t="shared" si="396"/>
        <v>131638.71301109478</v>
      </c>
      <c r="X1431" s="538">
        <f t="shared" si="396"/>
        <v>2602396.0956808734</v>
      </c>
      <c r="Y1431" s="538">
        <f t="shared" si="401"/>
        <v>2734034.8086919682</v>
      </c>
      <c r="Z1431" s="542">
        <f t="shared" si="402"/>
        <v>0</v>
      </c>
      <c r="AA1431" s="543"/>
      <c r="AB1431" s="544" t="s">
        <v>2263</v>
      </c>
      <c r="AC1431" s="544" t="s">
        <v>2505</v>
      </c>
      <c r="AD1431" s="544" t="s">
        <v>2505</v>
      </c>
      <c r="AE1431" s="544" t="s">
        <v>2263</v>
      </c>
      <c r="AF1431" s="545" t="s">
        <v>2263</v>
      </c>
      <c r="AG1431" s="545" t="s">
        <v>2263</v>
      </c>
      <c r="AH1431" s="556"/>
      <c r="AN1431" s="502">
        <f t="shared" si="394"/>
        <v>0</v>
      </c>
      <c r="AO1431" s="502">
        <f t="shared" si="394"/>
        <v>0</v>
      </c>
      <c r="AP1431" s="502">
        <f t="shared" si="394"/>
        <v>-7961.5483805598342</v>
      </c>
      <c r="AQ1431" s="502">
        <f t="shared" si="394"/>
        <v>7961.548380559776</v>
      </c>
    </row>
    <row r="1432" spans="1:43" s="504" customFormat="1" ht="12.75" x14ac:dyDescent="0.2">
      <c r="A1432" s="535" t="s">
        <v>1806</v>
      </c>
      <c r="B1432" s="536">
        <v>0</v>
      </c>
      <c r="C1432" s="537" t="s">
        <v>2263</v>
      </c>
      <c r="D1432" s="537">
        <v>2639.5074224712298</v>
      </c>
      <c r="E1432" s="537">
        <v>2639.5074224712298</v>
      </c>
      <c r="F1432" s="537">
        <v>3547.5956578725909</v>
      </c>
      <c r="G1432" s="538">
        <v>0</v>
      </c>
      <c r="H1432" s="538">
        <v>12</v>
      </c>
      <c r="I1432" s="538">
        <v>57</v>
      </c>
      <c r="J1432" s="538">
        <v>564</v>
      </c>
      <c r="K1432" s="539">
        <f t="shared" si="398"/>
        <v>0</v>
      </c>
      <c r="L1432" s="539">
        <f t="shared" si="395"/>
        <v>31674.089069654758</v>
      </c>
      <c r="M1432" s="539">
        <f t="shared" si="395"/>
        <v>150451.92308086011</v>
      </c>
      <c r="N1432" s="539">
        <f t="shared" si="395"/>
        <v>2000843.9510401413</v>
      </c>
      <c r="O1432" s="539">
        <f t="shared" si="399"/>
        <v>2182969.9631906562</v>
      </c>
      <c r="P1432" s="540"/>
      <c r="Q1432" s="541"/>
      <c r="R1432" s="541"/>
      <c r="S1432" s="541"/>
      <c r="T1432" s="541"/>
      <c r="U1432" s="538">
        <f t="shared" si="400"/>
        <v>0</v>
      </c>
      <c r="V1432" s="538">
        <f t="shared" si="396"/>
        <v>0</v>
      </c>
      <c r="W1432" s="538">
        <f t="shared" si="396"/>
        <v>0</v>
      </c>
      <c r="X1432" s="538">
        <f t="shared" si="396"/>
        <v>0</v>
      </c>
      <c r="Y1432" s="538">
        <f t="shared" si="401"/>
        <v>0</v>
      </c>
      <c r="Z1432" s="542">
        <f t="shared" si="402"/>
        <v>0</v>
      </c>
      <c r="AA1432" s="543"/>
      <c r="AB1432" s="544" t="s">
        <v>2263</v>
      </c>
      <c r="AC1432" s="544" t="s">
        <v>2505</v>
      </c>
      <c r="AD1432" s="544" t="s">
        <v>2505</v>
      </c>
      <c r="AE1432" s="544" t="s">
        <v>2263</v>
      </c>
      <c r="AF1432" s="545" t="s">
        <v>2263</v>
      </c>
      <c r="AG1432" s="545" t="s">
        <v>2263</v>
      </c>
      <c r="AH1432" s="556"/>
      <c r="AN1432" s="502">
        <f t="shared" si="394"/>
        <v>0</v>
      </c>
      <c r="AO1432" s="502">
        <f t="shared" si="394"/>
        <v>-31674.089069654758</v>
      </c>
      <c r="AP1432" s="502">
        <f t="shared" si="394"/>
        <v>-150451.92308086011</v>
      </c>
      <c r="AQ1432" s="502">
        <f t="shared" si="394"/>
        <v>-2000843.9510401413</v>
      </c>
    </row>
    <row r="1433" spans="1:43" s="504" customFormat="1" ht="12.75" x14ac:dyDescent="0.2">
      <c r="A1433" s="535" t="s">
        <v>1807</v>
      </c>
      <c r="B1433" s="536">
        <v>0</v>
      </c>
      <c r="C1433" s="537" t="s">
        <v>2263</v>
      </c>
      <c r="D1433" s="537">
        <v>1015.2604487313865</v>
      </c>
      <c r="E1433" s="537">
        <v>1015.2604487313865</v>
      </c>
      <c r="F1433" s="537">
        <v>2743.9377803748935</v>
      </c>
      <c r="G1433" s="538">
        <v>0</v>
      </c>
      <c r="H1433" s="538">
        <v>224</v>
      </c>
      <c r="I1433" s="538">
        <v>231</v>
      </c>
      <c r="J1433" s="538">
        <v>978</v>
      </c>
      <c r="K1433" s="539">
        <f t="shared" si="398"/>
        <v>0</v>
      </c>
      <c r="L1433" s="539">
        <f t="shared" si="395"/>
        <v>227418.34051583058</v>
      </c>
      <c r="M1433" s="539">
        <f t="shared" si="395"/>
        <v>234525.16365695029</v>
      </c>
      <c r="N1433" s="539">
        <f t="shared" si="395"/>
        <v>2683571.1492066458</v>
      </c>
      <c r="O1433" s="539">
        <f t="shared" si="399"/>
        <v>3145514.6533794268</v>
      </c>
      <c r="P1433" s="540"/>
      <c r="Q1433" s="541"/>
      <c r="R1433" s="541"/>
      <c r="S1433" s="541"/>
      <c r="T1433" s="541"/>
      <c r="U1433" s="538">
        <f t="shared" si="400"/>
        <v>0</v>
      </c>
      <c r="V1433" s="538">
        <f t="shared" si="396"/>
        <v>0</v>
      </c>
      <c r="W1433" s="538">
        <f t="shared" si="396"/>
        <v>0</v>
      </c>
      <c r="X1433" s="538">
        <f t="shared" si="396"/>
        <v>0</v>
      </c>
      <c r="Y1433" s="538">
        <f t="shared" si="401"/>
        <v>0</v>
      </c>
      <c r="Z1433" s="542">
        <f t="shared" si="402"/>
        <v>0</v>
      </c>
      <c r="AA1433" s="543"/>
      <c r="AB1433" s="544" t="s">
        <v>2263</v>
      </c>
      <c r="AC1433" s="544" t="s">
        <v>2505</v>
      </c>
      <c r="AD1433" s="544" t="s">
        <v>2505</v>
      </c>
      <c r="AE1433" s="544" t="s">
        <v>2263</v>
      </c>
      <c r="AF1433" s="545" t="s">
        <v>2263</v>
      </c>
      <c r="AG1433" s="545" t="s">
        <v>2263</v>
      </c>
      <c r="AH1433" s="556"/>
      <c r="AN1433" s="502">
        <f t="shared" si="394"/>
        <v>0</v>
      </c>
      <c r="AO1433" s="502">
        <f t="shared" si="394"/>
        <v>-227418.34051583058</v>
      </c>
      <c r="AP1433" s="502">
        <f t="shared" si="394"/>
        <v>-234525.16365695029</v>
      </c>
      <c r="AQ1433" s="502">
        <f t="shared" si="394"/>
        <v>-2683571.1492066458</v>
      </c>
    </row>
    <row r="1434" spans="1:43" s="504" customFormat="1" ht="12.75" x14ac:dyDescent="0.2">
      <c r="A1434" s="535" t="s">
        <v>1808</v>
      </c>
      <c r="B1434" s="536">
        <v>0</v>
      </c>
      <c r="C1434" s="537" t="s">
        <v>2263</v>
      </c>
      <c r="D1434" s="537">
        <v>716.30973238673869</v>
      </c>
      <c r="E1434" s="537">
        <v>716.30973238673869</v>
      </c>
      <c r="F1434" s="537">
        <v>1972.0302196494044</v>
      </c>
      <c r="G1434" s="538">
        <v>0</v>
      </c>
      <c r="H1434" s="538">
        <v>550</v>
      </c>
      <c r="I1434" s="538">
        <v>499</v>
      </c>
      <c r="J1434" s="538">
        <v>755</v>
      </c>
      <c r="K1434" s="539">
        <f t="shared" si="398"/>
        <v>0</v>
      </c>
      <c r="L1434" s="539">
        <f t="shared" si="395"/>
        <v>393970.35281270626</v>
      </c>
      <c r="M1434" s="539">
        <f t="shared" si="395"/>
        <v>357438.5564609826</v>
      </c>
      <c r="N1434" s="539">
        <f t="shared" si="395"/>
        <v>1488882.8158353004</v>
      </c>
      <c r="O1434" s="539">
        <f t="shared" si="399"/>
        <v>2240291.7251089895</v>
      </c>
      <c r="P1434" s="540"/>
      <c r="Q1434" s="541"/>
      <c r="R1434" s="541"/>
      <c r="S1434" s="541"/>
      <c r="T1434" s="541"/>
      <c r="U1434" s="538">
        <f t="shared" si="400"/>
        <v>0</v>
      </c>
      <c r="V1434" s="538">
        <f t="shared" si="396"/>
        <v>0</v>
      </c>
      <c r="W1434" s="538">
        <f t="shared" si="396"/>
        <v>0</v>
      </c>
      <c r="X1434" s="538">
        <f t="shared" si="396"/>
        <v>0</v>
      </c>
      <c r="Y1434" s="538">
        <f t="shared" si="401"/>
        <v>0</v>
      </c>
      <c r="Z1434" s="542">
        <f t="shared" si="402"/>
        <v>0</v>
      </c>
      <c r="AA1434" s="543"/>
      <c r="AB1434" s="544" t="s">
        <v>2263</v>
      </c>
      <c r="AC1434" s="544" t="s">
        <v>2505</v>
      </c>
      <c r="AD1434" s="544" t="s">
        <v>2505</v>
      </c>
      <c r="AE1434" s="544" t="s">
        <v>2263</v>
      </c>
      <c r="AF1434" s="545" t="s">
        <v>2263</v>
      </c>
      <c r="AG1434" s="545" t="s">
        <v>2263</v>
      </c>
      <c r="AH1434" s="556"/>
      <c r="AN1434" s="502">
        <f t="shared" si="394"/>
        <v>0</v>
      </c>
      <c r="AO1434" s="502">
        <f t="shared" si="394"/>
        <v>-393970.35281270626</v>
      </c>
      <c r="AP1434" s="502">
        <f t="shared" si="394"/>
        <v>-357438.5564609826</v>
      </c>
      <c r="AQ1434" s="502">
        <f t="shared" si="394"/>
        <v>-1488882.8158353004</v>
      </c>
    </row>
    <row r="1435" spans="1:43" s="504" customFormat="1" ht="12.75" x14ac:dyDescent="0.2">
      <c r="A1435" s="535" t="s">
        <v>1809</v>
      </c>
      <c r="B1435" s="536">
        <v>0</v>
      </c>
      <c r="C1435" s="537" t="s">
        <v>2263</v>
      </c>
      <c r="D1435" s="537">
        <v>645.47522887491562</v>
      </c>
      <c r="E1435" s="537">
        <v>645.47522887491562</v>
      </c>
      <c r="F1435" s="537">
        <v>1248.1537773041612</v>
      </c>
      <c r="G1435" s="538">
        <v>0</v>
      </c>
      <c r="H1435" s="538">
        <v>1350</v>
      </c>
      <c r="I1435" s="538">
        <v>844</v>
      </c>
      <c r="J1435" s="538">
        <v>638</v>
      </c>
      <c r="K1435" s="539">
        <f t="shared" si="398"/>
        <v>0</v>
      </c>
      <c r="L1435" s="539">
        <f t="shared" si="395"/>
        <v>871391.55898113607</v>
      </c>
      <c r="M1435" s="539">
        <f t="shared" si="395"/>
        <v>544781.09317042877</v>
      </c>
      <c r="N1435" s="539">
        <f t="shared" si="395"/>
        <v>796322.10992005479</v>
      </c>
      <c r="O1435" s="539">
        <f t="shared" si="399"/>
        <v>2212494.7620716197</v>
      </c>
      <c r="P1435" s="540"/>
      <c r="Q1435" s="541"/>
      <c r="R1435" s="541"/>
      <c r="S1435" s="541"/>
      <c r="T1435" s="541"/>
      <c r="U1435" s="538">
        <f t="shared" si="400"/>
        <v>0</v>
      </c>
      <c r="V1435" s="538">
        <f t="shared" si="396"/>
        <v>0</v>
      </c>
      <c r="W1435" s="538">
        <f t="shared" si="396"/>
        <v>0</v>
      </c>
      <c r="X1435" s="538">
        <f t="shared" si="396"/>
        <v>0</v>
      </c>
      <c r="Y1435" s="538">
        <f t="shared" si="401"/>
        <v>0</v>
      </c>
      <c r="Z1435" s="542">
        <f t="shared" si="402"/>
        <v>0</v>
      </c>
      <c r="AA1435" s="543"/>
      <c r="AB1435" s="544" t="s">
        <v>2263</v>
      </c>
      <c r="AC1435" s="544" t="s">
        <v>2505</v>
      </c>
      <c r="AD1435" s="544" t="s">
        <v>2505</v>
      </c>
      <c r="AE1435" s="544" t="s">
        <v>2263</v>
      </c>
      <c r="AF1435" s="545" t="s">
        <v>2263</v>
      </c>
      <c r="AG1435" s="545" t="s">
        <v>2263</v>
      </c>
      <c r="AH1435" s="556"/>
      <c r="AN1435" s="502">
        <f t="shared" si="394"/>
        <v>0</v>
      </c>
      <c r="AO1435" s="502">
        <f t="shared" si="394"/>
        <v>-871391.55898113607</v>
      </c>
      <c r="AP1435" s="502">
        <f t="shared" si="394"/>
        <v>-544781.09317042877</v>
      </c>
      <c r="AQ1435" s="502">
        <f t="shared" si="394"/>
        <v>-796322.10992005479</v>
      </c>
    </row>
    <row r="1436" spans="1:43" s="504" customFormat="1" ht="12.75" x14ac:dyDescent="0.2">
      <c r="A1436" s="535" t="s">
        <v>1810</v>
      </c>
      <c r="B1436" s="536" t="s">
        <v>2451</v>
      </c>
      <c r="C1436" s="537" t="s">
        <v>2263</v>
      </c>
      <c r="D1436" s="537">
        <v>2108.8247745666649</v>
      </c>
      <c r="E1436" s="537">
        <v>2108.8247745666649</v>
      </c>
      <c r="F1436" s="537">
        <v>1439.8741282286546</v>
      </c>
      <c r="G1436" s="538">
        <v>0</v>
      </c>
      <c r="H1436" s="538">
        <v>0</v>
      </c>
      <c r="I1436" s="538">
        <v>41</v>
      </c>
      <c r="J1436" s="538">
        <v>775</v>
      </c>
      <c r="K1436" s="539">
        <f t="shared" si="398"/>
        <v>0</v>
      </c>
      <c r="L1436" s="539">
        <f t="shared" si="395"/>
        <v>0</v>
      </c>
      <c r="M1436" s="539">
        <f t="shared" si="395"/>
        <v>86461.815757233257</v>
      </c>
      <c r="N1436" s="539">
        <f t="shared" si="395"/>
        <v>1115902.4493772073</v>
      </c>
      <c r="O1436" s="539">
        <f t="shared" si="399"/>
        <v>1202364.2651344405</v>
      </c>
      <c r="P1436" s="540"/>
      <c r="Q1436" s="541"/>
      <c r="R1436" s="541">
        <f>SUMPRODUCT(D1436:F1436,H1436:J1436)/SUM(H1436:J1436)</f>
        <v>1473.4856190373046</v>
      </c>
      <c r="S1436" s="541">
        <f>R1436</f>
        <v>1473.4856190373046</v>
      </c>
      <c r="T1436" s="541">
        <f>R1436</f>
        <v>1473.4856190373046</v>
      </c>
      <c r="U1436" s="538">
        <f t="shared" si="400"/>
        <v>0</v>
      </c>
      <c r="V1436" s="538">
        <f t="shared" si="396"/>
        <v>0</v>
      </c>
      <c r="W1436" s="538">
        <f t="shared" si="396"/>
        <v>60412.910380529487</v>
      </c>
      <c r="X1436" s="538">
        <f t="shared" si="396"/>
        <v>1141951.354753911</v>
      </c>
      <c r="Y1436" s="538">
        <f t="shared" si="401"/>
        <v>1202364.2651344405</v>
      </c>
      <c r="Z1436" s="542">
        <f t="shared" si="402"/>
        <v>0</v>
      </c>
      <c r="AA1436" s="543"/>
      <c r="AB1436" s="544" t="s">
        <v>2263</v>
      </c>
      <c r="AC1436" s="544" t="s">
        <v>2505</v>
      </c>
      <c r="AD1436" s="544" t="s">
        <v>2505</v>
      </c>
      <c r="AE1436" s="544" t="s">
        <v>2263</v>
      </c>
      <c r="AF1436" s="545" t="s">
        <v>2263</v>
      </c>
      <c r="AG1436" s="545" t="s">
        <v>2263</v>
      </c>
      <c r="AH1436" s="556"/>
      <c r="AN1436" s="502">
        <f t="shared" si="394"/>
        <v>0</v>
      </c>
      <c r="AO1436" s="502">
        <f t="shared" si="394"/>
        <v>0</v>
      </c>
      <c r="AP1436" s="502">
        <f t="shared" si="394"/>
        <v>-26048.905376703769</v>
      </c>
      <c r="AQ1436" s="502">
        <f t="shared" si="394"/>
        <v>26048.905376703711</v>
      </c>
    </row>
    <row r="1437" spans="1:43" s="504" customFormat="1" ht="12.75" x14ac:dyDescent="0.2">
      <c r="A1437" s="535" t="s">
        <v>1811</v>
      </c>
      <c r="B1437" s="536">
        <v>0</v>
      </c>
      <c r="C1437" s="537" t="s">
        <v>2263</v>
      </c>
      <c r="D1437" s="537">
        <v>424.29419931016133</v>
      </c>
      <c r="E1437" s="537">
        <v>424.29419931016133</v>
      </c>
      <c r="F1437" s="537">
        <v>452.04251864983104</v>
      </c>
      <c r="G1437" s="538">
        <v>0</v>
      </c>
      <c r="H1437" s="538">
        <v>1765</v>
      </c>
      <c r="I1437" s="538">
        <v>1000</v>
      </c>
      <c r="J1437" s="538">
        <v>48844</v>
      </c>
      <c r="K1437" s="539">
        <f t="shared" si="398"/>
        <v>0</v>
      </c>
      <c r="L1437" s="539">
        <f t="shared" si="395"/>
        <v>748879.26178243477</v>
      </c>
      <c r="M1437" s="539">
        <f t="shared" si="395"/>
        <v>424294.19931016135</v>
      </c>
      <c r="N1437" s="539">
        <f t="shared" si="395"/>
        <v>22079564.780932348</v>
      </c>
      <c r="O1437" s="539">
        <f t="shared" si="399"/>
        <v>23252738.242024943</v>
      </c>
      <c r="P1437" s="540"/>
      <c r="Q1437" s="541"/>
      <c r="R1437" s="541"/>
      <c r="S1437" s="541"/>
      <c r="T1437" s="541"/>
      <c r="U1437" s="538">
        <f t="shared" si="400"/>
        <v>0</v>
      </c>
      <c r="V1437" s="538">
        <f t="shared" si="396"/>
        <v>0</v>
      </c>
      <c r="W1437" s="538">
        <f t="shared" si="396"/>
        <v>0</v>
      </c>
      <c r="X1437" s="538">
        <f t="shared" si="396"/>
        <v>0</v>
      </c>
      <c r="Y1437" s="538">
        <f t="shared" si="401"/>
        <v>0</v>
      </c>
      <c r="Z1437" s="542">
        <f t="shared" si="402"/>
        <v>0</v>
      </c>
      <c r="AA1437" s="543"/>
      <c r="AB1437" s="544" t="s">
        <v>2263</v>
      </c>
      <c r="AC1437" s="544" t="s">
        <v>2505</v>
      </c>
      <c r="AD1437" s="544" t="s">
        <v>2505</v>
      </c>
      <c r="AE1437" s="544" t="s">
        <v>2263</v>
      </c>
      <c r="AF1437" s="545" t="s">
        <v>2263</v>
      </c>
      <c r="AG1437" s="545" t="s">
        <v>2263</v>
      </c>
      <c r="AH1437" s="556"/>
      <c r="AN1437" s="502">
        <f t="shared" si="394"/>
        <v>0</v>
      </c>
      <c r="AO1437" s="502">
        <f t="shared" si="394"/>
        <v>-748879.26178243477</v>
      </c>
      <c r="AP1437" s="502">
        <f t="shared" si="394"/>
        <v>-424294.19931016135</v>
      </c>
      <c r="AQ1437" s="502">
        <f t="shared" si="394"/>
        <v>-22079564.780932348</v>
      </c>
    </row>
    <row r="1438" spans="1:43" s="504" customFormat="1" ht="12.75" x14ac:dyDescent="0.2">
      <c r="A1438" s="535" t="s">
        <v>1812</v>
      </c>
      <c r="B1438" s="536">
        <v>0</v>
      </c>
      <c r="C1438" s="537" t="s">
        <v>2263</v>
      </c>
      <c r="D1438" s="537">
        <v>2617.2004182967389</v>
      </c>
      <c r="E1438" s="537">
        <v>2617.2004182967389</v>
      </c>
      <c r="F1438" s="537">
        <v>5108.9049308437361</v>
      </c>
      <c r="G1438" s="538">
        <v>0</v>
      </c>
      <c r="H1438" s="538">
        <v>0</v>
      </c>
      <c r="I1438" s="538">
        <v>123</v>
      </c>
      <c r="J1438" s="538">
        <v>322</v>
      </c>
      <c r="K1438" s="539">
        <f t="shared" si="398"/>
        <v>0</v>
      </c>
      <c r="L1438" s="539">
        <f t="shared" si="395"/>
        <v>0</v>
      </c>
      <c r="M1438" s="539">
        <f t="shared" si="395"/>
        <v>321915.6514504989</v>
      </c>
      <c r="N1438" s="539">
        <f t="shared" si="395"/>
        <v>1645067.387731683</v>
      </c>
      <c r="O1438" s="539">
        <f t="shared" si="399"/>
        <v>1966983.0391821819</v>
      </c>
      <c r="P1438" s="540"/>
      <c r="Q1438" s="541"/>
      <c r="R1438" s="541"/>
      <c r="S1438" s="541"/>
      <c r="T1438" s="541"/>
      <c r="U1438" s="538">
        <f t="shared" si="400"/>
        <v>0</v>
      </c>
      <c r="V1438" s="538">
        <f t="shared" si="396"/>
        <v>0</v>
      </c>
      <c r="W1438" s="538">
        <f t="shared" si="396"/>
        <v>0</v>
      </c>
      <c r="X1438" s="538">
        <f t="shared" si="396"/>
        <v>0</v>
      </c>
      <c r="Y1438" s="538">
        <f t="shared" si="401"/>
        <v>0</v>
      </c>
      <c r="Z1438" s="542">
        <f t="shared" si="402"/>
        <v>0</v>
      </c>
      <c r="AA1438" s="543"/>
      <c r="AB1438" s="544" t="s">
        <v>2263</v>
      </c>
      <c r="AC1438" s="544" t="s">
        <v>2505</v>
      </c>
      <c r="AD1438" s="544" t="s">
        <v>2505</v>
      </c>
      <c r="AE1438" s="544" t="s">
        <v>2263</v>
      </c>
      <c r="AF1438" s="545" t="s">
        <v>2263</v>
      </c>
      <c r="AG1438" s="545" t="s">
        <v>2263</v>
      </c>
      <c r="AH1438" s="556"/>
      <c r="AN1438" s="502">
        <f t="shared" si="394"/>
        <v>0</v>
      </c>
      <c r="AO1438" s="502">
        <f t="shared" si="394"/>
        <v>0</v>
      </c>
      <c r="AP1438" s="502">
        <f t="shared" si="394"/>
        <v>-321915.6514504989</v>
      </c>
      <c r="AQ1438" s="502">
        <f t="shared" si="394"/>
        <v>-1645067.387731683</v>
      </c>
    </row>
    <row r="1439" spans="1:43" s="504" customFormat="1" ht="12.75" x14ac:dyDescent="0.2">
      <c r="A1439" s="535" t="s">
        <v>1813</v>
      </c>
      <c r="B1439" s="536">
        <v>0</v>
      </c>
      <c r="C1439" s="537" t="s">
        <v>2263</v>
      </c>
      <c r="D1439" s="537">
        <v>2209.5922170480471</v>
      </c>
      <c r="E1439" s="537">
        <v>2209.5922170480471</v>
      </c>
      <c r="F1439" s="537">
        <v>2615.4880540579079</v>
      </c>
      <c r="G1439" s="538">
        <v>0</v>
      </c>
      <c r="H1439" s="538">
        <v>0</v>
      </c>
      <c r="I1439" s="538">
        <v>349</v>
      </c>
      <c r="J1439" s="538">
        <v>589</v>
      </c>
      <c r="K1439" s="539">
        <f t="shared" si="398"/>
        <v>0</v>
      </c>
      <c r="L1439" s="539">
        <f t="shared" si="395"/>
        <v>0</v>
      </c>
      <c r="M1439" s="539">
        <f t="shared" si="395"/>
        <v>771147.68374976842</v>
      </c>
      <c r="N1439" s="539">
        <f t="shared" si="395"/>
        <v>1540522.4638401077</v>
      </c>
      <c r="O1439" s="539">
        <f t="shared" si="399"/>
        <v>2311670.1475898763</v>
      </c>
      <c r="P1439" s="540"/>
      <c r="Q1439" s="541"/>
      <c r="R1439" s="541"/>
      <c r="S1439" s="541"/>
      <c r="T1439" s="541"/>
      <c r="U1439" s="538">
        <f t="shared" si="400"/>
        <v>0</v>
      </c>
      <c r="V1439" s="538">
        <f t="shared" si="396"/>
        <v>0</v>
      </c>
      <c r="W1439" s="538">
        <f t="shared" si="396"/>
        <v>0</v>
      </c>
      <c r="X1439" s="538">
        <f t="shared" si="396"/>
        <v>0</v>
      </c>
      <c r="Y1439" s="538">
        <f t="shared" si="401"/>
        <v>0</v>
      </c>
      <c r="Z1439" s="542">
        <f t="shared" si="402"/>
        <v>0</v>
      </c>
      <c r="AA1439" s="543"/>
      <c r="AB1439" s="544" t="s">
        <v>2263</v>
      </c>
      <c r="AC1439" s="544" t="s">
        <v>2505</v>
      </c>
      <c r="AD1439" s="544" t="s">
        <v>2505</v>
      </c>
      <c r="AE1439" s="544" t="s">
        <v>2263</v>
      </c>
      <c r="AF1439" s="545" t="s">
        <v>2263</v>
      </c>
      <c r="AG1439" s="545" t="s">
        <v>2263</v>
      </c>
      <c r="AH1439" s="556"/>
      <c r="AN1439" s="502">
        <f t="shared" si="394"/>
        <v>0</v>
      </c>
      <c r="AO1439" s="502">
        <f t="shared" si="394"/>
        <v>0</v>
      </c>
      <c r="AP1439" s="502">
        <f t="shared" si="394"/>
        <v>-771147.68374976842</v>
      </c>
      <c r="AQ1439" s="502">
        <f t="shared" si="394"/>
        <v>-1540522.4638401077</v>
      </c>
    </row>
    <row r="1440" spans="1:43" s="504" customFormat="1" ht="12.75" x14ac:dyDescent="0.2">
      <c r="A1440" s="535" t="s">
        <v>1814</v>
      </c>
      <c r="B1440" s="536" t="s">
        <v>2451</v>
      </c>
      <c r="C1440" s="537" t="s">
        <v>2263</v>
      </c>
      <c r="D1440" s="537">
        <v>2005.0321382204595</v>
      </c>
      <c r="E1440" s="537">
        <v>2005.0321382204595</v>
      </c>
      <c r="F1440" s="537">
        <v>1927.4597668312144</v>
      </c>
      <c r="G1440" s="538">
        <v>0</v>
      </c>
      <c r="H1440" s="538">
        <v>1</v>
      </c>
      <c r="I1440" s="538">
        <v>1740</v>
      </c>
      <c r="J1440" s="538">
        <v>5249</v>
      </c>
      <c r="K1440" s="539">
        <f t="shared" si="398"/>
        <v>0</v>
      </c>
      <c r="L1440" s="539">
        <f t="shared" si="395"/>
        <v>2005.0321382204595</v>
      </c>
      <c r="M1440" s="539">
        <f t="shared" si="395"/>
        <v>3488755.9205035996</v>
      </c>
      <c r="N1440" s="539">
        <f t="shared" si="395"/>
        <v>10117236.316097045</v>
      </c>
      <c r="O1440" s="539">
        <f t="shared" si="399"/>
        <v>13607997.268738866</v>
      </c>
      <c r="P1440" s="540"/>
      <c r="Q1440" s="541"/>
      <c r="R1440" s="541">
        <f>SUMPRODUCT(D1440:F1440,H1440:J1440)/SUM(H1440:J1440)</f>
        <v>1946.7807251414686</v>
      </c>
      <c r="S1440" s="541">
        <f>R1440</f>
        <v>1946.7807251414686</v>
      </c>
      <c r="T1440" s="541">
        <f>R1440</f>
        <v>1946.7807251414686</v>
      </c>
      <c r="U1440" s="538">
        <f t="shared" si="400"/>
        <v>0</v>
      </c>
      <c r="V1440" s="538">
        <f t="shared" si="396"/>
        <v>1946.7807251414686</v>
      </c>
      <c r="W1440" s="538">
        <f t="shared" si="396"/>
        <v>3387398.4617461553</v>
      </c>
      <c r="X1440" s="538">
        <f t="shared" si="396"/>
        <v>10218652.026267568</v>
      </c>
      <c r="Y1440" s="538">
        <f t="shared" si="401"/>
        <v>13607997.268738864</v>
      </c>
      <c r="Z1440" s="542">
        <f t="shared" si="402"/>
        <v>-1.862645149230957E-9</v>
      </c>
      <c r="AA1440" s="543"/>
      <c r="AB1440" s="544" t="s">
        <v>2263</v>
      </c>
      <c r="AC1440" s="544" t="s">
        <v>2505</v>
      </c>
      <c r="AD1440" s="544" t="s">
        <v>2505</v>
      </c>
      <c r="AE1440" s="544" t="s">
        <v>2263</v>
      </c>
      <c r="AF1440" s="545" t="s">
        <v>2263</v>
      </c>
      <c r="AG1440" s="545" t="s">
        <v>2263</v>
      </c>
      <c r="AH1440" s="556"/>
      <c r="AN1440" s="502">
        <f t="shared" si="394"/>
        <v>0</v>
      </c>
      <c r="AO1440" s="502">
        <f t="shared" si="394"/>
        <v>-58.251413078990936</v>
      </c>
      <c r="AP1440" s="502">
        <f t="shared" si="394"/>
        <v>-101357.45875744428</v>
      </c>
      <c r="AQ1440" s="502">
        <f t="shared" si="394"/>
        <v>101415.71017052233</v>
      </c>
    </row>
    <row r="1441" spans="1:43" s="504" customFormat="1" ht="12.75" x14ac:dyDescent="0.2">
      <c r="A1441" s="535" t="s">
        <v>1815</v>
      </c>
      <c r="B1441" s="536">
        <v>0</v>
      </c>
      <c r="C1441" s="537" t="s">
        <v>2263</v>
      </c>
      <c r="D1441" s="537">
        <v>1091.3001187915233</v>
      </c>
      <c r="E1441" s="537">
        <v>1091.3001187915233</v>
      </c>
      <c r="F1441" s="537">
        <v>3146.4492009581249</v>
      </c>
      <c r="G1441" s="538">
        <v>0</v>
      </c>
      <c r="H1441" s="538">
        <v>32</v>
      </c>
      <c r="I1441" s="538">
        <v>22</v>
      </c>
      <c r="J1441" s="538">
        <v>555</v>
      </c>
      <c r="K1441" s="539">
        <f t="shared" si="398"/>
        <v>0</v>
      </c>
      <c r="L1441" s="539">
        <f t="shared" si="395"/>
        <v>34921.603801328747</v>
      </c>
      <c r="M1441" s="539">
        <f t="shared" si="395"/>
        <v>24008.602613413514</v>
      </c>
      <c r="N1441" s="539">
        <f t="shared" si="395"/>
        <v>1746279.3065317594</v>
      </c>
      <c r="O1441" s="539">
        <f t="shared" si="399"/>
        <v>1805209.5129465016</v>
      </c>
      <c r="P1441" s="540"/>
      <c r="Q1441" s="541"/>
      <c r="R1441" s="541"/>
      <c r="S1441" s="541"/>
      <c r="T1441" s="541"/>
      <c r="U1441" s="538">
        <f t="shared" si="400"/>
        <v>0</v>
      </c>
      <c r="V1441" s="538">
        <f t="shared" si="396"/>
        <v>0</v>
      </c>
      <c r="W1441" s="538">
        <f t="shared" si="396"/>
        <v>0</v>
      </c>
      <c r="X1441" s="538">
        <f t="shared" si="396"/>
        <v>0</v>
      </c>
      <c r="Y1441" s="538">
        <f t="shared" si="401"/>
        <v>0</v>
      </c>
      <c r="Z1441" s="542">
        <f t="shared" si="402"/>
        <v>0</v>
      </c>
      <c r="AA1441" s="543"/>
      <c r="AB1441" s="544" t="s">
        <v>2263</v>
      </c>
      <c r="AC1441" s="544" t="s">
        <v>2505</v>
      </c>
      <c r="AD1441" s="544" t="s">
        <v>2505</v>
      </c>
      <c r="AE1441" s="544" t="s">
        <v>2263</v>
      </c>
      <c r="AF1441" s="545" t="s">
        <v>2263</v>
      </c>
      <c r="AG1441" s="545" t="s">
        <v>2263</v>
      </c>
      <c r="AH1441" s="556"/>
      <c r="AN1441" s="502">
        <f t="shared" si="394"/>
        <v>0</v>
      </c>
      <c r="AO1441" s="502">
        <f t="shared" si="394"/>
        <v>-34921.603801328747</v>
      </c>
      <c r="AP1441" s="502">
        <f t="shared" si="394"/>
        <v>-24008.602613413514</v>
      </c>
      <c r="AQ1441" s="502">
        <f t="shared" si="394"/>
        <v>-1746279.3065317594</v>
      </c>
    </row>
    <row r="1442" spans="1:43" s="504" customFormat="1" ht="12.75" x14ac:dyDescent="0.2">
      <c r="A1442" s="535" t="s">
        <v>1816</v>
      </c>
      <c r="B1442" s="536">
        <v>0</v>
      </c>
      <c r="C1442" s="537" t="s">
        <v>2263</v>
      </c>
      <c r="D1442" s="537">
        <v>984.84561807095815</v>
      </c>
      <c r="E1442" s="537">
        <v>984.84561807095815</v>
      </c>
      <c r="F1442" s="537">
        <v>1581.5158362123761</v>
      </c>
      <c r="G1442" s="538">
        <v>0</v>
      </c>
      <c r="H1442" s="538">
        <v>49</v>
      </c>
      <c r="I1442" s="538">
        <v>66</v>
      </c>
      <c r="J1442" s="538">
        <v>1718</v>
      </c>
      <c r="K1442" s="539">
        <f t="shared" si="398"/>
        <v>0</v>
      </c>
      <c r="L1442" s="539">
        <f t="shared" si="395"/>
        <v>48257.435285476953</v>
      </c>
      <c r="M1442" s="539">
        <f t="shared" si="395"/>
        <v>64999.810792683238</v>
      </c>
      <c r="N1442" s="539">
        <f t="shared" si="395"/>
        <v>2717044.2066128622</v>
      </c>
      <c r="O1442" s="539">
        <f t="shared" si="399"/>
        <v>2830301.4526910223</v>
      </c>
      <c r="P1442" s="540"/>
      <c r="Q1442" s="541"/>
      <c r="R1442" s="541"/>
      <c r="S1442" s="541"/>
      <c r="T1442" s="541"/>
      <c r="U1442" s="538">
        <f t="shared" si="400"/>
        <v>0</v>
      </c>
      <c r="V1442" s="538">
        <f t="shared" si="396"/>
        <v>0</v>
      </c>
      <c r="W1442" s="538">
        <f t="shared" si="396"/>
        <v>0</v>
      </c>
      <c r="X1442" s="538">
        <f t="shared" si="396"/>
        <v>0</v>
      </c>
      <c r="Y1442" s="538">
        <f t="shared" si="401"/>
        <v>0</v>
      </c>
      <c r="Z1442" s="542">
        <f t="shared" si="402"/>
        <v>0</v>
      </c>
      <c r="AA1442" s="543"/>
      <c r="AB1442" s="544" t="s">
        <v>2263</v>
      </c>
      <c r="AC1442" s="544" t="s">
        <v>2505</v>
      </c>
      <c r="AD1442" s="544" t="s">
        <v>2505</v>
      </c>
      <c r="AE1442" s="544" t="s">
        <v>2263</v>
      </c>
      <c r="AF1442" s="545" t="s">
        <v>2263</v>
      </c>
      <c r="AG1442" s="545" t="s">
        <v>2263</v>
      </c>
      <c r="AH1442" s="556"/>
      <c r="AN1442" s="502">
        <f t="shared" si="394"/>
        <v>0</v>
      </c>
      <c r="AO1442" s="502">
        <f t="shared" si="394"/>
        <v>-48257.435285476953</v>
      </c>
      <c r="AP1442" s="502">
        <f t="shared" si="394"/>
        <v>-64999.810792683238</v>
      </c>
      <c r="AQ1442" s="502">
        <f t="shared" si="394"/>
        <v>-2717044.2066128622</v>
      </c>
    </row>
    <row r="1443" spans="1:43" s="504" customFormat="1" ht="12.75" x14ac:dyDescent="0.2">
      <c r="A1443" s="535" t="s">
        <v>1817</v>
      </c>
      <c r="B1443" s="536">
        <v>0</v>
      </c>
      <c r="C1443" s="537" t="s">
        <v>2263</v>
      </c>
      <c r="D1443" s="537">
        <v>520.63631405021044</v>
      </c>
      <c r="E1443" s="537">
        <v>520.63631405021044</v>
      </c>
      <c r="F1443" s="537">
        <v>676.86237428192112</v>
      </c>
      <c r="G1443" s="538">
        <v>0</v>
      </c>
      <c r="H1443" s="538">
        <v>1648</v>
      </c>
      <c r="I1443" s="538">
        <v>524</v>
      </c>
      <c r="J1443" s="538">
        <v>27905</v>
      </c>
      <c r="K1443" s="539">
        <f t="shared" si="398"/>
        <v>0</v>
      </c>
      <c r="L1443" s="539">
        <f t="shared" si="395"/>
        <v>858008.64555474685</v>
      </c>
      <c r="M1443" s="539">
        <f t="shared" si="395"/>
        <v>272813.42856231029</v>
      </c>
      <c r="N1443" s="539">
        <f t="shared" si="395"/>
        <v>18887844.55433701</v>
      </c>
      <c r="O1443" s="539">
        <f t="shared" si="399"/>
        <v>20018666.628454067</v>
      </c>
      <c r="P1443" s="540"/>
      <c r="Q1443" s="541"/>
      <c r="R1443" s="541"/>
      <c r="S1443" s="541"/>
      <c r="T1443" s="541"/>
      <c r="U1443" s="538">
        <f t="shared" si="400"/>
        <v>0</v>
      </c>
      <c r="V1443" s="538">
        <f t="shared" si="396"/>
        <v>0</v>
      </c>
      <c r="W1443" s="538">
        <f t="shared" si="396"/>
        <v>0</v>
      </c>
      <c r="X1443" s="538">
        <f t="shared" si="396"/>
        <v>0</v>
      </c>
      <c r="Y1443" s="538">
        <f t="shared" si="401"/>
        <v>0</v>
      </c>
      <c r="Z1443" s="542">
        <f t="shared" si="402"/>
        <v>0</v>
      </c>
      <c r="AA1443" s="543"/>
      <c r="AB1443" s="544" t="s">
        <v>2263</v>
      </c>
      <c r="AC1443" s="544" t="s">
        <v>2505</v>
      </c>
      <c r="AD1443" s="544" t="s">
        <v>2505</v>
      </c>
      <c r="AE1443" s="544" t="s">
        <v>2263</v>
      </c>
      <c r="AF1443" s="545" t="s">
        <v>2263</v>
      </c>
      <c r="AG1443" s="545" t="s">
        <v>2263</v>
      </c>
      <c r="AH1443" s="556"/>
      <c r="AN1443" s="502">
        <f t="shared" si="394"/>
        <v>0</v>
      </c>
      <c r="AO1443" s="502">
        <f t="shared" si="394"/>
        <v>-858008.64555474685</v>
      </c>
      <c r="AP1443" s="502">
        <f t="shared" si="394"/>
        <v>-272813.42856231029</v>
      </c>
      <c r="AQ1443" s="502">
        <f t="shared" si="394"/>
        <v>-18887844.55433701</v>
      </c>
    </row>
    <row r="1444" spans="1:43" s="504" customFormat="1" ht="12.75" x14ac:dyDescent="0.2">
      <c r="A1444" s="535" t="s">
        <v>1818</v>
      </c>
      <c r="B1444" s="536">
        <v>0</v>
      </c>
      <c r="C1444" s="537" t="s">
        <v>2263</v>
      </c>
      <c r="D1444" s="537">
        <v>1033.6798837761121</v>
      </c>
      <c r="E1444" s="537">
        <v>1033.6798837761121</v>
      </c>
      <c r="F1444" s="537">
        <v>877.94959876318705</v>
      </c>
      <c r="G1444" s="538">
        <v>0</v>
      </c>
      <c r="H1444" s="538">
        <v>28</v>
      </c>
      <c r="I1444" s="538">
        <v>27</v>
      </c>
      <c r="J1444" s="538">
        <v>3796</v>
      </c>
      <c r="K1444" s="539">
        <f t="shared" si="398"/>
        <v>0</v>
      </c>
      <c r="L1444" s="539">
        <f t="shared" si="395"/>
        <v>28943.036745731137</v>
      </c>
      <c r="M1444" s="539">
        <f t="shared" si="395"/>
        <v>27909.356861955028</v>
      </c>
      <c r="N1444" s="539">
        <f t="shared" si="395"/>
        <v>3332696.6769050579</v>
      </c>
      <c r="O1444" s="539">
        <f t="shared" si="399"/>
        <v>3389549.0705127441</v>
      </c>
      <c r="P1444" s="540"/>
      <c r="Q1444" s="541"/>
      <c r="R1444" s="541"/>
      <c r="S1444" s="541"/>
      <c r="T1444" s="541"/>
      <c r="U1444" s="538">
        <f t="shared" si="400"/>
        <v>0</v>
      </c>
      <c r="V1444" s="538">
        <f t="shared" si="396"/>
        <v>0</v>
      </c>
      <c r="W1444" s="538">
        <f t="shared" si="396"/>
        <v>0</v>
      </c>
      <c r="X1444" s="538">
        <f t="shared" si="396"/>
        <v>0</v>
      </c>
      <c r="Y1444" s="538">
        <f t="shared" si="401"/>
        <v>0</v>
      </c>
      <c r="Z1444" s="542">
        <f t="shared" si="402"/>
        <v>0</v>
      </c>
      <c r="AA1444" s="543"/>
      <c r="AB1444" s="544" t="s">
        <v>2505</v>
      </c>
      <c r="AC1444" s="544">
        <v>1356.5074420567953</v>
      </c>
      <c r="AD1444" s="544">
        <v>1356.5074420567953</v>
      </c>
      <c r="AE1444" s="544">
        <v>1132.5134787052768</v>
      </c>
      <c r="AF1444" s="545" t="s">
        <v>2263</v>
      </c>
      <c r="AG1444" s="545" t="s">
        <v>2263</v>
      </c>
      <c r="AH1444" s="556"/>
      <c r="AN1444" s="502">
        <f t="shared" si="394"/>
        <v>0</v>
      </c>
      <c r="AO1444" s="502">
        <f t="shared" si="394"/>
        <v>-28943.036745731137</v>
      </c>
      <c r="AP1444" s="502">
        <f t="shared" si="394"/>
        <v>-27909.356861955028</v>
      </c>
      <c r="AQ1444" s="502">
        <f t="shared" si="394"/>
        <v>-3332696.6769050579</v>
      </c>
    </row>
    <row r="1445" spans="1:43" s="504" customFormat="1" ht="12.75" x14ac:dyDescent="0.2">
      <c r="A1445" s="535" t="s">
        <v>1819</v>
      </c>
      <c r="B1445" s="536">
        <v>0</v>
      </c>
      <c r="C1445" s="537" t="s">
        <v>2263</v>
      </c>
      <c r="D1445" s="537">
        <v>466.86644935389188</v>
      </c>
      <c r="E1445" s="537">
        <v>466.86644935389188</v>
      </c>
      <c r="F1445" s="537">
        <v>762.2718603964579</v>
      </c>
      <c r="G1445" s="538">
        <v>0</v>
      </c>
      <c r="H1445" s="538">
        <v>2368</v>
      </c>
      <c r="I1445" s="538">
        <v>1290</v>
      </c>
      <c r="J1445" s="538">
        <v>148355</v>
      </c>
      <c r="K1445" s="539">
        <f t="shared" si="398"/>
        <v>0</v>
      </c>
      <c r="L1445" s="539">
        <f t="shared" si="395"/>
        <v>1105539.752070016</v>
      </c>
      <c r="M1445" s="539">
        <f t="shared" si="395"/>
        <v>602257.71966652048</v>
      </c>
      <c r="N1445" s="539">
        <f t="shared" si="395"/>
        <v>113086841.8491165</v>
      </c>
      <c r="O1445" s="539">
        <f t="shared" si="399"/>
        <v>114794639.32085304</v>
      </c>
      <c r="P1445" s="540"/>
      <c r="Q1445" s="541"/>
      <c r="R1445" s="541"/>
      <c r="S1445" s="541"/>
      <c r="T1445" s="541"/>
      <c r="U1445" s="538">
        <f t="shared" si="400"/>
        <v>0</v>
      </c>
      <c r="V1445" s="538">
        <f t="shared" si="396"/>
        <v>0</v>
      </c>
      <c r="W1445" s="538">
        <f t="shared" si="396"/>
        <v>0</v>
      </c>
      <c r="X1445" s="538">
        <f t="shared" si="396"/>
        <v>0</v>
      </c>
      <c r="Y1445" s="538">
        <f t="shared" si="401"/>
        <v>0</v>
      </c>
      <c r="Z1445" s="542">
        <f t="shared" si="402"/>
        <v>0</v>
      </c>
      <c r="AA1445" s="543"/>
      <c r="AB1445" s="544" t="s">
        <v>2505</v>
      </c>
      <c r="AC1445" s="544">
        <v>398.70925476570267</v>
      </c>
      <c r="AD1445" s="544">
        <v>398.70925476570267</v>
      </c>
      <c r="AE1445" s="544">
        <v>759.78752368835023</v>
      </c>
      <c r="AF1445" s="545" t="s">
        <v>2263</v>
      </c>
      <c r="AG1445" s="545" t="s">
        <v>2263</v>
      </c>
      <c r="AH1445" s="556"/>
      <c r="AN1445" s="502">
        <f t="shared" si="394"/>
        <v>0</v>
      </c>
      <c r="AO1445" s="502">
        <f t="shared" si="394"/>
        <v>-1105539.752070016</v>
      </c>
      <c r="AP1445" s="502">
        <f t="shared" si="394"/>
        <v>-602257.71966652048</v>
      </c>
      <c r="AQ1445" s="502">
        <f t="shared" si="394"/>
        <v>-113086841.8491165</v>
      </c>
    </row>
    <row r="1446" spans="1:43" s="504" customFormat="1" ht="12.75" x14ac:dyDescent="0.2">
      <c r="A1446" s="535" t="s">
        <v>1820</v>
      </c>
      <c r="B1446" s="536">
        <v>0</v>
      </c>
      <c r="C1446" s="537">
        <v>0</v>
      </c>
      <c r="D1446" s="537">
        <v>0</v>
      </c>
      <c r="E1446" s="537">
        <v>0</v>
      </c>
      <c r="F1446" s="537">
        <v>0</v>
      </c>
      <c r="G1446" s="538">
        <v>0</v>
      </c>
      <c r="H1446" s="538">
        <v>13</v>
      </c>
      <c r="I1446" s="538">
        <v>64</v>
      </c>
      <c r="J1446" s="538">
        <v>73916</v>
      </c>
      <c r="K1446" s="539">
        <f t="shared" si="398"/>
        <v>0</v>
      </c>
      <c r="L1446" s="539">
        <f t="shared" si="395"/>
        <v>0</v>
      </c>
      <c r="M1446" s="539">
        <f t="shared" si="395"/>
        <v>0</v>
      </c>
      <c r="N1446" s="539">
        <f t="shared" si="395"/>
        <v>0</v>
      </c>
      <c r="O1446" s="539">
        <f t="shared" si="399"/>
        <v>0</v>
      </c>
      <c r="P1446" s="540"/>
      <c r="Q1446" s="541"/>
      <c r="R1446" s="541"/>
      <c r="S1446" s="541"/>
      <c r="T1446" s="541"/>
      <c r="U1446" s="538">
        <f t="shared" si="400"/>
        <v>0</v>
      </c>
      <c r="V1446" s="538">
        <f t="shared" si="396"/>
        <v>0</v>
      </c>
      <c r="W1446" s="538">
        <f t="shared" si="396"/>
        <v>0</v>
      </c>
      <c r="X1446" s="538">
        <f t="shared" si="396"/>
        <v>0</v>
      </c>
      <c r="Y1446" s="538">
        <f t="shared" si="401"/>
        <v>0</v>
      </c>
      <c r="Z1446" s="542">
        <f t="shared" si="402"/>
        <v>0</v>
      </c>
      <c r="AA1446" s="543"/>
      <c r="AB1446" s="544">
        <v>0</v>
      </c>
      <c r="AC1446" s="544">
        <v>0</v>
      </c>
      <c r="AD1446" s="544">
        <v>0</v>
      </c>
      <c r="AE1446" s="544">
        <v>0</v>
      </c>
      <c r="AF1446" s="545" t="s">
        <v>2263</v>
      </c>
      <c r="AG1446" s="545" t="s">
        <v>2263</v>
      </c>
      <c r="AH1446" s="556"/>
      <c r="AN1446" s="502">
        <f t="shared" si="394"/>
        <v>0</v>
      </c>
      <c r="AO1446" s="502">
        <f t="shared" si="394"/>
        <v>0</v>
      </c>
      <c r="AP1446" s="502">
        <f t="shared" si="394"/>
        <v>0</v>
      </c>
      <c r="AQ1446" s="502">
        <f t="shared" si="394"/>
        <v>0</v>
      </c>
    </row>
    <row r="1447" spans="1:43" s="504" customFormat="1" ht="12.75" x14ac:dyDescent="0.2">
      <c r="A1447" s="535" t="s">
        <v>1821</v>
      </c>
      <c r="B1447" s="536">
        <v>0</v>
      </c>
      <c r="C1447" s="537" t="s">
        <v>2263</v>
      </c>
      <c r="D1447" s="537">
        <v>3583.9807834403855</v>
      </c>
      <c r="E1447" s="537">
        <v>3583.9807834403855</v>
      </c>
      <c r="F1447" s="537">
        <v>1800.8735797715913</v>
      </c>
      <c r="G1447" s="538">
        <v>0</v>
      </c>
      <c r="H1447" s="538">
        <v>36</v>
      </c>
      <c r="I1447" s="538">
        <v>95</v>
      </c>
      <c r="J1447" s="538">
        <v>374</v>
      </c>
      <c r="K1447" s="539">
        <f t="shared" si="398"/>
        <v>0</v>
      </c>
      <c r="L1447" s="539">
        <f t="shared" si="395"/>
        <v>129023.30820385387</v>
      </c>
      <c r="M1447" s="539">
        <f t="shared" si="395"/>
        <v>340478.1744268366</v>
      </c>
      <c r="N1447" s="539">
        <f t="shared" si="395"/>
        <v>673526.71883457515</v>
      </c>
      <c r="O1447" s="539">
        <f t="shared" si="399"/>
        <v>1143028.2014652656</v>
      </c>
      <c r="P1447" s="540"/>
      <c r="Q1447" s="541"/>
      <c r="R1447" s="541"/>
      <c r="S1447" s="541"/>
      <c r="T1447" s="541"/>
      <c r="U1447" s="538">
        <f t="shared" si="400"/>
        <v>0</v>
      </c>
      <c r="V1447" s="538">
        <f t="shared" si="396"/>
        <v>0</v>
      </c>
      <c r="W1447" s="538">
        <f t="shared" si="396"/>
        <v>0</v>
      </c>
      <c r="X1447" s="538">
        <f t="shared" si="396"/>
        <v>0</v>
      </c>
      <c r="Y1447" s="538">
        <f t="shared" si="401"/>
        <v>0</v>
      </c>
      <c r="Z1447" s="542">
        <f t="shared" si="402"/>
        <v>0</v>
      </c>
      <c r="AA1447" s="543"/>
      <c r="AB1447" s="544" t="s">
        <v>2263</v>
      </c>
      <c r="AC1447" s="544" t="s">
        <v>2505</v>
      </c>
      <c r="AD1447" s="544" t="s">
        <v>2505</v>
      </c>
      <c r="AE1447" s="544" t="s">
        <v>2263</v>
      </c>
      <c r="AF1447" s="545" t="s">
        <v>2263</v>
      </c>
      <c r="AG1447" s="545" t="s">
        <v>2263</v>
      </c>
      <c r="AH1447" s="556"/>
      <c r="AN1447" s="502">
        <f t="shared" si="394"/>
        <v>0</v>
      </c>
      <c r="AO1447" s="502">
        <f t="shared" si="394"/>
        <v>-129023.30820385387</v>
      </c>
      <c r="AP1447" s="502">
        <f t="shared" si="394"/>
        <v>-340478.1744268366</v>
      </c>
      <c r="AQ1447" s="502">
        <f t="shared" si="394"/>
        <v>-673526.71883457515</v>
      </c>
    </row>
    <row r="1448" spans="1:43" s="504" customFormat="1" ht="12.75" x14ac:dyDescent="0.2">
      <c r="A1448" s="535" t="s">
        <v>1822</v>
      </c>
      <c r="B1448" s="536">
        <v>0</v>
      </c>
      <c r="C1448" s="537" t="s">
        <v>2263</v>
      </c>
      <c r="D1448" s="537">
        <v>1153.6953347820738</v>
      </c>
      <c r="E1448" s="537">
        <v>1153.6953347820738</v>
      </c>
      <c r="F1448" s="537">
        <v>787.98645382697964</v>
      </c>
      <c r="G1448" s="538">
        <v>0</v>
      </c>
      <c r="H1448" s="538">
        <v>303</v>
      </c>
      <c r="I1448" s="538">
        <v>273</v>
      </c>
      <c r="J1448" s="538">
        <v>3284</v>
      </c>
      <c r="K1448" s="539">
        <f t="shared" si="398"/>
        <v>0</v>
      </c>
      <c r="L1448" s="539">
        <f t="shared" si="395"/>
        <v>349569.68643896835</v>
      </c>
      <c r="M1448" s="539">
        <f t="shared" si="395"/>
        <v>314958.82639550616</v>
      </c>
      <c r="N1448" s="539">
        <f t="shared" si="395"/>
        <v>2587747.5143678011</v>
      </c>
      <c r="O1448" s="539">
        <f t="shared" si="399"/>
        <v>3252276.0272022756</v>
      </c>
      <c r="P1448" s="540"/>
      <c r="Q1448" s="541"/>
      <c r="R1448" s="541"/>
      <c r="S1448" s="541"/>
      <c r="T1448" s="541"/>
      <c r="U1448" s="538">
        <f t="shared" si="400"/>
        <v>0</v>
      </c>
      <c r="V1448" s="538">
        <f t="shared" si="396"/>
        <v>0</v>
      </c>
      <c r="W1448" s="538">
        <f t="shared" si="396"/>
        <v>0</v>
      </c>
      <c r="X1448" s="538">
        <f t="shared" si="396"/>
        <v>0</v>
      </c>
      <c r="Y1448" s="538">
        <f t="shared" si="401"/>
        <v>0</v>
      </c>
      <c r="Z1448" s="542">
        <f t="shared" si="402"/>
        <v>0</v>
      </c>
      <c r="AA1448" s="543"/>
      <c r="AB1448" s="544" t="s">
        <v>2263</v>
      </c>
      <c r="AC1448" s="544" t="s">
        <v>2505</v>
      </c>
      <c r="AD1448" s="544" t="s">
        <v>2505</v>
      </c>
      <c r="AE1448" s="544" t="s">
        <v>2263</v>
      </c>
      <c r="AF1448" s="545" t="s">
        <v>2263</v>
      </c>
      <c r="AG1448" s="545" t="s">
        <v>2263</v>
      </c>
      <c r="AH1448" s="556"/>
      <c r="AN1448" s="502">
        <f t="shared" si="394"/>
        <v>0</v>
      </c>
      <c r="AO1448" s="502">
        <f t="shared" si="394"/>
        <v>-349569.68643896835</v>
      </c>
      <c r="AP1448" s="502">
        <f t="shared" si="394"/>
        <v>-314958.82639550616</v>
      </c>
      <c r="AQ1448" s="502">
        <f t="shared" si="394"/>
        <v>-2587747.5143678011</v>
      </c>
    </row>
    <row r="1449" spans="1:43" s="504" customFormat="1" ht="12.75" x14ac:dyDescent="0.2">
      <c r="A1449" s="535" t="s">
        <v>1823</v>
      </c>
      <c r="B1449" s="536">
        <v>0</v>
      </c>
      <c r="C1449" s="537" t="s">
        <v>2263</v>
      </c>
      <c r="D1449" s="537">
        <v>877.50101573692666</v>
      </c>
      <c r="E1449" s="537">
        <v>877.50101573692666</v>
      </c>
      <c r="F1449" s="537">
        <v>593.75114735942054</v>
      </c>
      <c r="G1449" s="538">
        <v>0</v>
      </c>
      <c r="H1449" s="538">
        <v>933</v>
      </c>
      <c r="I1449" s="538">
        <v>439</v>
      </c>
      <c r="J1449" s="538">
        <v>15685</v>
      </c>
      <c r="K1449" s="539">
        <f t="shared" si="398"/>
        <v>0</v>
      </c>
      <c r="L1449" s="539">
        <f t="shared" si="395"/>
        <v>818708.44768255262</v>
      </c>
      <c r="M1449" s="539">
        <f t="shared" si="395"/>
        <v>385222.94590851082</v>
      </c>
      <c r="N1449" s="539">
        <f t="shared" si="395"/>
        <v>9312986.7463325113</v>
      </c>
      <c r="O1449" s="539">
        <f t="shared" si="399"/>
        <v>10516918.139923574</v>
      </c>
      <c r="P1449" s="540"/>
      <c r="Q1449" s="541"/>
      <c r="R1449" s="541"/>
      <c r="S1449" s="541"/>
      <c r="T1449" s="541"/>
      <c r="U1449" s="538">
        <f t="shared" si="400"/>
        <v>0</v>
      </c>
      <c r="V1449" s="538">
        <f t="shared" si="396"/>
        <v>0</v>
      </c>
      <c r="W1449" s="538">
        <f t="shared" si="396"/>
        <v>0</v>
      </c>
      <c r="X1449" s="538">
        <f t="shared" si="396"/>
        <v>0</v>
      </c>
      <c r="Y1449" s="538">
        <f t="shared" si="401"/>
        <v>0</v>
      </c>
      <c r="Z1449" s="542">
        <f t="shared" si="402"/>
        <v>0</v>
      </c>
      <c r="AA1449" s="543"/>
      <c r="AB1449" s="544" t="s">
        <v>2263</v>
      </c>
      <c r="AC1449" s="544" t="s">
        <v>2505</v>
      </c>
      <c r="AD1449" s="544" t="s">
        <v>2505</v>
      </c>
      <c r="AE1449" s="544" t="s">
        <v>2263</v>
      </c>
      <c r="AF1449" s="545" t="s">
        <v>2263</v>
      </c>
      <c r="AG1449" s="545" t="s">
        <v>2263</v>
      </c>
      <c r="AH1449" s="556"/>
      <c r="AN1449" s="502">
        <f t="shared" si="394"/>
        <v>0</v>
      </c>
      <c r="AO1449" s="502">
        <f t="shared" si="394"/>
        <v>-818708.44768255262</v>
      </c>
      <c r="AP1449" s="502">
        <f t="shared" si="394"/>
        <v>-385222.94590851082</v>
      </c>
      <c r="AQ1449" s="502">
        <f t="shared" ref="AQ1449:AQ1512" si="405">X1449-N1449</f>
        <v>-9312986.7463325113</v>
      </c>
    </row>
    <row r="1450" spans="1:43" s="504" customFormat="1" ht="12.75" x14ac:dyDescent="0.2">
      <c r="A1450" s="535" t="s">
        <v>1824</v>
      </c>
      <c r="B1450" s="536">
        <v>0</v>
      </c>
      <c r="C1450" s="537" t="s">
        <v>2263</v>
      </c>
      <c r="D1450" s="537">
        <v>786.96359008774527</v>
      </c>
      <c r="E1450" s="537">
        <v>786.96359008774527</v>
      </c>
      <c r="F1450" s="537">
        <v>489.33107497946673</v>
      </c>
      <c r="G1450" s="538">
        <v>0</v>
      </c>
      <c r="H1450" s="538">
        <v>1693</v>
      </c>
      <c r="I1450" s="538">
        <v>637</v>
      </c>
      <c r="J1450" s="538">
        <v>35902</v>
      </c>
      <c r="K1450" s="539">
        <f t="shared" si="398"/>
        <v>0</v>
      </c>
      <c r="L1450" s="539">
        <f t="shared" si="395"/>
        <v>1332329.3580185527</v>
      </c>
      <c r="M1450" s="539">
        <f t="shared" si="395"/>
        <v>501295.80688589375</v>
      </c>
      <c r="N1450" s="539">
        <f t="shared" si="395"/>
        <v>17567964.253912814</v>
      </c>
      <c r="O1450" s="539">
        <f t="shared" si="399"/>
        <v>19401589.418817259</v>
      </c>
      <c r="P1450" s="540"/>
      <c r="Q1450" s="541"/>
      <c r="R1450" s="541"/>
      <c r="S1450" s="541"/>
      <c r="T1450" s="541"/>
      <c r="U1450" s="538">
        <f t="shared" si="400"/>
        <v>0</v>
      </c>
      <c r="V1450" s="538">
        <f t="shared" si="396"/>
        <v>0</v>
      </c>
      <c r="W1450" s="538">
        <f t="shared" si="396"/>
        <v>0</v>
      </c>
      <c r="X1450" s="538">
        <f t="shared" si="396"/>
        <v>0</v>
      </c>
      <c r="Y1450" s="538">
        <f t="shared" si="401"/>
        <v>0</v>
      </c>
      <c r="Z1450" s="542">
        <f t="shared" si="402"/>
        <v>0</v>
      </c>
      <c r="AA1450" s="543"/>
      <c r="AB1450" s="544" t="s">
        <v>2263</v>
      </c>
      <c r="AC1450" s="544" t="s">
        <v>2505</v>
      </c>
      <c r="AD1450" s="544" t="s">
        <v>2505</v>
      </c>
      <c r="AE1450" s="544" t="s">
        <v>2263</v>
      </c>
      <c r="AF1450" s="545" t="s">
        <v>2263</v>
      </c>
      <c r="AG1450" s="545" t="s">
        <v>2263</v>
      </c>
      <c r="AH1450" s="556"/>
      <c r="AN1450" s="502">
        <f t="shared" ref="AN1450:AQ1513" si="406">U1450-K1450</f>
        <v>0</v>
      </c>
      <c r="AO1450" s="502">
        <f t="shared" si="406"/>
        <v>-1332329.3580185527</v>
      </c>
      <c r="AP1450" s="502">
        <f t="shared" si="406"/>
        <v>-501295.80688589375</v>
      </c>
      <c r="AQ1450" s="502">
        <f t="shared" si="405"/>
        <v>-17567964.253912814</v>
      </c>
    </row>
    <row r="1451" spans="1:43" s="504" customFormat="1" ht="12.75" x14ac:dyDescent="0.2">
      <c r="A1451" s="535" t="s">
        <v>1825</v>
      </c>
      <c r="B1451" s="536">
        <v>0</v>
      </c>
      <c r="C1451" s="537" t="s">
        <v>2263</v>
      </c>
      <c r="D1451" s="537">
        <v>829.88432495823804</v>
      </c>
      <c r="E1451" s="537">
        <v>829.88432495823804</v>
      </c>
      <c r="F1451" s="537">
        <v>742.55884273982542</v>
      </c>
      <c r="G1451" s="538">
        <v>0</v>
      </c>
      <c r="H1451" s="538">
        <v>44</v>
      </c>
      <c r="I1451" s="538">
        <v>38</v>
      </c>
      <c r="J1451" s="538">
        <v>2061</v>
      </c>
      <c r="K1451" s="539">
        <f t="shared" si="398"/>
        <v>0</v>
      </c>
      <c r="L1451" s="539">
        <f t="shared" si="395"/>
        <v>36514.910298162475</v>
      </c>
      <c r="M1451" s="539">
        <f t="shared" si="395"/>
        <v>31535.604348413046</v>
      </c>
      <c r="N1451" s="539">
        <f t="shared" si="395"/>
        <v>1530413.7748867802</v>
      </c>
      <c r="O1451" s="539">
        <f t="shared" si="399"/>
        <v>1598464.2895333557</v>
      </c>
      <c r="P1451" s="540"/>
      <c r="Q1451" s="541"/>
      <c r="R1451" s="541"/>
      <c r="S1451" s="541"/>
      <c r="T1451" s="541"/>
      <c r="U1451" s="538">
        <f t="shared" si="400"/>
        <v>0</v>
      </c>
      <c r="V1451" s="538">
        <f t="shared" si="396"/>
        <v>0</v>
      </c>
      <c r="W1451" s="538">
        <f t="shared" si="396"/>
        <v>0</v>
      </c>
      <c r="X1451" s="538">
        <f t="shared" si="396"/>
        <v>0</v>
      </c>
      <c r="Y1451" s="538">
        <f t="shared" si="401"/>
        <v>0</v>
      </c>
      <c r="Z1451" s="542">
        <f t="shared" si="402"/>
        <v>0</v>
      </c>
      <c r="AA1451" s="543"/>
      <c r="AB1451" s="544" t="s">
        <v>2263</v>
      </c>
      <c r="AC1451" s="544" t="s">
        <v>2505</v>
      </c>
      <c r="AD1451" s="544" t="s">
        <v>2505</v>
      </c>
      <c r="AE1451" s="544" t="s">
        <v>2263</v>
      </c>
      <c r="AF1451" s="545" t="s">
        <v>2263</v>
      </c>
      <c r="AG1451" s="545" t="s">
        <v>2263</v>
      </c>
      <c r="AH1451" s="556"/>
      <c r="AN1451" s="502">
        <f t="shared" si="406"/>
        <v>0</v>
      </c>
      <c r="AO1451" s="502">
        <f t="shared" si="406"/>
        <v>-36514.910298162475</v>
      </c>
      <c r="AP1451" s="502">
        <f t="shared" si="406"/>
        <v>-31535.604348413046</v>
      </c>
      <c r="AQ1451" s="502">
        <f t="shared" si="405"/>
        <v>-1530413.7748867802</v>
      </c>
    </row>
    <row r="1452" spans="1:43" s="504" customFormat="1" ht="12.75" x14ac:dyDescent="0.2">
      <c r="A1452" s="535" t="s">
        <v>1826</v>
      </c>
      <c r="B1452" s="536">
        <v>0</v>
      </c>
      <c r="C1452" s="537" t="s">
        <v>2263</v>
      </c>
      <c r="D1452" s="537">
        <v>543.63518771627776</v>
      </c>
      <c r="E1452" s="537">
        <v>543.63518771627776</v>
      </c>
      <c r="F1452" s="537">
        <v>491.10442271118268</v>
      </c>
      <c r="G1452" s="538">
        <v>0</v>
      </c>
      <c r="H1452" s="538">
        <v>152</v>
      </c>
      <c r="I1452" s="538">
        <v>127</v>
      </c>
      <c r="J1452" s="538">
        <v>14499</v>
      </c>
      <c r="K1452" s="539">
        <f t="shared" si="398"/>
        <v>0</v>
      </c>
      <c r="L1452" s="539">
        <f t="shared" si="395"/>
        <v>82632.548532874222</v>
      </c>
      <c r="M1452" s="539">
        <f t="shared" si="395"/>
        <v>69041.668839967271</v>
      </c>
      <c r="N1452" s="539">
        <f t="shared" si="395"/>
        <v>7120523.0248894375</v>
      </c>
      <c r="O1452" s="539">
        <f t="shared" si="399"/>
        <v>7272197.2422622787</v>
      </c>
      <c r="P1452" s="540"/>
      <c r="Q1452" s="541"/>
      <c r="R1452" s="541"/>
      <c r="S1452" s="541"/>
      <c r="T1452" s="541"/>
      <c r="U1452" s="538">
        <f t="shared" si="400"/>
        <v>0</v>
      </c>
      <c r="V1452" s="538">
        <f t="shared" si="396"/>
        <v>0</v>
      </c>
      <c r="W1452" s="538">
        <f t="shared" si="396"/>
        <v>0</v>
      </c>
      <c r="X1452" s="538">
        <f t="shared" si="396"/>
        <v>0</v>
      </c>
      <c r="Y1452" s="538">
        <f t="shared" si="401"/>
        <v>0</v>
      </c>
      <c r="Z1452" s="542">
        <f t="shared" si="402"/>
        <v>0</v>
      </c>
      <c r="AA1452" s="543"/>
      <c r="AB1452" s="544" t="s">
        <v>2263</v>
      </c>
      <c r="AC1452" s="544" t="s">
        <v>2505</v>
      </c>
      <c r="AD1452" s="544" t="s">
        <v>2505</v>
      </c>
      <c r="AE1452" s="544" t="s">
        <v>2263</v>
      </c>
      <c r="AF1452" s="545" t="s">
        <v>2263</v>
      </c>
      <c r="AG1452" s="545" t="s">
        <v>2263</v>
      </c>
      <c r="AH1452" s="556"/>
      <c r="AN1452" s="502">
        <f t="shared" si="406"/>
        <v>0</v>
      </c>
      <c r="AO1452" s="502">
        <f t="shared" si="406"/>
        <v>-82632.548532874222</v>
      </c>
      <c r="AP1452" s="502">
        <f t="shared" si="406"/>
        <v>-69041.668839967271</v>
      </c>
      <c r="AQ1452" s="502">
        <f t="shared" si="405"/>
        <v>-7120523.0248894375</v>
      </c>
    </row>
    <row r="1453" spans="1:43" s="504" customFormat="1" ht="12.75" x14ac:dyDescent="0.2">
      <c r="A1453" s="535" t="s">
        <v>1827</v>
      </c>
      <c r="B1453" s="536">
        <v>0</v>
      </c>
      <c r="C1453" s="537" t="s">
        <v>2263</v>
      </c>
      <c r="D1453" s="537">
        <v>429.40475196284581</v>
      </c>
      <c r="E1453" s="537">
        <v>429.40475196284581</v>
      </c>
      <c r="F1453" s="537">
        <v>421.22692220686343</v>
      </c>
      <c r="G1453" s="538">
        <v>0</v>
      </c>
      <c r="H1453" s="538">
        <v>61</v>
      </c>
      <c r="I1453" s="538">
        <v>72</v>
      </c>
      <c r="J1453" s="538">
        <v>21958</v>
      </c>
      <c r="K1453" s="539">
        <f t="shared" si="398"/>
        <v>0</v>
      </c>
      <c r="L1453" s="539">
        <f t="shared" si="395"/>
        <v>26193.689869733593</v>
      </c>
      <c r="M1453" s="539">
        <f t="shared" si="395"/>
        <v>30917.142141324897</v>
      </c>
      <c r="N1453" s="539">
        <f t="shared" si="395"/>
        <v>9249300.7578183077</v>
      </c>
      <c r="O1453" s="539">
        <f t="shared" si="399"/>
        <v>9306411.5898293667</v>
      </c>
      <c r="P1453" s="540"/>
      <c r="Q1453" s="541"/>
      <c r="R1453" s="541"/>
      <c r="S1453" s="541"/>
      <c r="T1453" s="541"/>
      <c r="U1453" s="538">
        <f t="shared" si="400"/>
        <v>0</v>
      </c>
      <c r="V1453" s="538">
        <f t="shared" si="396"/>
        <v>0</v>
      </c>
      <c r="W1453" s="538">
        <f t="shared" si="396"/>
        <v>0</v>
      </c>
      <c r="X1453" s="538">
        <f t="shared" si="396"/>
        <v>0</v>
      </c>
      <c r="Y1453" s="538">
        <f t="shared" si="401"/>
        <v>0</v>
      </c>
      <c r="Z1453" s="542">
        <f t="shared" si="402"/>
        <v>0</v>
      </c>
      <c r="AA1453" s="543"/>
      <c r="AB1453" s="544" t="s">
        <v>2263</v>
      </c>
      <c r="AC1453" s="544" t="s">
        <v>2505</v>
      </c>
      <c r="AD1453" s="544" t="s">
        <v>2505</v>
      </c>
      <c r="AE1453" s="544" t="s">
        <v>2263</v>
      </c>
      <c r="AF1453" s="545" t="s">
        <v>2263</v>
      </c>
      <c r="AG1453" s="545" t="s">
        <v>2263</v>
      </c>
      <c r="AH1453" s="556"/>
      <c r="AN1453" s="502">
        <f t="shared" si="406"/>
        <v>0</v>
      </c>
      <c r="AO1453" s="502">
        <f t="shared" si="406"/>
        <v>-26193.689869733593</v>
      </c>
      <c r="AP1453" s="502">
        <f t="shared" si="406"/>
        <v>-30917.142141324897</v>
      </c>
      <c r="AQ1453" s="502">
        <f t="shared" si="405"/>
        <v>-9249300.7578183077</v>
      </c>
    </row>
    <row r="1454" spans="1:43" s="504" customFormat="1" ht="12.75" x14ac:dyDescent="0.2">
      <c r="A1454" s="535" t="s">
        <v>1828</v>
      </c>
      <c r="B1454" s="536">
        <v>0</v>
      </c>
      <c r="C1454" s="537" t="s">
        <v>2263</v>
      </c>
      <c r="D1454" s="537">
        <v>827.13857874272594</v>
      </c>
      <c r="E1454" s="537">
        <v>827.13857874272594</v>
      </c>
      <c r="F1454" s="537">
        <v>1264.1268426422496</v>
      </c>
      <c r="G1454" s="538">
        <v>0</v>
      </c>
      <c r="H1454" s="538">
        <v>52</v>
      </c>
      <c r="I1454" s="538">
        <v>20</v>
      </c>
      <c r="J1454" s="538">
        <v>551</v>
      </c>
      <c r="K1454" s="539">
        <f t="shared" si="398"/>
        <v>0</v>
      </c>
      <c r="L1454" s="539">
        <f t="shared" si="395"/>
        <v>43011.206094621746</v>
      </c>
      <c r="M1454" s="539">
        <f t="shared" si="395"/>
        <v>16542.77157485452</v>
      </c>
      <c r="N1454" s="539">
        <f t="shared" si="395"/>
        <v>696533.89029587957</v>
      </c>
      <c r="O1454" s="539">
        <f t="shared" si="399"/>
        <v>756087.86796535586</v>
      </c>
      <c r="P1454" s="540"/>
      <c r="Q1454" s="541"/>
      <c r="R1454" s="541"/>
      <c r="S1454" s="541"/>
      <c r="T1454" s="541"/>
      <c r="U1454" s="538">
        <f t="shared" si="400"/>
        <v>0</v>
      </c>
      <c r="V1454" s="538">
        <f t="shared" si="396"/>
        <v>0</v>
      </c>
      <c r="W1454" s="538">
        <f t="shared" si="396"/>
        <v>0</v>
      </c>
      <c r="X1454" s="538">
        <f t="shared" si="396"/>
        <v>0</v>
      </c>
      <c r="Y1454" s="538">
        <f t="shared" si="401"/>
        <v>0</v>
      </c>
      <c r="Z1454" s="542">
        <f t="shared" si="402"/>
        <v>0</v>
      </c>
      <c r="AA1454" s="543"/>
      <c r="AB1454" s="544" t="s">
        <v>2263</v>
      </c>
      <c r="AC1454" s="544" t="s">
        <v>2505</v>
      </c>
      <c r="AD1454" s="544" t="s">
        <v>2505</v>
      </c>
      <c r="AE1454" s="544" t="s">
        <v>2263</v>
      </c>
      <c r="AF1454" s="545" t="s">
        <v>2263</v>
      </c>
      <c r="AG1454" s="545" t="s">
        <v>2263</v>
      </c>
      <c r="AH1454" s="556"/>
      <c r="AN1454" s="502">
        <f t="shared" si="406"/>
        <v>0</v>
      </c>
      <c r="AO1454" s="502">
        <f t="shared" si="406"/>
        <v>-43011.206094621746</v>
      </c>
      <c r="AP1454" s="502">
        <f t="shared" si="406"/>
        <v>-16542.77157485452</v>
      </c>
      <c r="AQ1454" s="502">
        <f t="shared" si="405"/>
        <v>-696533.89029587957</v>
      </c>
    </row>
    <row r="1455" spans="1:43" s="504" customFormat="1" ht="38.25" x14ac:dyDescent="0.2">
      <c r="A1455" s="535" t="s">
        <v>1829</v>
      </c>
      <c r="B1455" s="536" t="s">
        <v>2458</v>
      </c>
      <c r="C1455" s="537" t="s">
        <v>2263</v>
      </c>
      <c r="D1455" s="537">
        <v>443.60701720417421</v>
      </c>
      <c r="E1455" s="537">
        <v>443.60701720417421</v>
      </c>
      <c r="F1455" s="537">
        <v>785.17615287378158</v>
      </c>
      <c r="G1455" s="538">
        <v>0</v>
      </c>
      <c r="H1455" s="538">
        <v>1363</v>
      </c>
      <c r="I1455" s="538">
        <v>232</v>
      </c>
      <c r="J1455" s="538">
        <v>10516</v>
      </c>
      <c r="K1455" s="539">
        <f t="shared" si="398"/>
        <v>0</v>
      </c>
      <c r="L1455" s="539">
        <f t="shared" si="395"/>
        <v>604636.36444928939</v>
      </c>
      <c r="M1455" s="539">
        <f t="shared" si="395"/>
        <v>102916.82799136842</v>
      </c>
      <c r="N1455" s="539">
        <f t="shared" si="395"/>
        <v>8256912.4236206869</v>
      </c>
      <c r="O1455" s="539">
        <f t="shared" si="399"/>
        <v>8964465.6160613447</v>
      </c>
      <c r="P1455" s="540"/>
      <c r="Q1455" s="541"/>
      <c r="R1455" s="541">
        <f>SUMPRODUCT(D1455:E1456,H1455:I1456)/SUM(H1455:I1456)</f>
        <v>517.90344030134759</v>
      </c>
      <c r="S1455" s="541">
        <f>+R1455</f>
        <v>517.90344030134759</v>
      </c>
      <c r="T1455" s="541"/>
      <c r="U1455" s="538">
        <f t="shared" si="400"/>
        <v>0</v>
      </c>
      <c r="V1455" s="538">
        <f t="shared" si="396"/>
        <v>705902.38913073682</v>
      </c>
      <c r="W1455" s="538">
        <f t="shared" si="396"/>
        <v>120153.59814991264</v>
      </c>
      <c r="X1455" s="538">
        <f t="shared" si="396"/>
        <v>0</v>
      </c>
      <c r="Y1455" s="538">
        <f t="shared" si="401"/>
        <v>826055.98728064948</v>
      </c>
      <c r="Z1455" s="542">
        <f t="shared" si="402"/>
        <v>-8138409.6287806956</v>
      </c>
      <c r="AA1455" s="543"/>
      <c r="AB1455" s="544" t="s">
        <v>2263</v>
      </c>
      <c r="AC1455" s="544" t="s">
        <v>2505</v>
      </c>
      <c r="AD1455" s="544" t="s">
        <v>2505</v>
      </c>
      <c r="AE1455" s="544" t="s">
        <v>2263</v>
      </c>
      <c r="AF1455" s="545" t="s">
        <v>2263</v>
      </c>
      <c r="AG1455" s="545" t="s">
        <v>2263</v>
      </c>
      <c r="AH1455" s="556"/>
      <c r="AN1455" s="502">
        <f t="shared" si="406"/>
        <v>0</v>
      </c>
      <c r="AO1455" s="502">
        <f t="shared" si="406"/>
        <v>101266.02468144742</v>
      </c>
      <c r="AP1455" s="502">
        <f t="shared" si="406"/>
        <v>17236.770158544212</v>
      </c>
      <c r="AQ1455" s="502">
        <f t="shared" si="405"/>
        <v>-8256912.4236206869</v>
      </c>
    </row>
    <row r="1456" spans="1:43" s="504" customFormat="1" ht="38.25" x14ac:dyDescent="0.2">
      <c r="A1456" s="535" t="s">
        <v>1830</v>
      </c>
      <c r="B1456" s="536" t="s">
        <v>2458</v>
      </c>
      <c r="C1456" s="537" t="s">
        <v>2263</v>
      </c>
      <c r="D1456" s="537">
        <v>871.64312639087439</v>
      </c>
      <c r="E1456" s="537">
        <v>871.64312639087439</v>
      </c>
      <c r="F1456" s="537">
        <v>631.47874494046732</v>
      </c>
      <c r="G1456" s="538">
        <v>0</v>
      </c>
      <c r="H1456" s="538">
        <v>211</v>
      </c>
      <c r="I1456" s="538">
        <v>124</v>
      </c>
      <c r="J1456" s="538">
        <v>17562</v>
      </c>
      <c r="K1456" s="539">
        <f t="shared" si="398"/>
        <v>0</v>
      </c>
      <c r="L1456" s="539">
        <f t="shared" si="395"/>
        <v>183916.6996684745</v>
      </c>
      <c r="M1456" s="539">
        <f t="shared" si="395"/>
        <v>108083.74767246842</v>
      </c>
      <c r="N1456" s="539">
        <f t="shared" si="395"/>
        <v>11090029.718644487</v>
      </c>
      <c r="O1456" s="539">
        <f t="shared" si="399"/>
        <v>11382030.16598543</v>
      </c>
      <c r="P1456" s="540"/>
      <c r="Q1456" s="541"/>
      <c r="R1456" s="541">
        <f>+R1455</f>
        <v>517.90344030134759</v>
      </c>
      <c r="S1456" s="541">
        <f>+R1455</f>
        <v>517.90344030134759</v>
      </c>
      <c r="T1456" s="541"/>
      <c r="U1456" s="538">
        <f t="shared" si="400"/>
        <v>0</v>
      </c>
      <c r="V1456" s="538">
        <f t="shared" si="396"/>
        <v>109277.62590358434</v>
      </c>
      <c r="W1456" s="538">
        <f t="shared" si="396"/>
        <v>64220.026597367098</v>
      </c>
      <c r="X1456" s="538">
        <f t="shared" si="396"/>
        <v>0</v>
      </c>
      <c r="Y1456" s="538">
        <f t="shared" si="401"/>
        <v>173497.65250095143</v>
      </c>
      <c r="Z1456" s="542">
        <f t="shared" si="402"/>
        <v>-11208532.513484478</v>
      </c>
      <c r="AA1456" s="543"/>
      <c r="AB1456" s="544" t="s">
        <v>2263</v>
      </c>
      <c r="AC1456" s="544" t="s">
        <v>2505</v>
      </c>
      <c r="AD1456" s="544" t="s">
        <v>2505</v>
      </c>
      <c r="AE1456" s="544" t="s">
        <v>2263</v>
      </c>
      <c r="AF1456" s="545" t="s">
        <v>2263</v>
      </c>
      <c r="AG1456" s="545" t="s">
        <v>2263</v>
      </c>
      <c r="AH1456" s="556"/>
      <c r="AN1456" s="502">
        <f t="shared" si="406"/>
        <v>0</v>
      </c>
      <c r="AO1456" s="502">
        <f t="shared" si="406"/>
        <v>-74639.073764890156</v>
      </c>
      <c r="AP1456" s="502">
        <f t="shared" si="406"/>
        <v>-43863.721075101326</v>
      </c>
      <c r="AQ1456" s="502">
        <f t="shared" si="405"/>
        <v>-11090029.718644487</v>
      </c>
    </row>
    <row r="1457" spans="1:43" s="504" customFormat="1" ht="12.75" x14ac:dyDescent="0.2">
      <c r="A1457" s="535" t="s">
        <v>1831</v>
      </c>
      <c r="B1457" s="536">
        <v>0</v>
      </c>
      <c r="C1457" s="537" t="s">
        <v>2263</v>
      </c>
      <c r="D1457" s="537">
        <v>8384.7930598152507</v>
      </c>
      <c r="E1457" s="537">
        <v>8384.7930598152507</v>
      </c>
      <c r="F1457" s="537">
        <v>6460.0446722517245</v>
      </c>
      <c r="G1457" s="538">
        <v>0</v>
      </c>
      <c r="H1457" s="538">
        <v>7</v>
      </c>
      <c r="I1457" s="538">
        <v>56</v>
      </c>
      <c r="J1457" s="538">
        <v>550</v>
      </c>
      <c r="K1457" s="539">
        <f t="shared" si="398"/>
        <v>0</v>
      </c>
      <c r="L1457" s="539">
        <f t="shared" si="395"/>
        <v>58693.551418706753</v>
      </c>
      <c r="M1457" s="539">
        <f t="shared" si="395"/>
        <v>469548.41134965402</v>
      </c>
      <c r="N1457" s="539">
        <f t="shared" si="395"/>
        <v>3553024.5697384486</v>
      </c>
      <c r="O1457" s="539">
        <f t="shared" si="399"/>
        <v>4081266.5325068096</v>
      </c>
      <c r="P1457" s="540"/>
      <c r="Q1457" s="541"/>
      <c r="R1457" s="541"/>
      <c r="S1457" s="541"/>
      <c r="T1457" s="541"/>
      <c r="U1457" s="538">
        <f t="shared" si="400"/>
        <v>0</v>
      </c>
      <c r="V1457" s="538">
        <f t="shared" si="396"/>
        <v>0</v>
      </c>
      <c r="W1457" s="538">
        <f t="shared" si="396"/>
        <v>0</v>
      </c>
      <c r="X1457" s="538">
        <f t="shared" si="396"/>
        <v>0</v>
      </c>
      <c r="Y1457" s="538">
        <f t="shared" si="401"/>
        <v>0</v>
      </c>
      <c r="Z1457" s="542">
        <f t="shared" si="402"/>
        <v>0</v>
      </c>
      <c r="AA1457" s="543"/>
      <c r="AB1457" s="544" t="s">
        <v>2263</v>
      </c>
      <c r="AC1457" s="544" t="s">
        <v>2505</v>
      </c>
      <c r="AD1457" s="544" t="s">
        <v>2505</v>
      </c>
      <c r="AE1457" s="544" t="s">
        <v>2263</v>
      </c>
      <c r="AF1457" s="545" t="s">
        <v>2263</v>
      </c>
      <c r="AG1457" s="545" t="s">
        <v>2263</v>
      </c>
      <c r="AH1457" s="556"/>
      <c r="AN1457" s="502">
        <f t="shared" si="406"/>
        <v>0</v>
      </c>
      <c r="AO1457" s="502">
        <f t="shared" si="406"/>
        <v>-58693.551418706753</v>
      </c>
      <c r="AP1457" s="502">
        <f t="shared" si="406"/>
        <v>-469548.41134965402</v>
      </c>
      <c r="AQ1457" s="502">
        <f t="shared" si="405"/>
        <v>-3553024.5697384486</v>
      </c>
    </row>
    <row r="1458" spans="1:43" s="504" customFormat="1" ht="12.75" x14ac:dyDescent="0.2">
      <c r="A1458" s="535" t="s">
        <v>1832</v>
      </c>
      <c r="B1458" s="536">
        <v>0</v>
      </c>
      <c r="C1458" s="537" t="s">
        <v>2263</v>
      </c>
      <c r="D1458" s="537">
        <v>5420.4929626645517</v>
      </c>
      <c r="E1458" s="537">
        <v>5420.4929626645517</v>
      </c>
      <c r="F1458" s="537">
        <v>3969.2994832947302</v>
      </c>
      <c r="G1458" s="538">
        <v>0</v>
      </c>
      <c r="H1458" s="538">
        <v>15</v>
      </c>
      <c r="I1458" s="538">
        <v>100</v>
      </c>
      <c r="J1458" s="538">
        <v>1108</v>
      </c>
      <c r="K1458" s="539">
        <f t="shared" si="398"/>
        <v>0</v>
      </c>
      <c r="L1458" s="539">
        <f t="shared" si="395"/>
        <v>81307.39443996828</v>
      </c>
      <c r="M1458" s="539">
        <f t="shared" si="395"/>
        <v>542049.2962664552</v>
      </c>
      <c r="N1458" s="539">
        <f t="shared" si="395"/>
        <v>4397983.8274905607</v>
      </c>
      <c r="O1458" s="539">
        <f t="shared" si="399"/>
        <v>5021340.5181969842</v>
      </c>
      <c r="P1458" s="540"/>
      <c r="Q1458" s="541"/>
      <c r="R1458" s="541"/>
      <c r="S1458" s="541"/>
      <c r="T1458" s="541"/>
      <c r="U1458" s="538">
        <f t="shared" si="400"/>
        <v>0</v>
      </c>
      <c r="V1458" s="538">
        <f t="shared" si="396"/>
        <v>0</v>
      </c>
      <c r="W1458" s="538">
        <f t="shared" si="396"/>
        <v>0</v>
      </c>
      <c r="X1458" s="538">
        <f t="shared" si="396"/>
        <v>0</v>
      </c>
      <c r="Y1458" s="538">
        <f t="shared" si="401"/>
        <v>0</v>
      </c>
      <c r="Z1458" s="542">
        <f t="shared" si="402"/>
        <v>0</v>
      </c>
      <c r="AA1458" s="543"/>
      <c r="AB1458" s="544" t="s">
        <v>2263</v>
      </c>
      <c r="AC1458" s="544" t="s">
        <v>2505</v>
      </c>
      <c r="AD1458" s="544" t="s">
        <v>2505</v>
      </c>
      <c r="AE1458" s="544" t="s">
        <v>2263</v>
      </c>
      <c r="AF1458" s="545" t="s">
        <v>2263</v>
      </c>
      <c r="AG1458" s="545" t="s">
        <v>2263</v>
      </c>
      <c r="AH1458" s="556"/>
      <c r="AN1458" s="502">
        <f t="shared" si="406"/>
        <v>0</v>
      </c>
      <c r="AO1458" s="502">
        <f t="shared" si="406"/>
        <v>-81307.39443996828</v>
      </c>
      <c r="AP1458" s="502">
        <f t="shared" si="406"/>
        <v>-542049.2962664552</v>
      </c>
      <c r="AQ1458" s="502">
        <f t="shared" si="405"/>
        <v>-4397983.8274905607</v>
      </c>
    </row>
    <row r="1459" spans="1:43" s="504" customFormat="1" ht="12.75" x14ac:dyDescent="0.2">
      <c r="A1459" s="535" t="s">
        <v>1833</v>
      </c>
      <c r="B1459" s="536">
        <v>0</v>
      </c>
      <c r="C1459" s="537" t="s">
        <v>2263</v>
      </c>
      <c r="D1459" s="537">
        <v>2196.6408710253099</v>
      </c>
      <c r="E1459" s="537">
        <v>2196.6408710253099</v>
      </c>
      <c r="F1459" s="537">
        <v>2256.6117537313103</v>
      </c>
      <c r="G1459" s="538">
        <v>0</v>
      </c>
      <c r="H1459" s="538">
        <v>234</v>
      </c>
      <c r="I1459" s="538">
        <v>342</v>
      </c>
      <c r="J1459" s="538">
        <v>4771</v>
      </c>
      <c r="K1459" s="539">
        <f t="shared" si="398"/>
        <v>0</v>
      </c>
      <c r="L1459" s="539">
        <f t="shared" si="395"/>
        <v>514013.96381992253</v>
      </c>
      <c r="M1459" s="539">
        <f t="shared" si="395"/>
        <v>751251.17789065605</v>
      </c>
      <c r="N1459" s="539">
        <f t="shared" si="395"/>
        <v>10766294.677052081</v>
      </c>
      <c r="O1459" s="539">
        <f t="shared" si="399"/>
        <v>12031559.81876266</v>
      </c>
      <c r="P1459" s="540"/>
      <c r="Q1459" s="541"/>
      <c r="R1459" s="541"/>
      <c r="S1459" s="541"/>
      <c r="T1459" s="541"/>
      <c r="U1459" s="538">
        <f t="shared" si="400"/>
        <v>0</v>
      </c>
      <c r="V1459" s="538">
        <f t="shared" si="396"/>
        <v>0</v>
      </c>
      <c r="W1459" s="538">
        <f t="shared" si="396"/>
        <v>0</v>
      </c>
      <c r="X1459" s="538">
        <f t="shared" si="396"/>
        <v>0</v>
      </c>
      <c r="Y1459" s="538">
        <f t="shared" si="401"/>
        <v>0</v>
      </c>
      <c r="Z1459" s="542">
        <f t="shared" si="402"/>
        <v>0</v>
      </c>
      <c r="AA1459" s="543"/>
      <c r="AB1459" s="544" t="s">
        <v>2263</v>
      </c>
      <c r="AC1459" s="544" t="s">
        <v>2505</v>
      </c>
      <c r="AD1459" s="544" t="s">
        <v>2505</v>
      </c>
      <c r="AE1459" s="544" t="s">
        <v>2263</v>
      </c>
      <c r="AF1459" s="545" t="s">
        <v>2263</v>
      </c>
      <c r="AG1459" s="545" t="s">
        <v>2263</v>
      </c>
      <c r="AH1459" s="556"/>
      <c r="AN1459" s="502">
        <f t="shared" si="406"/>
        <v>0</v>
      </c>
      <c r="AO1459" s="502">
        <f t="shared" si="406"/>
        <v>-514013.96381992253</v>
      </c>
      <c r="AP1459" s="502">
        <f t="shared" si="406"/>
        <v>-751251.17789065605</v>
      </c>
      <c r="AQ1459" s="502">
        <f t="shared" si="405"/>
        <v>-10766294.677052081</v>
      </c>
    </row>
    <row r="1460" spans="1:43" s="504" customFormat="1" ht="12.75" x14ac:dyDescent="0.2">
      <c r="A1460" s="535" t="s">
        <v>1834</v>
      </c>
      <c r="B1460" s="536">
        <v>0</v>
      </c>
      <c r="C1460" s="537" t="s">
        <v>2263</v>
      </c>
      <c r="D1460" s="537">
        <v>1332.4297526640478</v>
      </c>
      <c r="E1460" s="537">
        <v>1332.4297526640478</v>
      </c>
      <c r="F1460" s="537">
        <v>1399.2106445454813</v>
      </c>
      <c r="G1460" s="538">
        <v>0</v>
      </c>
      <c r="H1460" s="538">
        <v>361</v>
      </c>
      <c r="I1460" s="538">
        <v>306</v>
      </c>
      <c r="J1460" s="538">
        <v>6532</v>
      </c>
      <c r="K1460" s="539">
        <f t="shared" si="398"/>
        <v>0</v>
      </c>
      <c r="L1460" s="539">
        <f t="shared" si="395"/>
        <v>481007.14071172127</v>
      </c>
      <c r="M1460" s="539">
        <f t="shared" si="395"/>
        <v>407723.50431519863</v>
      </c>
      <c r="N1460" s="539">
        <f t="shared" si="395"/>
        <v>9139643.9301710837</v>
      </c>
      <c r="O1460" s="539">
        <f t="shared" si="399"/>
        <v>10028374.575198004</v>
      </c>
      <c r="P1460" s="540"/>
      <c r="Q1460" s="541"/>
      <c r="R1460" s="541"/>
      <c r="S1460" s="541"/>
      <c r="T1460" s="541"/>
      <c r="U1460" s="538">
        <f t="shared" si="400"/>
        <v>0</v>
      </c>
      <c r="V1460" s="538">
        <f t="shared" si="396"/>
        <v>0</v>
      </c>
      <c r="W1460" s="538">
        <f t="shared" si="396"/>
        <v>0</v>
      </c>
      <c r="X1460" s="538">
        <f t="shared" si="396"/>
        <v>0</v>
      </c>
      <c r="Y1460" s="538">
        <f t="shared" si="401"/>
        <v>0</v>
      </c>
      <c r="Z1460" s="542">
        <f t="shared" si="402"/>
        <v>0</v>
      </c>
      <c r="AA1460" s="543"/>
      <c r="AB1460" s="544" t="s">
        <v>2263</v>
      </c>
      <c r="AC1460" s="544" t="s">
        <v>2505</v>
      </c>
      <c r="AD1460" s="544" t="s">
        <v>2505</v>
      </c>
      <c r="AE1460" s="544" t="s">
        <v>2263</v>
      </c>
      <c r="AF1460" s="545" t="s">
        <v>2263</v>
      </c>
      <c r="AG1460" s="545" t="s">
        <v>2263</v>
      </c>
      <c r="AH1460" s="556"/>
      <c r="AN1460" s="502">
        <f t="shared" si="406"/>
        <v>0</v>
      </c>
      <c r="AO1460" s="502">
        <f t="shared" si="406"/>
        <v>-481007.14071172127</v>
      </c>
      <c r="AP1460" s="502">
        <f t="shared" si="406"/>
        <v>-407723.50431519863</v>
      </c>
      <c r="AQ1460" s="502">
        <f t="shared" si="405"/>
        <v>-9139643.9301710837</v>
      </c>
    </row>
    <row r="1461" spans="1:43" s="504" customFormat="1" ht="12.75" x14ac:dyDescent="0.2">
      <c r="A1461" s="535" t="s">
        <v>1835</v>
      </c>
      <c r="B1461" s="536">
        <v>0</v>
      </c>
      <c r="C1461" s="537" t="s">
        <v>2263</v>
      </c>
      <c r="D1461" s="537">
        <v>884.25756663787149</v>
      </c>
      <c r="E1461" s="537">
        <v>884.25756663787149</v>
      </c>
      <c r="F1461" s="537">
        <v>977.79867239639282</v>
      </c>
      <c r="G1461" s="538">
        <v>0</v>
      </c>
      <c r="H1461" s="538">
        <v>335</v>
      </c>
      <c r="I1461" s="538">
        <v>192</v>
      </c>
      <c r="J1461" s="538">
        <v>8419</v>
      </c>
      <c r="K1461" s="539">
        <f t="shared" si="398"/>
        <v>0</v>
      </c>
      <c r="L1461" s="539">
        <f t="shared" si="395"/>
        <v>296226.28482368693</v>
      </c>
      <c r="M1461" s="539">
        <f t="shared" si="395"/>
        <v>169777.45279447132</v>
      </c>
      <c r="N1461" s="539">
        <f t="shared" si="395"/>
        <v>8232087.0229052315</v>
      </c>
      <c r="O1461" s="539">
        <f t="shared" si="399"/>
        <v>8698090.76052339</v>
      </c>
      <c r="P1461" s="540"/>
      <c r="Q1461" s="541"/>
      <c r="R1461" s="541"/>
      <c r="S1461" s="541"/>
      <c r="T1461" s="541"/>
      <c r="U1461" s="538">
        <f t="shared" si="400"/>
        <v>0</v>
      </c>
      <c r="V1461" s="538">
        <f t="shared" si="396"/>
        <v>0</v>
      </c>
      <c r="W1461" s="538">
        <f t="shared" si="396"/>
        <v>0</v>
      </c>
      <c r="X1461" s="538">
        <f t="shared" si="396"/>
        <v>0</v>
      </c>
      <c r="Y1461" s="538">
        <f t="shared" si="401"/>
        <v>0</v>
      </c>
      <c r="Z1461" s="542">
        <f t="shared" si="402"/>
        <v>0</v>
      </c>
      <c r="AA1461" s="543"/>
      <c r="AB1461" s="544" t="s">
        <v>2263</v>
      </c>
      <c r="AC1461" s="544" t="s">
        <v>2505</v>
      </c>
      <c r="AD1461" s="544" t="s">
        <v>2505</v>
      </c>
      <c r="AE1461" s="544" t="s">
        <v>2263</v>
      </c>
      <c r="AF1461" s="545" t="s">
        <v>2263</v>
      </c>
      <c r="AG1461" s="545" t="s">
        <v>2263</v>
      </c>
      <c r="AH1461" s="556"/>
      <c r="AN1461" s="502">
        <f t="shared" si="406"/>
        <v>0</v>
      </c>
      <c r="AO1461" s="502">
        <f t="shared" si="406"/>
        <v>-296226.28482368693</v>
      </c>
      <c r="AP1461" s="502">
        <f t="shared" si="406"/>
        <v>-169777.45279447132</v>
      </c>
      <c r="AQ1461" s="502">
        <f t="shared" si="405"/>
        <v>-8232087.0229052315</v>
      </c>
    </row>
    <row r="1462" spans="1:43" s="504" customFormat="1" ht="12.75" x14ac:dyDescent="0.2">
      <c r="A1462" s="535" t="s">
        <v>1836</v>
      </c>
      <c r="B1462" s="536">
        <v>0</v>
      </c>
      <c r="C1462" s="537" t="s">
        <v>2263</v>
      </c>
      <c r="D1462" s="537">
        <v>875.95238564080773</v>
      </c>
      <c r="E1462" s="537">
        <v>875.95238564080773</v>
      </c>
      <c r="F1462" s="537">
        <v>747.96462862264241</v>
      </c>
      <c r="G1462" s="538">
        <v>0</v>
      </c>
      <c r="H1462" s="538">
        <v>218</v>
      </c>
      <c r="I1462" s="538">
        <v>184</v>
      </c>
      <c r="J1462" s="538">
        <v>20611</v>
      </c>
      <c r="K1462" s="539">
        <f t="shared" si="398"/>
        <v>0</v>
      </c>
      <c r="L1462" s="539">
        <f t="shared" si="395"/>
        <v>190957.62006969607</v>
      </c>
      <c r="M1462" s="539">
        <f t="shared" si="395"/>
        <v>161175.23895790862</v>
      </c>
      <c r="N1462" s="539">
        <f t="shared" si="395"/>
        <v>15416298.960541282</v>
      </c>
      <c r="O1462" s="539">
        <f t="shared" si="399"/>
        <v>15768431.819568887</v>
      </c>
      <c r="P1462" s="540"/>
      <c r="Q1462" s="541"/>
      <c r="R1462" s="541"/>
      <c r="S1462" s="541"/>
      <c r="T1462" s="541"/>
      <c r="U1462" s="538">
        <f t="shared" si="400"/>
        <v>0</v>
      </c>
      <c r="V1462" s="538">
        <f t="shared" si="396"/>
        <v>0</v>
      </c>
      <c r="W1462" s="538">
        <f t="shared" si="396"/>
        <v>0</v>
      </c>
      <c r="X1462" s="538">
        <f t="shared" si="396"/>
        <v>0</v>
      </c>
      <c r="Y1462" s="538">
        <f t="shared" si="401"/>
        <v>0</v>
      </c>
      <c r="Z1462" s="542">
        <f t="shared" si="402"/>
        <v>0</v>
      </c>
      <c r="AA1462" s="543"/>
      <c r="AB1462" s="544" t="s">
        <v>2263</v>
      </c>
      <c r="AC1462" s="544" t="s">
        <v>2505</v>
      </c>
      <c r="AD1462" s="544" t="s">
        <v>2505</v>
      </c>
      <c r="AE1462" s="544" t="s">
        <v>2263</v>
      </c>
      <c r="AF1462" s="545" t="s">
        <v>2263</v>
      </c>
      <c r="AG1462" s="545" t="s">
        <v>2263</v>
      </c>
      <c r="AH1462" s="556"/>
      <c r="AN1462" s="502">
        <f t="shared" si="406"/>
        <v>0</v>
      </c>
      <c r="AO1462" s="502">
        <f t="shared" si="406"/>
        <v>-190957.62006969607</v>
      </c>
      <c r="AP1462" s="502">
        <f t="shared" si="406"/>
        <v>-161175.23895790862</v>
      </c>
      <c r="AQ1462" s="502">
        <f t="shared" si="405"/>
        <v>-15416298.960541282</v>
      </c>
    </row>
    <row r="1463" spans="1:43" s="504" customFormat="1" ht="12.75" x14ac:dyDescent="0.2">
      <c r="A1463" s="535" t="s">
        <v>1837</v>
      </c>
      <c r="B1463" s="536">
        <v>0</v>
      </c>
      <c r="C1463" s="537" t="s">
        <v>2263</v>
      </c>
      <c r="D1463" s="537">
        <v>9313.7646518003658</v>
      </c>
      <c r="E1463" s="537">
        <v>9313.7646518003658</v>
      </c>
      <c r="F1463" s="537">
        <v>3427.8929708739684</v>
      </c>
      <c r="G1463" s="538">
        <v>0</v>
      </c>
      <c r="H1463" s="538">
        <v>4</v>
      </c>
      <c r="I1463" s="538">
        <v>18</v>
      </c>
      <c r="J1463" s="538">
        <v>893</v>
      </c>
      <c r="K1463" s="539">
        <f t="shared" si="398"/>
        <v>0</v>
      </c>
      <c r="L1463" s="539">
        <f t="shared" si="395"/>
        <v>37255.058607201463</v>
      </c>
      <c r="M1463" s="539">
        <f t="shared" si="395"/>
        <v>167647.76373240657</v>
      </c>
      <c r="N1463" s="539">
        <f t="shared" si="395"/>
        <v>3061108.4229904539</v>
      </c>
      <c r="O1463" s="539">
        <f t="shared" si="399"/>
        <v>3266011.2453300618</v>
      </c>
      <c r="P1463" s="540"/>
      <c r="Q1463" s="541"/>
      <c r="R1463" s="541"/>
      <c r="S1463" s="541"/>
      <c r="T1463" s="541"/>
      <c r="U1463" s="538">
        <f t="shared" si="400"/>
        <v>0</v>
      </c>
      <c r="V1463" s="538">
        <f t="shared" si="396"/>
        <v>0</v>
      </c>
      <c r="W1463" s="538">
        <f t="shared" si="396"/>
        <v>0</v>
      </c>
      <c r="X1463" s="538">
        <f t="shared" si="396"/>
        <v>0</v>
      </c>
      <c r="Y1463" s="538">
        <f t="shared" si="401"/>
        <v>0</v>
      </c>
      <c r="Z1463" s="542">
        <f t="shared" si="402"/>
        <v>0</v>
      </c>
      <c r="AA1463" s="543"/>
      <c r="AB1463" s="544" t="s">
        <v>2263</v>
      </c>
      <c r="AC1463" s="544" t="s">
        <v>2505</v>
      </c>
      <c r="AD1463" s="544" t="s">
        <v>2505</v>
      </c>
      <c r="AE1463" s="544" t="s">
        <v>2263</v>
      </c>
      <c r="AF1463" s="545" t="s">
        <v>2263</v>
      </c>
      <c r="AG1463" s="545" t="s">
        <v>2263</v>
      </c>
      <c r="AH1463" s="556"/>
      <c r="AN1463" s="502">
        <f t="shared" si="406"/>
        <v>0</v>
      </c>
      <c r="AO1463" s="502">
        <f t="shared" si="406"/>
        <v>-37255.058607201463</v>
      </c>
      <c r="AP1463" s="502">
        <f t="shared" si="406"/>
        <v>-167647.76373240657</v>
      </c>
      <c r="AQ1463" s="502">
        <f t="shared" si="405"/>
        <v>-3061108.4229904539</v>
      </c>
    </row>
    <row r="1464" spans="1:43" s="504" customFormat="1" ht="12.75" x14ac:dyDescent="0.2">
      <c r="A1464" s="535" t="s">
        <v>1838</v>
      </c>
      <c r="B1464" s="536" t="s">
        <v>2459</v>
      </c>
      <c r="C1464" s="537" t="s">
        <v>2263</v>
      </c>
      <c r="D1464" s="537">
        <v>1052.2713783467902</v>
      </c>
      <c r="E1464" s="537">
        <v>1052.2713783467902</v>
      </c>
      <c r="F1464" s="537">
        <v>1724.0348476464055</v>
      </c>
      <c r="G1464" s="538">
        <v>0</v>
      </c>
      <c r="H1464" s="538">
        <v>19</v>
      </c>
      <c r="I1464" s="538">
        <v>35</v>
      </c>
      <c r="J1464" s="538">
        <v>3940</v>
      </c>
      <c r="K1464" s="539">
        <f t="shared" si="398"/>
        <v>0</v>
      </c>
      <c r="L1464" s="539">
        <f t="shared" ref="L1464:N1527" si="407">IFERROR(D1464*H1464,"")</f>
        <v>19993.156188589015</v>
      </c>
      <c r="M1464" s="539">
        <f t="shared" si="407"/>
        <v>36829.498242137655</v>
      </c>
      <c r="N1464" s="539">
        <f t="shared" si="407"/>
        <v>6792697.2997268373</v>
      </c>
      <c r="O1464" s="539">
        <f t="shared" si="399"/>
        <v>6849519.9541575639</v>
      </c>
      <c r="P1464" s="540"/>
      <c r="Q1464" s="541"/>
      <c r="R1464" s="541">
        <f>SUMPRODUCT(D1464:E1465,H1464:I1465)/SUM(H1464:I1465)</f>
        <v>1103.6796619110937</v>
      </c>
      <c r="S1464" s="541">
        <f>+R1464</f>
        <v>1103.6796619110937</v>
      </c>
      <c r="T1464" s="541"/>
      <c r="U1464" s="538">
        <f t="shared" si="400"/>
        <v>0</v>
      </c>
      <c r="V1464" s="538">
        <f t="shared" ref="V1464:X1527" si="408">IFERROR(H1464*R1464,"")</f>
        <v>20969.913576310781</v>
      </c>
      <c r="W1464" s="538">
        <f t="shared" si="408"/>
        <v>38628.788166888276</v>
      </c>
      <c r="X1464" s="538">
        <f t="shared" si="408"/>
        <v>0</v>
      </c>
      <c r="Y1464" s="538">
        <f t="shared" si="401"/>
        <v>59598.701743199053</v>
      </c>
      <c r="Z1464" s="542">
        <f t="shared" si="402"/>
        <v>-6789921.2524143644</v>
      </c>
      <c r="AA1464" s="543"/>
      <c r="AB1464" s="544" t="s">
        <v>2263</v>
      </c>
      <c r="AC1464" s="544" t="s">
        <v>2505</v>
      </c>
      <c r="AD1464" s="544" t="s">
        <v>2505</v>
      </c>
      <c r="AE1464" s="544" t="s">
        <v>2263</v>
      </c>
      <c r="AF1464" s="545" t="s">
        <v>2263</v>
      </c>
      <c r="AG1464" s="545" t="s">
        <v>2263</v>
      </c>
      <c r="AH1464" s="556"/>
      <c r="AN1464" s="502">
        <f t="shared" si="406"/>
        <v>0</v>
      </c>
      <c r="AO1464" s="502">
        <f t="shared" si="406"/>
        <v>976.75738772176555</v>
      </c>
      <c r="AP1464" s="502">
        <f t="shared" si="406"/>
        <v>1799.2899247506211</v>
      </c>
      <c r="AQ1464" s="502">
        <f t="shared" si="405"/>
        <v>-6792697.2997268373</v>
      </c>
    </row>
    <row r="1465" spans="1:43" s="504" customFormat="1" ht="12.75" x14ac:dyDescent="0.2">
      <c r="A1465" s="535" t="s">
        <v>1839</v>
      </c>
      <c r="B1465" s="536" t="s">
        <v>2459</v>
      </c>
      <c r="C1465" s="537" t="s">
        <v>2263</v>
      </c>
      <c r="D1465" s="537">
        <v>1147.0554011684749</v>
      </c>
      <c r="E1465" s="537">
        <v>1147.0554011684749</v>
      </c>
      <c r="F1465" s="537">
        <v>1168.19812746858</v>
      </c>
      <c r="G1465" s="538">
        <v>0</v>
      </c>
      <c r="H1465" s="538">
        <v>34</v>
      </c>
      <c r="I1465" s="538">
        <v>30</v>
      </c>
      <c r="J1465" s="538">
        <v>6143</v>
      </c>
      <c r="K1465" s="539">
        <f t="shared" si="398"/>
        <v>0</v>
      </c>
      <c r="L1465" s="539">
        <f t="shared" si="407"/>
        <v>38999.883639728148</v>
      </c>
      <c r="M1465" s="539">
        <f t="shared" si="407"/>
        <v>34411.662035054243</v>
      </c>
      <c r="N1465" s="539">
        <f t="shared" si="407"/>
        <v>7176241.0970394872</v>
      </c>
      <c r="O1465" s="539">
        <f t="shared" si="399"/>
        <v>7249652.6427142695</v>
      </c>
      <c r="P1465" s="540"/>
      <c r="Q1465" s="541"/>
      <c r="R1465" s="541">
        <f>+R1464</f>
        <v>1103.6796619110937</v>
      </c>
      <c r="S1465" s="541">
        <f>+R1464</f>
        <v>1103.6796619110937</v>
      </c>
      <c r="T1465" s="541"/>
      <c r="U1465" s="538">
        <f t="shared" si="400"/>
        <v>0</v>
      </c>
      <c r="V1465" s="538">
        <f t="shared" si="408"/>
        <v>37525.108504977186</v>
      </c>
      <c r="W1465" s="538">
        <f t="shared" si="408"/>
        <v>33110.389857332812</v>
      </c>
      <c r="X1465" s="538">
        <f t="shared" si="408"/>
        <v>0</v>
      </c>
      <c r="Y1465" s="538">
        <f t="shared" si="401"/>
        <v>70635.498362309998</v>
      </c>
      <c r="Z1465" s="542">
        <f t="shared" si="402"/>
        <v>-7179017.1443519592</v>
      </c>
      <c r="AA1465" s="543"/>
      <c r="AB1465" s="544" t="s">
        <v>2263</v>
      </c>
      <c r="AC1465" s="544" t="s">
        <v>2505</v>
      </c>
      <c r="AD1465" s="544" t="s">
        <v>2505</v>
      </c>
      <c r="AE1465" s="544" t="s">
        <v>2263</v>
      </c>
      <c r="AF1465" s="545" t="s">
        <v>2263</v>
      </c>
      <c r="AG1465" s="545" t="s">
        <v>2263</v>
      </c>
      <c r="AH1465" s="556"/>
      <c r="AN1465" s="502">
        <f t="shared" si="406"/>
        <v>0</v>
      </c>
      <c r="AO1465" s="502">
        <f t="shared" si="406"/>
        <v>-1474.775134750962</v>
      </c>
      <c r="AP1465" s="502">
        <f t="shared" si="406"/>
        <v>-1301.2721777214319</v>
      </c>
      <c r="AQ1465" s="502">
        <f t="shared" si="405"/>
        <v>-7176241.0970394872</v>
      </c>
    </row>
    <row r="1466" spans="1:43" s="504" customFormat="1" ht="12.75" x14ac:dyDescent="0.2">
      <c r="A1466" s="535" t="s">
        <v>1840</v>
      </c>
      <c r="B1466" s="536">
        <v>0</v>
      </c>
      <c r="C1466" s="537" t="s">
        <v>2263</v>
      </c>
      <c r="D1466" s="537">
        <v>803.21670592656687</v>
      </c>
      <c r="E1466" s="537">
        <v>803.21670592656687</v>
      </c>
      <c r="F1466" s="537">
        <v>824.10015521099763</v>
      </c>
      <c r="G1466" s="538">
        <v>0</v>
      </c>
      <c r="H1466" s="538">
        <v>22</v>
      </c>
      <c r="I1466" s="538">
        <v>84</v>
      </c>
      <c r="J1466" s="538">
        <v>22787</v>
      </c>
      <c r="K1466" s="539">
        <f t="shared" si="398"/>
        <v>0</v>
      </c>
      <c r="L1466" s="539">
        <f t="shared" si="407"/>
        <v>17670.76753038447</v>
      </c>
      <c r="M1466" s="539">
        <f t="shared" si="407"/>
        <v>67470.203297831613</v>
      </c>
      <c r="N1466" s="539">
        <f t="shared" si="407"/>
        <v>18778770.236793004</v>
      </c>
      <c r="O1466" s="539">
        <f t="shared" si="399"/>
        <v>18863911.20762122</v>
      </c>
      <c r="P1466" s="540"/>
      <c r="Q1466" s="541"/>
      <c r="R1466" s="541"/>
      <c r="S1466" s="541"/>
      <c r="T1466" s="541"/>
      <c r="U1466" s="538">
        <f t="shared" si="400"/>
        <v>0</v>
      </c>
      <c r="V1466" s="538">
        <f t="shared" si="408"/>
        <v>0</v>
      </c>
      <c r="W1466" s="538">
        <f t="shared" si="408"/>
        <v>0</v>
      </c>
      <c r="X1466" s="538">
        <f t="shared" si="408"/>
        <v>0</v>
      </c>
      <c r="Y1466" s="538">
        <f t="shared" si="401"/>
        <v>0</v>
      </c>
      <c r="Z1466" s="542">
        <f t="shared" si="402"/>
        <v>0</v>
      </c>
      <c r="AA1466" s="543"/>
      <c r="AB1466" s="544" t="s">
        <v>2263</v>
      </c>
      <c r="AC1466" s="544" t="s">
        <v>2505</v>
      </c>
      <c r="AD1466" s="544" t="s">
        <v>2505</v>
      </c>
      <c r="AE1466" s="544" t="s">
        <v>2263</v>
      </c>
      <c r="AF1466" s="545" t="s">
        <v>2263</v>
      </c>
      <c r="AG1466" s="545" t="s">
        <v>2263</v>
      </c>
      <c r="AH1466" s="556"/>
      <c r="AN1466" s="502">
        <f t="shared" si="406"/>
        <v>0</v>
      </c>
      <c r="AO1466" s="502">
        <f t="shared" si="406"/>
        <v>-17670.76753038447</v>
      </c>
      <c r="AP1466" s="502">
        <f t="shared" si="406"/>
        <v>-67470.203297831613</v>
      </c>
      <c r="AQ1466" s="502">
        <f t="shared" si="405"/>
        <v>-18778770.236793004</v>
      </c>
    </row>
    <row r="1467" spans="1:43" s="504" customFormat="1" ht="12.75" x14ac:dyDescent="0.2">
      <c r="A1467" s="535" t="s">
        <v>1841</v>
      </c>
      <c r="B1467" s="536">
        <v>0</v>
      </c>
      <c r="C1467" s="537" t="s">
        <v>2263</v>
      </c>
      <c r="D1467" s="537">
        <v>1518.1914275972663</v>
      </c>
      <c r="E1467" s="537">
        <v>1518.1914275972663</v>
      </c>
      <c r="F1467" s="537">
        <v>1019.2095809599324</v>
      </c>
      <c r="G1467" s="538">
        <v>0</v>
      </c>
      <c r="H1467" s="538">
        <v>45</v>
      </c>
      <c r="I1467" s="538">
        <v>122</v>
      </c>
      <c r="J1467" s="538">
        <v>568</v>
      </c>
      <c r="K1467" s="539">
        <f t="shared" si="398"/>
        <v>0</v>
      </c>
      <c r="L1467" s="539">
        <f t="shared" si="407"/>
        <v>68318.614241876989</v>
      </c>
      <c r="M1467" s="539">
        <f t="shared" si="407"/>
        <v>185219.35416686648</v>
      </c>
      <c r="N1467" s="539">
        <f t="shared" si="407"/>
        <v>578911.04198524158</v>
      </c>
      <c r="O1467" s="539">
        <f t="shared" si="399"/>
        <v>832449.01039398508</v>
      </c>
      <c r="P1467" s="540"/>
      <c r="Q1467" s="541"/>
      <c r="R1467" s="541"/>
      <c r="S1467" s="541"/>
      <c r="T1467" s="541"/>
      <c r="U1467" s="538">
        <f t="shared" si="400"/>
        <v>0</v>
      </c>
      <c r="V1467" s="538">
        <f t="shared" si="408"/>
        <v>0</v>
      </c>
      <c r="W1467" s="538">
        <f t="shared" si="408"/>
        <v>0</v>
      </c>
      <c r="X1467" s="538">
        <f t="shared" si="408"/>
        <v>0</v>
      </c>
      <c r="Y1467" s="538">
        <f t="shared" si="401"/>
        <v>0</v>
      </c>
      <c r="Z1467" s="542">
        <f t="shared" si="402"/>
        <v>0</v>
      </c>
      <c r="AA1467" s="543"/>
      <c r="AB1467" s="544" t="s">
        <v>2263</v>
      </c>
      <c r="AC1467" s="544" t="s">
        <v>2505</v>
      </c>
      <c r="AD1467" s="544" t="s">
        <v>2505</v>
      </c>
      <c r="AE1467" s="544" t="s">
        <v>2263</v>
      </c>
      <c r="AF1467" s="545" t="s">
        <v>2263</v>
      </c>
      <c r="AG1467" s="545" t="s">
        <v>2263</v>
      </c>
      <c r="AH1467" s="556"/>
      <c r="AN1467" s="502">
        <f t="shared" si="406"/>
        <v>0</v>
      </c>
      <c r="AO1467" s="502">
        <f t="shared" si="406"/>
        <v>-68318.614241876989</v>
      </c>
      <c r="AP1467" s="502">
        <f t="shared" si="406"/>
        <v>-185219.35416686648</v>
      </c>
      <c r="AQ1467" s="502">
        <f t="shared" si="405"/>
        <v>-578911.04198524158</v>
      </c>
    </row>
    <row r="1468" spans="1:43" s="504" customFormat="1" ht="12.75" x14ac:dyDescent="0.2">
      <c r="A1468" s="535" t="s">
        <v>1842</v>
      </c>
      <c r="B1468" s="536">
        <v>0</v>
      </c>
      <c r="C1468" s="537" t="s">
        <v>2263</v>
      </c>
      <c r="D1468" s="537">
        <v>976.55701427893473</v>
      </c>
      <c r="E1468" s="537">
        <v>976.55701427893473</v>
      </c>
      <c r="F1468" s="537">
        <v>603.65919248630075</v>
      </c>
      <c r="G1468" s="538">
        <v>0</v>
      </c>
      <c r="H1468" s="538">
        <v>165</v>
      </c>
      <c r="I1468" s="538">
        <v>308</v>
      </c>
      <c r="J1468" s="538">
        <v>2060</v>
      </c>
      <c r="K1468" s="539">
        <f t="shared" si="398"/>
        <v>0</v>
      </c>
      <c r="L1468" s="539">
        <f t="shared" si="407"/>
        <v>161131.90735602423</v>
      </c>
      <c r="M1468" s="539">
        <f t="shared" si="407"/>
        <v>300779.56039791188</v>
      </c>
      <c r="N1468" s="539">
        <f t="shared" si="407"/>
        <v>1243537.9365217795</v>
      </c>
      <c r="O1468" s="539">
        <f t="shared" si="399"/>
        <v>1705449.4042757156</v>
      </c>
      <c r="P1468" s="540"/>
      <c r="Q1468" s="541"/>
      <c r="R1468" s="541"/>
      <c r="S1468" s="541"/>
      <c r="T1468" s="541"/>
      <c r="U1468" s="538">
        <f t="shared" si="400"/>
        <v>0</v>
      </c>
      <c r="V1468" s="538">
        <f t="shared" si="408"/>
        <v>0</v>
      </c>
      <c r="W1468" s="538">
        <f t="shared" si="408"/>
        <v>0</v>
      </c>
      <c r="X1468" s="538">
        <f t="shared" si="408"/>
        <v>0</v>
      </c>
      <c r="Y1468" s="538">
        <f t="shared" si="401"/>
        <v>0</v>
      </c>
      <c r="Z1468" s="542">
        <f t="shared" si="402"/>
        <v>0</v>
      </c>
      <c r="AA1468" s="543"/>
      <c r="AB1468" s="544" t="s">
        <v>2263</v>
      </c>
      <c r="AC1468" s="544" t="s">
        <v>2505</v>
      </c>
      <c r="AD1468" s="544" t="s">
        <v>2505</v>
      </c>
      <c r="AE1468" s="544" t="s">
        <v>2263</v>
      </c>
      <c r="AF1468" s="545" t="s">
        <v>2263</v>
      </c>
      <c r="AG1468" s="545" t="s">
        <v>2263</v>
      </c>
      <c r="AH1468" s="556"/>
      <c r="AN1468" s="502">
        <f t="shared" si="406"/>
        <v>0</v>
      </c>
      <c r="AO1468" s="502">
        <f t="shared" si="406"/>
        <v>-161131.90735602423</v>
      </c>
      <c r="AP1468" s="502">
        <f t="shared" si="406"/>
        <v>-300779.56039791188</v>
      </c>
      <c r="AQ1468" s="502">
        <f t="shared" si="405"/>
        <v>-1243537.9365217795</v>
      </c>
    </row>
    <row r="1469" spans="1:43" s="504" customFormat="1" ht="12.75" x14ac:dyDescent="0.2">
      <c r="A1469" s="535" t="s">
        <v>1843</v>
      </c>
      <c r="B1469" s="536" t="s">
        <v>2460</v>
      </c>
      <c r="C1469" s="537" t="s">
        <v>2263</v>
      </c>
      <c r="D1469" s="537">
        <v>704.15878563217973</v>
      </c>
      <c r="E1469" s="537">
        <v>704.15878563217973</v>
      </c>
      <c r="F1469" s="537">
        <v>478.36485278446105</v>
      </c>
      <c r="G1469" s="538">
        <v>0</v>
      </c>
      <c r="H1469" s="538">
        <v>130</v>
      </c>
      <c r="I1469" s="538">
        <v>264</v>
      </c>
      <c r="J1469" s="538">
        <v>2492</v>
      </c>
      <c r="K1469" s="539">
        <f t="shared" si="398"/>
        <v>0</v>
      </c>
      <c r="L1469" s="539">
        <f t="shared" si="407"/>
        <v>91540.642132183362</v>
      </c>
      <c r="M1469" s="539">
        <f t="shared" si="407"/>
        <v>185897.91940689544</v>
      </c>
      <c r="N1469" s="539">
        <f t="shared" si="407"/>
        <v>1192085.2131388769</v>
      </c>
      <c r="O1469" s="539">
        <f t="shared" si="399"/>
        <v>1469523.7746779558</v>
      </c>
      <c r="P1469" s="540"/>
      <c r="Q1469" s="541"/>
      <c r="R1469" s="541">
        <f>SUMPRODUCT(D1469:E1470,H1469:I1470)/SUM(H1469:I1470)</f>
        <v>738.8111189489357</v>
      </c>
      <c r="S1469" s="541">
        <f>+R1469</f>
        <v>738.8111189489357</v>
      </c>
      <c r="T1469" s="541"/>
      <c r="U1469" s="538">
        <f t="shared" si="400"/>
        <v>0</v>
      </c>
      <c r="V1469" s="538">
        <f t="shared" si="408"/>
        <v>96045.445463361641</v>
      </c>
      <c r="W1469" s="538">
        <f t="shared" si="408"/>
        <v>195046.13540251902</v>
      </c>
      <c r="X1469" s="538">
        <f t="shared" si="408"/>
        <v>0</v>
      </c>
      <c r="Y1469" s="538">
        <f t="shared" si="401"/>
        <v>291091.58086588065</v>
      </c>
      <c r="Z1469" s="542">
        <f t="shared" si="402"/>
        <v>-1178432.1938120751</v>
      </c>
      <c r="AA1469" s="543"/>
      <c r="AB1469" s="544" t="s">
        <v>2263</v>
      </c>
      <c r="AC1469" s="544" t="s">
        <v>2505</v>
      </c>
      <c r="AD1469" s="544" t="s">
        <v>2505</v>
      </c>
      <c r="AE1469" s="544" t="s">
        <v>2263</v>
      </c>
      <c r="AF1469" s="545" t="s">
        <v>2263</v>
      </c>
      <c r="AG1469" s="545" t="s">
        <v>2263</v>
      </c>
      <c r="AH1469" s="556"/>
      <c r="AN1469" s="502">
        <f t="shared" si="406"/>
        <v>0</v>
      </c>
      <c r="AO1469" s="502">
        <f t="shared" si="406"/>
        <v>4504.8033311782783</v>
      </c>
      <c r="AP1469" s="502">
        <f t="shared" si="406"/>
        <v>9148.2159956235846</v>
      </c>
      <c r="AQ1469" s="502">
        <f t="shared" si="405"/>
        <v>-1192085.2131388769</v>
      </c>
    </row>
    <row r="1470" spans="1:43" s="504" customFormat="1" ht="12.75" x14ac:dyDescent="0.2">
      <c r="A1470" s="535" t="s">
        <v>1844</v>
      </c>
      <c r="B1470" s="536" t="s">
        <v>2460</v>
      </c>
      <c r="C1470" s="537" t="s">
        <v>2263</v>
      </c>
      <c r="D1470" s="537">
        <v>760.37986986015505</v>
      </c>
      <c r="E1470" s="537">
        <v>760.37986986015505</v>
      </c>
      <c r="F1470" s="537">
        <v>456.06978079637184</v>
      </c>
      <c r="G1470" s="538">
        <v>0</v>
      </c>
      <c r="H1470" s="538">
        <v>202</v>
      </c>
      <c r="I1470" s="538">
        <v>431</v>
      </c>
      <c r="J1470" s="538">
        <v>4013</v>
      </c>
      <c r="K1470" s="539">
        <f t="shared" si="398"/>
        <v>0</v>
      </c>
      <c r="L1470" s="539">
        <f t="shared" si="407"/>
        <v>153596.73371175132</v>
      </c>
      <c r="M1470" s="539">
        <f t="shared" si="407"/>
        <v>327723.72390972683</v>
      </c>
      <c r="N1470" s="539">
        <f t="shared" si="407"/>
        <v>1830208.0303358403</v>
      </c>
      <c r="O1470" s="539">
        <f t="shared" si="399"/>
        <v>2311528.4879573183</v>
      </c>
      <c r="P1470" s="540"/>
      <c r="Q1470" s="541"/>
      <c r="R1470" s="541">
        <f>+R1469</f>
        <v>738.8111189489357</v>
      </c>
      <c r="S1470" s="541">
        <f>+R1469</f>
        <v>738.8111189489357</v>
      </c>
      <c r="T1470" s="541"/>
      <c r="U1470" s="538">
        <f t="shared" si="400"/>
        <v>0</v>
      </c>
      <c r="V1470" s="538">
        <f t="shared" si="408"/>
        <v>149239.84602768501</v>
      </c>
      <c r="W1470" s="538">
        <f t="shared" si="408"/>
        <v>318427.59226699127</v>
      </c>
      <c r="X1470" s="538">
        <f t="shared" si="408"/>
        <v>0</v>
      </c>
      <c r="Y1470" s="538">
        <f t="shared" si="401"/>
        <v>467667.43829467625</v>
      </c>
      <c r="Z1470" s="542">
        <f t="shared" si="402"/>
        <v>-1843861.0496626422</v>
      </c>
      <c r="AA1470" s="543"/>
      <c r="AB1470" s="544" t="s">
        <v>2263</v>
      </c>
      <c r="AC1470" s="544" t="s">
        <v>2505</v>
      </c>
      <c r="AD1470" s="544" t="s">
        <v>2505</v>
      </c>
      <c r="AE1470" s="544" t="s">
        <v>2263</v>
      </c>
      <c r="AF1470" s="545" t="s">
        <v>2263</v>
      </c>
      <c r="AG1470" s="545" t="s">
        <v>2263</v>
      </c>
      <c r="AH1470" s="556"/>
      <c r="AN1470" s="502">
        <f t="shared" si="406"/>
        <v>0</v>
      </c>
      <c r="AO1470" s="502">
        <f t="shared" si="406"/>
        <v>-4356.8876840663143</v>
      </c>
      <c r="AP1470" s="502">
        <f t="shared" si="406"/>
        <v>-9296.1316427355632</v>
      </c>
      <c r="AQ1470" s="502">
        <f t="shared" si="405"/>
        <v>-1830208.0303358403</v>
      </c>
    </row>
    <row r="1471" spans="1:43" s="504" customFormat="1" ht="12.75" x14ac:dyDescent="0.2">
      <c r="A1471" s="535" t="s">
        <v>1845</v>
      </c>
      <c r="B1471" s="536">
        <v>0</v>
      </c>
      <c r="C1471" s="537" t="s">
        <v>2263</v>
      </c>
      <c r="D1471" s="537">
        <v>5289.1729997039483</v>
      </c>
      <c r="E1471" s="537">
        <v>5289.1729997039483</v>
      </c>
      <c r="F1471" s="537">
        <v>8912.4933274230007</v>
      </c>
      <c r="G1471" s="538">
        <v>0</v>
      </c>
      <c r="H1471" s="538">
        <v>39</v>
      </c>
      <c r="I1471" s="538">
        <v>57</v>
      </c>
      <c r="J1471" s="538">
        <v>170</v>
      </c>
      <c r="K1471" s="539">
        <f t="shared" si="398"/>
        <v>0</v>
      </c>
      <c r="L1471" s="539">
        <f t="shared" si="407"/>
        <v>206277.74698845399</v>
      </c>
      <c r="M1471" s="539">
        <f t="shared" si="407"/>
        <v>301482.86098312505</v>
      </c>
      <c r="N1471" s="539">
        <f t="shared" si="407"/>
        <v>1515123.86566191</v>
      </c>
      <c r="O1471" s="539">
        <f t="shared" si="399"/>
        <v>2022884.4736334891</v>
      </c>
      <c r="P1471" s="540"/>
      <c r="Q1471" s="541"/>
      <c r="R1471" s="541"/>
      <c r="S1471" s="541"/>
      <c r="T1471" s="541"/>
      <c r="U1471" s="538">
        <f t="shared" si="400"/>
        <v>0</v>
      </c>
      <c r="V1471" s="538">
        <f t="shared" si="408"/>
        <v>0</v>
      </c>
      <c r="W1471" s="538">
        <f t="shared" si="408"/>
        <v>0</v>
      </c>
      <c r="X1471" s="538">
        <f t="shared" si="408"/>
        <v>0</v>
      </c>
      <c r="Y1471" s="538">
        <f t="shared" si="401"/>
        <v>0</v>
      </c>
      <c r="Z1471" s="542">
        <f t="shared" si="402"/>
        <v>0</v>
      </c>
      <c r="AA1471" s="543"/>
      <c r="AB1471" s="544" t="s">
        <v>2263</v>
      </c>
      <c r="AC1471" s="544" t="s">
        <v>2505</v>
      </c>
      <c r="AD1471" s="544" t="s">
        <v>2505</v>
      </c>
      <c r="AE1471" s="544" t="s">
        <v>2263</v>
      </c>
      <c r="AF1471" s="545" t="s">
        <v>2263</v>
      </c>
      <c r="AG1471" s="545" t="s">
        <v>2263</v>
      </c>
      <c r="AH1471" s="556"/>
      <c r="AN1471" s="502">
        <f t="shared" si="406"/>
        <v>0</v>
      </c>
      <c r="AO1471" s="502">
        <f t="shared" si="406"/>
        <v>-206277.74698845399</v>
      </c>
      <c r="AP1471" s="502">
        <f t="shared" si="406"/>
        <v>-301482.86098312505</v>
      </c>
      <c r="AQ1471" s="502">
        <f t="shared" si="405"/>
        <v>-1515123.86566191</v>
      </c>
    </row>
    <row r="1472" spans="1:43" s="504" customFormat="1" ht="12.75" x14ac:dyDescent="0.2">
      <c r="A1472" s="535" t="s">
        <v>1846</v>
      </c>
      <c r="B1472" s="536">
        <v>0</v>
      </c>
      <c r="C1472" s="537" t="s">
        <v>2263</v>
      </c>
      <c r="D1472" s="537">
        <v>2339.3714844209812</v>
      </c>
      <c r="E1472" s="537">
        <v>2339.3714844209812</v>
      </c>
      <c r="F1472" s="537">
        <v>5454.1096059250931</v>
      </c>
      <c r="G1472" s="538">
        <v>0</v>
      </c>
      <c r="H1472" s="538">
        <v>101</v>
      </c>
      <c r="I1472" s="538">
        <v>69</v>
      </c>
      <c r="J1472" s="538">
        <v>242</v>
      </c>
      <c r="K1472" s="539">
        <f t="shared" si="398"/>
        <v>0</v>
      </c>
      <c r="L1472" s="539">
        <f t="shared" si="407"/>
        <v>236276.5199265191</v>
      </c>
      <c r="M1472" s="539">
        <f t="shared" si="407"/>
        <v>161416.63242504772</v>
      </c>
      <c r="N1472" s="539">
        <f t="shared" si="407"/>
        <v>1319894.5246338726</v>
      </c>
      <c r="O1472" s="539">
        <f t="shared" si="399"/>
        <v>1717587.6769854394</v>
      </c>
      <c r="P1472" s="540"/>
      <c r="Q1472" s="541"/>
      <c r="R1472" s="541"/>
      <c r="S1472" s="541"/>
      <c r="T1472" s="541"/>
      <c r="U1472" s="538">
        <f t="shared" si="400"/>
        <v>0</v>
      </c>
      <c r="V1472" s="538">
        <f t="shared" si="408"/>
        <v>0</v>
      </c>
      <c r="W1472" s="538">
        <f t="shared" si="408"/>
        <v>0</v>
      </c>
      <c r="X1472" s="538">
        <f t="shared" si="408"/>
        <v>0</v>
      </c>
      <c r="Y1472" s="538">
        <f t="shared" si="401"/>
        <v>0</v>
      </c>
      <c r="Z1472" s="542">
        <f t="shared" si="402"/>
        <v>0</v>
      </c>
      <c r="AA1472" s="543"/>
      <c r="AB1472" s="544" t="s">
        <v>2263</v>
      </c>
      <c r="AC1472" s="544" t="s">
        <v>2505</v>
      </c>
      <c r="AD1472" s="544" t="s">
        <v>2505</v>
      </c>
      <c r="AE1472" s="544" t="s">
        <v>2263</v>
      </c>
      <c r="AF1472" s="545" t="s">
        <v>2263</v>
      </c>
      <c r="AG1472" s="545" t="s">
        <v>2263</v>
      </c>
      <c r="AH1472" s="556"/>
      <c r="AN1472" s="502">
        <f t="shared" si="406"/>
        <v>0</v>
      </c>
      <c r="AO1472" s="502">
        <f t="shared" si="406"/>
        <v>-236276.5199265191</v>
      </c>
      <c r="AP1472" s="502">
        <f t="shared" si="406"/>
        <v>-161416.63242504772</v>
      </c>
      <c r="AQ1472" s="502">
        <f t="shared" si="405"/>
        <v>-1319894.5246338726</v>
      </c>
    </row>
    <row r="1473" spans="1:43" s="504" customFormat="1" ht="12.75" x14ac:dyDescent="0.2">
      <c r="A1473" s="535" t="s">
        <v>1847</v>
      </c>
      <c r="B1473" s="536">
        <v>0</v>
      </c>
      <c r="C1473" s="537" t="s">
        <v>2263</v>
      </c>
      <c r="D1473" s="537">
        <v>1496.8357137944597</v>
      </c>
      <c r="E1473" s="537">
        <v>1496.8357137944597</v>
      </c>
      <c r="F1473" s="537">
        <v>3938.2035673783935</v>
      </c>
      <c r="G1473" s="538">
        <v>0</v>
      </c>
      <c r="H1473" s="538">
        <v>389</v>
      </c>
      <c r="I1473" s="538">
        <v>206</v>
      </c>
      <c r="J1473" s="538">
        <v>853</v>
      </c>
      <c r="K1473" s="539">
        <f t="shared" si="398"/>
        <v>0</v>
      </c>
      <c r="L1473" s="539">
        <f t="shared" si="407"/>
        <v>582269.09266604483</v>
      </c>
      <c r="M1473" s="539">
        <f t="shared" si="407"/>
        <v>308348.15704165871</v>
      </c>
      <c r="N1473" s="539">
        <f t="shared" si="407"/>
        <v>3359287.6429737695</v>
      </c>
      <c r="O1473" s="539">
        <f t="shared" si="399"/>
        <v>4249904.8926814729</v>
      </c>
      <c r="P1473" s="540"/>
      <c r="Q1473" s="541"/>
      <c r="R1473" s="541"/>
      <c r="S1473" s="541"/>
      <c r="T1473" s="541"/>
      <c r="U1473" s="538">
        <f t="shared" si="400"/>
        <v>0</v>
      </c>
      <c r="V1473" s="538">
        <f t="shared" si="408"/>
        <v>0</v>
      </c>
      <c r="W1473" s="538">
        <f t="shared" si="408"/>
        <v>0</v>
      </c>
      <c r="X1473" s="538">
        <f t="shared" si="408"/>
        <v>0</v>
      </c>
      <c r="Y1473" s="538">
        <f t="shared" si="401"/>
        <v>0</v>
      </c>
      <c r="Z1473" s="542">
        <f t="shared" si="402"/>
        <v>0</v>
      </c>
      <c r="AA1473" s="543"/>
      <c r="AB1473" s="544" t="s">
        <v>2263</v>
      </c>
      <c r="AC1473" s="544" t="s">
        <v>2505</v>
      </c>
      <c r="AD1473" s="544" t="s">
        <v>2505</v>
      </c>
      <c r="AE1473" s="544" t="s">
        <v>2263</v>
      </c>
      <c r="AF1473" s="545" t="s">
        <v>2263</v>
      </c>
      <c r="AG1473" s="545" t="s">
        <v>2263</v>
      </c>
      <c r="AH1473" s="556"/>
      <c r="AN1473" s="502">
        <f t="shared" si="406"/>
        <v>0</v>
      </c>
      <c r="AO1473" s="502">
        <f t="shared" si="406"/>
        <v>-582269.09266604483</v>
      </c>
      <c r="AP1473" s="502">
        <f t="shared" si="406"/>
        <v>-308348.15704165871</v>
      </c>
      <c r="AQ1473" s="502">
        <f t="shared" si="405"/>
        <v>-3359287.6429737695</v>
      </c>
    </row>
    <row r="1474" spans="1:43" s="504" customFormat="1" ht="12.75" x14ac:dyDescent="0.2">
      <c r="A1474" s="535" t="s">
        <v>1848</v>
      </c>
      <c r="B1474" s="536">
        <v>0</v>
      </c>
      <c r="C1474" s="537" t="s">
        <v>2263</v>
      </c>
      <c r="D1474" s="537">
        <v>1106.6588165186843</v>
      </c>
      <c r="E1474" s="537">
        <v>1106.6588165186843</v>
      </c>
      <c r="F1474" s="537">
        <v>2279.7289880477501</v>
      </c>
      <c r="G1474" s="538">
        <v>0</v>
      </c>
      <c r="H1474" s="538">
        <v>848</v>
      </c>
      <c r="I1474" s="538">
        <v>352</v>
      </c>
      <c r="J1474" s="538">
        <v>1422</v>
      </c>
      <c r="K1474" s="539">
        <f t="shared" si="398"/>
        <v>0</v>
      </c>
      <c r="L1474" s="539">
        <f t="shared" si="407"/>
        <v>938446.67640784429</v>
      </c>
      <c r="M1474" s="539">
        <f t="shared" si="407"/>
        <v>389543.90341457684</v>
      </c>
      <c r="N1474" s="539">
        <f t="shared" si="407"/>
        <v>3241774.6210039007</v>
      </c>
      <c r="O1474" s="539">
        <f t="shared" si="399"/>
        <v>4569765.2008263217</v>
      </c>
      <c r="P1474" s="540"/>
      <c r="Q1474" s="541"/>
      <c r="R1474" s="541"/>
      <c r="S1474" s="541"/>
      <c r="T1474" s="541"/>
      <c r="U1474" s="538">
        <f t="shared" si="400"/>
        <v>0</v>
      </c>
      <c r="V1474" s="538">
        <f t="shared" si="408"/>
        <v>0</v>
      </c>
      <c r="W1474" s="538">
        <f t="shared" si="408"/>
        <v>0</v>
      </c>
      <c r="X1474" s="538">
        <f t="shared" si="408"/>
        <v>0</v>
      </c>
      <c r="Y1474" s="538">
        <f t="shared" si="401"/>
        <v>0</v>
      </c>
      <c r="Z1474" s="542">
        <f t="shared" si="402"/>
        <v>0</v>
      </c>
      <c r="AA1474" s="543"/>
      <c r="AB1474" s="544" t="s">
        <v>2263</v>
      </c>
      <c r="AC1474" s="544" t="s">
        <v>2505</v>
      </c>
      <c r="AD1474" s="544" t="s">
        <v>2505</v>
      </c>
      <c r="AE1474" s="544" t="s">
        <v>2263</v>
      </c>
      <c r="AF1474" s="545" t="s">
        <v>2263</v>
      </c>
      <c r="AG1474" s="545" t="s">
        <v>2263</v>
      </c>
      <c r="AH1474" s="556"/>
      <c r="AN1474" s="502">
        <f t="shared" si="406"/>
        <v>0</v>
      </c>
      <c r="AO1474" s="502">
        <f t="shared" si="406"/>
        <v>-938446.67640784429</v>
      </c>
      <c r="AP1474" s="502">
        <f t="shared" si="406"/>
        <v>-389543.90341457684</v>
      </c>
      <c r="AQ1474" s="502">
        <f t="shared" si="405"/>
        <v>-3241774.6210039007</v>
      </c>
    </row>
    <row r="1475" spans="1:43" s="504" customFormat="1" ht="12.75" x14ac:dyDescent="0.2">
      <c r="A1475" s="535" t="s">
        <v>1849</v>
      </c>
      <c r="B1475" s="536">
        <v>0</v>
      </c>
      <c r="C1475" s="537" t="s">
        <v>2263</v>
      </c>
      <c r="D1475" s="537">
        <v>933.27145651850526</v>
      </c>
      <c r="E1475" s="537">
        <v>933.27145651850526</v>
      </c>
      <c r="F1475" s="537">
        <v>1329.0601714536788</v>
      </c>
      <c r="G1475" s="538">
        <v>0</v>
      </c>
      <c r="H1475" s="538">
        <v>1115</v>
      </c>
      <c r="I1475" s="538">
        <v>262</v>
      </c>
      <c r="J1475" s="538">
        <v>1632</v>
      </c>
      <c r="K1475" s="539">
        <f t="shared" si="398"/>
        <v>0</v>
      </c>
      <c r="L1475" s="539">
        <f t="shared" si="407"/>
        <v>1040597.6740181333</v>
      </c>
      <c r="M1475" s="539">
        <f t="shared" si="407"/>
        <v>244517.12160784838</v>
      </c>
      <c r="N1475" s="539">
        <f t="shared" si="407"/>
        <v>2169026.1998124039</v>
      </c>
      <c r="O1475" s="539">
        <f t="shared" si="399"/>
        <v>3454140.9954383858</v>
      </c>
      <c r="P1475" s="540"/>
      <c r="Q1475" s="541"/>
      <c r="R1475" s="541"/>
      <c r="S1475" s="541"/>
      <c r="T1475" s="541"/>
      <c r="U1475" s="538">
        <f t="shared" si="400"/>
        <v>0</v>
      </c>
      <c r="V1475" s="538">
        <f t="shared" si="408"/>
        <v>0</v>
      </c>
      <c r="W1475" s="538">
        <f t="shared" si="408"/>
        <v>0</v>
      </c>
      <c r="X1475" s="538">
        <f t="shared" si="408"/>
        <v>0</v>
      </c>
      <c r="Y1475" s="538">
        <f t="shared" si="401"/>
        <v>0</v>
      </c>
      <c r="Z1475" s="542">
        <f t="shared" si="402"/>
        <v>0</v>
      </c>
      <c r="AA1475" s="543"/>
      <c r="AB1475" s="544" t="s">
        <v>2263</v>
      </c>
      <c r="AC1475" s="544" t="s">
        <v>2505</v>
      </c>
      <c r="AD1475" s="544" t="s">
        <v>2505</v>
      </c>
      <c r="AE1475" s="544" t="s">
        <v>2263</v>
      </c>
      <c r="AF1475" s="545" t="s">
        <v>2263</v>
      </c>
      <c r="AG1475" s="545" t="s">
        <v>2263</v>
      </c>
      <c r="AH1475" s="556"/>
      <c r="AN1475" s="502">
        <f t="shared" si="406"/>
        <v>0</v>
      </c>
      <c r="AO1475" s="502">
        <f t="shared" si="406"/>
        <v>-1040597.6740181333</v>
      </c>
      <c r="AP1475" s="502">
        <f t="shared" si="406"/>
        <v>-244517.12160784838</v>
      </c>
      <c r="AQ1475" s="502">
        <f t="shared" si="405"/>
        <v>-2169026.1998124039</v>
      </c>
    </row>
    <row r="1476" spans="1:43" s="504" customFormat="1" ht="12.75" x14ac:dyDescent="0.2">
      <c r="A1476" s="535" t="s">
        <v>1850</v>
      </c>
      <c r="B1476" s="536">
        <v>0</v>
      </c>
      <c r="C1476" s="537" t="s">
        <v>2263</v>
      </c>
      <c r="D1476" s="537">
        <v>752.2350222405114</v>
      </c>
      <c r="E1476" s="537">
        <v>752.2350222405114</v>
      </c>
      <c r="F1476" s="537">
        <v>830.53953970899556</v>
      </c>
      <c r="G1476" s="538">
        <v>0</v>
      </c>
      <c r="H1476" s="538">
        <v>831</v>
      </c>
      <c r="I1476" s="538">
        <v>173</v>
      </c>
      <c r="J1476" s="538">
        <v>1280</v>
      </c>
      <c r="K1476" s="539">
        <f t="shared" si="398"/>
        <v>0</v>
      </c>
      <c r="L1476" s="539">
        <f t="shared" si="407"/>
        <v>625107.30348186498</v>
      </c>
      <c r="M1476" s="539">
        <f t="shared" si="407"/>
        <v>130136.65884760847</v>
      </c>
      <c r="N1476" s="539">
        <f t="shared" si="407"/>
        <v>1063090.6108275144</v>
      </c>
      <c r="O1476" s="539">
        <f t="shared" si="399"/>
        <v>1818334.5731569878</v>
      </c>
      <c r="P1476" s="540"/>
      <c r="Q1476" s="541"/>
      <c r="R1476" s="541"/>
      <c r="S1476" s="541"/>
      <c r="T1476" s="541"/>
      <c r="U1476" s="538">
        <f t="shared" si="400"/>
        <v>0</v>
      </c>
      <c r="V1476" s="538">
        <f t="shared" si="408"/>
        <v>0</v>
      </c>
      <c r="W1476" s="538">
        <f t="shared" si="408"/>
        <v>0</v>
      </c>
      <c r="X1476" s="538">
        <f t="shared" si="408"/>
        <v>0</v>
      </c>
      <c r="Y1476" s="538">
        <f t="shared" si="401"/>
        <v>0</v>
      </c>
      <c r="Z1476" s="542">
        <f t="shared" si="402"/>
        <v>0</v>
      </c>
      <c r="AA1476" s="543"/>
      <c r="AB1476" s="544" t="s">
        <v>2263</v>
      </c>
      <c r="AC1476" s="544" t="s">
        <v>2505</v>
      </c>
      <c r="AD1476" s="544" t="s">
        <v>2505</v>
      </c>
      <c r="AE1476" s="544" t="s">
        <v>2263</v>
      </c>
      <c r="AF1476" s="545" t="s">
        <v>2263</v>
      </c>
      <c r="AG1476" s="545" t="s">
        <v>2263</v>
      </c>
      <c r="AH1476" s="556"/>
      <c r="AN1476" s="502">
        <f t="shared" si="406"/>
        <v>0</v>
      </c>
      <c r="AO1476" s="502">
        <f t="shared" si="406"/>
        <v>-625107.30348186498</v>
      </c>
      <c r="AP1476" s="502">
        <f t="shared" si="406"/>
        <v>-130136.65884760847</v>
      </c>
      <c r="AQ1476" s="502">
        <f t="shared" si="405"/>
        <v>-1063090.6108275144</v>
      </c>
    </row>
    <row r="1477" spans="1:43" s="504" customFormat="1" ht="12.75" x14ac:dyDescent="0.2">
      <c r="A1477" s="535" t="s">
        <v>1851</v>
      </c>
      <c r="B1477" s="536">
        <v>0</v>
      </c>
      <c r="C1477" s="537" t="s">
        <v>2263</v>
      </c>
      <c r="D1477" s="537">
        <v>1049.8985208546089</v>
      </c>
      <c r="E1477" s="537">
        <v>1049.8985208546089</v>
      </c>
      <c r="F1477" s="537">
        <v>918.56822799348333</v>
      </c>
      <c r="G1477" s="538">
        <v>0</v>
      </c>
      <c r="H1477" s="538">
        <v>78</v>
      </c>
      <c r="I1477" s="538">
        <v>42</v>
      </c>
      <c r="J1477" s="538">
        <v>867</v>
      </c>
      <c r="K1477" s="539">
        <f t="shared" si="398"/>
        <v>0</v>
      </c>
      <c r="L1477" s="539">
        <f t="shared" si="407"/>
        <v>81892.084626659504</v>
      </c>
      <c r="M1477" s="539">
        <f t="shared" si="407"/>
        <v>44095.737875893574</v>
      </c>
      <c r="N1477" s="539">
        <f t="shared" si="407"/>
        <v>796398.65367035009</v>
      </c>
      <c r="O1477" s="539">
        <f t="shared" si="399"/>
        <v>922386.4761729032</v>
      </c>
      <c r="P1477" s="540"/>
      <c r="Q1477" s="541"/>
      <c r="R1477" s="541"/>
      <c r="S1477" s="541"/>
      <c r="T1477" s="541"/>
      <c r="U1477" s="538">
        <f t="shared" si="400"/>
        <v>0</v>
      </c>
      <c r="V1477" s="538">
        <f t="shared" si="408"/>
        <v>0</v>
      </c>
      <c r="W1477" s="538">
        <f t="shared" si="408"/>
        <v>0</v>
      </c>
      <c r="X1477" s="538">
        <f t="shared" si="408"/>
        <v>0</v>
      </c>
      <c r="Y1477" s="538">
        <f t="shared" si="401"/>
        <v>0</v>
      </c>
      <c r="Z1477" s="542">
        <f t="shared" si="402"/>
        <v>0</v>
      </c>
      <c r="AA1477" s="543"/>
      <c r="AB1477" s="544" t="s">
        <v>2263</v>
      </c>
      <c r="AC1477" s="544" t="s">
        <v>2505</v>
      </c>
      <c r="AD1477" s="544" t="s">
        <v>2505</v>
      </c>
      <c r="AE1477" s="544" t="s">
        <v>2263</v>
      </c>
      <c r="AF1477" s="545" t="s">
        <v>2263</v>
      </c>
      <c r="AG1477" s="545" t="s">
        <v>2263</v>
      </c>
      <c r="AH1477" s="556"/>
      <c r="AN1477" s="502">
        <f t="shared" si="406"/>
        <v>0</v>
      </c>
      <c r="AO1477" s="502">
        <f t="shared" si="406"/>
        <v>-81892.084626659504</v>
      </c>
      <c r="AP1477" s="502">
        <f t="shared" si="406"/>
        <v>-44095.737875893574</v>
      </c>
      <c r="AQ1477" s="502">
        <f t="shared" si="405"/>
        <v>-796398.65367035009</v>
      </c>
    </row>
    <row r="1478" spans="1:43" s="504" customFormat="1" ht="12.75" x14ac:dyDescent="0.2">
      <c r="A1478" s="535" t="s">
        <v>1852</v>
      </c>
      <c r="B1478" s="536">
        <v>0</v>
      </c>
      <c r="C1478" s="537" t="s">
        <v>2263</v>
      </c>
      <c r="D1478" s="537">
        <v>832.87269161181905</v>
      </c>
      <c r="E1478" s="537">
        <v>832.87269161181905</v>
      </c>
      <c r="F1478" s="537">
        <v>621.54401965105751</v>
      </c>
      <c r="G1478" s="538">
        <v>0</v>
      </c>
      <c r="H1478" s="538">
        <v>37</v>
      </c>
      <c r="I1478" s="538">
        <v>19</v>
      </c>
      <c r="J1478" s="538">
        <v>588</v>
      </c>
      <c r="K1478" s="539">
        <f t="shared" si="398"/>
        <v>0</v>
      </c>
      <c r="L1478" s="539">
        <f t="shared" si="407"/>
        <v>30816.289589637305</v>
      </c>
      <c r="M1478" s="539">
        <f t="shared" si="407"/>
        <v>15824.581140624561</v>
      </c>
      <c r="N1478" s="539">
        <f t="shared" si="407"/>
        <v>365467.88355482183</v>
      </c>
      <c r="O1478" s="539">
        <f t="shared" si="399"/>
        <v>412108.75428508368</v>
      </c>
      <c r="P1478" s="540"/>
      <c r="Q1478" s="541"/>
      <c r="R1478" s="541"/>
      <c r="S1478" s="541"/>
      <c r="T1478" s="541"/>
      <c r="U1478" s="538">
        <f t="shared" si="400"/>
        <v>0</v>
      </c>
      <c r="V1478" s="538">
        <f t="shared" si="408"/>
        <v>0</v>
      </c>
      <c r="W1478" s="538">
        <f t="shared" si="408"/>
        <v>0</v>
      </c>
      <c r="X1478" s="538">
        <f t="shared" si="408"/>
        <v>0</v>
      </c>
      <c r="Y1478" s="538">
        <f t="shared" si="401"/>
        <v>0</v>
      </c>
      <c r="Z1478" s="542">
        <f t="shared" si="402"/>
        <v>0</v>
      </c>
      <c r="AA1478" s="543"/>
      <c r="AB1478" s="544" t="s">
        <v>2263</v>
      </c>
      <c r="AC1478" s="544" t="s">
        <v>2505</v>
      </c>
      <c r="AD1478" s="544" t="s">
        <v>2505</v>
      </c>
      <c r="AE1478" s="544" t="s">
        <v>2263</v>
      </c>
      <c r="AF1478" s="545" t="s">
        <v>2263</v>
      </c>
      <c r="AG1478" s="545" t="s">
        <v>2263</v>
      </c>
      <c r="AH1478" s="556"/>
      <c r="AN1478" s="502">
        <f t="shared" si="406"/>
        <v>0</v>
      </c>
      <c r="AO1478" s="502">
        <f t="shared" si="406"/>
        <v>-30816.289589637305</v>
      </c>
      <c r="AP1478" s="502">
        <f t="shared" si="406"/>
        <v>-15824.581140624561</v>
      </c>
      <c r="AQ1478" s="502">
        <f t="shared" si="405"/>
        <v>-365467.88355482183</v>
      </c>
    </row>
    <row r="1479" spans="1:43" s="504" customFormat="1" ht="12.75" x14ac:dyDescent="0.2">
      <c r="A1479" s="535" t="s">
        <v>1853</v>
      </c>
      <c r="B1479" s="536">
        <v>0</v>
      </c>
      <c r="C1479" s="537" t="s">
        <v>2263</v>
      </c>
      <c r="D1479" s="537">
        <v>673.93240726559839</v>
      </c>
      <c r="E1479" s="537">
        <v>673.93240726559839</v>
      </c>
      <c r="F1479" s="537">
        <v>549.06806357446931</v>
      </c>
      <c r="G1479" s="538">
        <v>0</v>
      </c>
      <c r="H1479" s="538">
        <v>73</v>
      </c>
      <c r="I1479" s="538">
        <v>23</v>
      </c>
      <c r="J1479" s="538">
        <v>945</v>
      </c>
      <c r="K1479" s="539">
        <f t="shared" si="398"/>
        <v>0</v>
      </c>
      <c r="L1479" s="539">
        <f t="shared" si="407"/>
        <v>49197.065730388684</v>
      </c>
      <c r="M1479" s="539">
        <f t="shared" si="407"/>
        <v>15500.445367108763</v>
      </c>
      <c r="N1479" s="539">
        <f t="shared" si="407"/>
        <v>518869.32007787348</v>
      </c>
      <c r="O1479" s="539">
        <f t="shared" si="399"/>
        <v>583566.83117537096</v>
      </c>
      <c r="P1479" s="540"/>
      <c r="Q1479" s="541"/>
      <c r="R1479" s="541"/>
      <c r="S1479" s="541"/>
      <c r="T1479" s="541"/>
      <c r="U1479" s="538">
        <f t="shared" si="400"/>
        <v>0</v>
      </c>
      <c r="V1479" s="538">
        <f t="shared" si="408"/>
        <v>0</v>
      </c>
      <c r="W1479" s="538">
        <f t="shared" si="408"/>
        <v>0</v>
      </c>
      <c r="X1479" s="538">
        <f t="shared" si="408"/>
        <v>0</v>
      </c>
      <c r="Y1479" s="538">
        <f t="shared" si="401"/>
        <v>0</v>
      </c>
      <c r="Z1479" s="542">
        <f t="shared" si="402"/>
        <v>0</v>
      </c>
      <c r="AA1479" s="543"/>
      <c r="AB1479" s="544" t="s">
        <v>2263</v>
      </c>
      <c r="AC1479" s="544" t="s">
        <v>2505</v>
      </c>
      <c r="AD1479" s="544" t="s">
        <v>2505</v>
      </c>
      <c r="AE1479" s="544" t="s">
        <v>2263</v>
      </c>
      <c r="AF1479" s="545" t="s">
        <v>2263</v>
      </c>
      <c r="AG1479" s="545" t="s">
        <v>2263</v>
      </c>
      <c r="AH1479" s="556"/>
      <c r="AN1479" s="502">
        <f t="shared" si="406"/>
        <v>0</v>
      </c>
      <c r="AO1479" s="502">
        <f t="shared" si="406"/>
        <v>-49197.065730388684</v>
      </c>
      <c r="AP1479" s="502">
        <f t="shared" si="406"/>
        <v>-15500.445367108763</v>
      </c>
      <c r="AQ1479" s="502">
        <f t="shared" si="405"/>
        <v>-518869.32007787348</v>
      </c>
    </row>
    <row r="1480" spans="1:43" s="504" customFormat="1" ht="12.75" x14ac:dyDescent="0.2">
      <c r="A1480" s="535" t="s">
        <v>1854</v>
      </c>
      <c r="B1480" s="536">
        <v>0</v>
      </c>
      <c r="C1480" s="537" t="s">
        <v>2263</v>
      </c>
      <c r="D1480" s="537">
        <v>599.44855484055381</v>
      </c>
      <c r="E1480" s="537">
        <v>599.44855484055381</v>
      </c>
      <c r="F1480" s="537">
        <v>547.1326101728564</v>
      </c>
      <c r="G1480" s="538">
        <v>0</v>
      </c>
      <c r="H1480" s="538">
        <v>58</v>
      </c>
      <c r="I1480" s="538">
        <v>25</v>
      </c>
      <c r="J1480" s="538">
        <v>1901</v>
      </c>
      <c r="K1480" s="539">
        <f t="shared" ref="K1480:K1543" si="409">IF(ISERROR(C1480*G1480),0,G1480*C1480)</f>
        <v>0</v>
      </c>
      <c r="L1480" s="539">
        <f t="shared" si="407"/>
        <v>34768.016180752122</v>
      </c>
      <c r="M1480" s="539">
        <f t="shared" si="407"/>
        <v>14986.213871013846</v>
      </c>
      <c r="N1480" s="539">
        <f t="shared" si="407"/>
        <v>1040099.0919386001</v>
      </c>
      <c r="O1480" s="539">
        <f t="shared" ref="O1480:O1543" si="410">IFERROR(SUM(K1480:N1480),"")</f>
        <v>1089853.3219903661</v>
      </c>
      <c r="P1480" s="540"/>
      <c r="Q1480" s="541"/>
      <c r="R1480" s="541"/>
      <c r="S1480" s="541"/>
      <c r="T1480" s="541"/>
      <c r="U1480" s="538">
        <f t="shared" ref="U1480:U1543" si="411">IF(ISERROR(G1480*Q1480),0,G1480*Q1480)</f>
        <v>0</v>
      </c>
      <c r="V1480" s="538">
        <f t="shared" si="408"/>
        <v>0</v>
      </c>
      <c r="W1480" s="538">
        <f t="shared" si="408"/>
        <v>0</v>
      </c>
      <c r="X1480" s="538">
        <f t="shared" si="408"/>
        <v>0</v>
      </c>
      <c r="Y1480" s="538">
        <f t="shared" ref="Y1480:Y1543" si="412">IFERROR(SUM(U1480:X1480),"")</f>
        <v>0</v>
      </c>
      <c r="Z1480" s="542">
        <f t="shared" ref="Z1480:Z1543" si="413">IF(Y1480=0,0,(Y1480-O1480))</f>
        <v>0</v>
      </c>
      <c r="AA1480" s="543"/>
      <c r="AB1480" s="544" t="s">
        <v>2263</v>
      </c>
      <c r="AC1480" s="544" t="s">
        <v>2505</v>
      </c>
      <c r="AD1480" s="544" t="s">
        <v>2505</v>
      </c>
      <c r="AE1480" s="544" t="s">
        <v>2263</v>
      </c>
      <c r="AF1480" s="545" t="s">
        <v>2263</v>
      </c>
      <c r="AG1480" s="545" t="s">
        <v>2263</v>
      </c>
      <c r="AH1480" s="556"/>
      <c r="AN1480" s="502">
        <f t="shared" si="406"/>
        <v>0</v>
      </c>
      <c r="AO1480" s="502">
        <f t="shared" si="406"/>
        <v>-34768.016180752122</v>
      </c>
      <c r="AP1480" s="502">
        <f t="shared" si="406"/>
        <v>-14986.213871013846</v>
      </c>
      <c r="AQ1480" s="502">
        <f t="shared" si="405"/>
        <v>-1040099.0919386001</v>
      </c>
    </row>
    <row r="1481" spans="1:43" s="504" customFormat="1" ht="12.75" x14ac:dyDescent="0.2">
      <c r="A1481" s="535" t="s">
        <v>1855</v>
      </c>
      <c r="B1481" s="536" t="s">
        <v>2461</v>
      </c>
      <c r="C1481" s="537" t="s">
        <v>2263</v>
      </c>
      <c r="D1481" s="537">
        <v>460.01345246086345</v>
      </c>
      <c r="E1481" s="537">
        <v>460.01345246086345</v>
      </c>
      <c r="F1481" s="537">
        <v>451.56603336469374</v>
      </c>
      <c r="G1481" s="538">
        <v>0</v>
      </c>
      <c r="H1481" s="538">
        <v>39</v>
      </c>
      <c r="I1481" s="538">
        <v>16</v>
      </c>
      <c r="J1481" s="538">
        <v>1152</v>
      </c>
      <c r="K1481" s="539">
        <f t="shared" si="409"/>
        <v>0</v>
      </c>
      <c r="L1481" s="539">
        <f t="shared" si="407"/>
        <v>17940.524645973674</v>
      </c>
      <c r="M1481" s="539">
        <f t="shared" si="407"/>
        <v>7360.2152393738152</v>
      </c>
      <c r="N1481" s="539">
        <f t="shared" si="407"/>
        <v>520204.07043612719</v>
      </c>
      <c r="O1481" s="539">
        <f t="shared" si="410"/>
        <v>545504.81032147468</v>
      </c>
      <c r="P1481" s="540"/>
      <c r="Q1481" s="541"/>
      <c r="R1481" s="541">
        <f>SUMPRODUCT(D1481:E1482,H1481:I1482)/SUM(H1481:I1482)</f>
        <v>496.70256326016801</v>
      </c>
      <c r="S1481" s="541">
        <f>+R1481</f>
        <v>496.70256326016801</v>
      </c>
      <c r="T1481" s="541"/>
      <c r="U1481" s="538">
        <f t="shared" si="411"/>
        <v>0</v>
      </c>
      <c r="V1481" s="538">
        <f t="shared" si="408"/>
        <v>19371.399967146554</v>
      </c>
      <c r="W1481" s="538">
        <f t="shared" si="408"/>
        <v>7947.2410121626881</v>
      </c>
      <c r="X1481" s="538">
        <f t="shared" si="408"/>
        <v>0</v>
      </c>
      <c r="Y1481" s="538">
        <f t="shared" si="412"/>
        <v>27318.640979309243</v>
      </c>
      <c r="Z1481" s="542">
        <f t="shared" si="413"/>
        <v>-518186.16934216546</v>
      </c>
      <c r="AA1481" s="543"/>
      <c r="AB1481" s="544" t="s">
        <v>2263</v>
      </c>
      <c r="AC1481" s="544" t="s">
        <v>2505</v>
      </c>
      <c r="AD1481" s="544" t="s">
        <v>2505</v>
      </c>
      <c r="AE1481" s="544" t="s">
        <v>2263</v>
      </c>
      <c r="AF1481" s="545" t="s">
        <v>2263</v>
      </c>
      <c r="AG1481" s="545" t="s">
        <v>2263</v>
      </c>
      <c r="AH1481" s="556"/>
      <c r="AN1481" s="502">
        <f t="shared" si="406"/>
        <v>0</v>
      </c>
      <c r="AO1481" s="502">
        <f t="shared" si="406"/>
        <v>1430.8753211728799</v>
      </c>
      <c r="AP1481" s="502">
        <f t="shared" si="406"/>
        <v>587.02577278887293</v>
      </c>
      <c r="AQ1481" s="502">
        <f t="shared" si="405"/>
        <v>-520204.07043612719</v>
      </c>
    </row>
    <row r="1482" spans="1:43" s="504" customFormat="1" ht="12.75" x14ac:dyDescent="0.2">
      <c r="A1482" s="535" t="s">
        <v>1856</v>
      </c>
      <c r="B1482" s="536" t="s">
        <v>2462</v>
      </c>
      <c r="C1482" s="537" t="s">
        <v>2263</v>
      </c>
      <c r="D1482" s="537">
        <v>519.63325750973343</v>
      </c>
      <c r="E1482" s="537">
        <v>519.63325750973343</v>
      </c>
      <c r="F1482" s="537">
        <v>413.85427424172207</v>
      </c>
      <c r="G1482" s="538">
        <v>0</v>
      </c>
      <c r="H1482" s="538">
        <v>73</v>
      </c>
      <c r="I1482" s="538">
        <v>15</v>
      </c>
      <c r="J1482" s="538">
        <v>1968</v>
      </c>
      <c r="K1482" s="539">
        <f t="shared" si="409"/>
        <v>0</v>
      </c>
      <c r="L1482" s="539">
        <f t="shared" si="407"/>
        <v>37933.227798210537</v>
      </c>
      <c r="M1482" s="539">
        <f t="shared" si="407"/>
        <v>7794.4988626460017</v>
      </c>
      <c r="N1482" s="539">
        <f t="shared" si="407"/>
        <v>814465.21170770901</v>
      </c>
      <c r="O1482" s="539">
        <f t="shared" si="410"/>
        <v>860192.93836856552</v>
      </c>
      <c r="P1482" s="540"/>
      <c r="Q1482" s="541"/>
      <c r="R1482" s="541">
        <f>+R1481</f>
        <v>496.70256326016801</v>
      </c>
      <c r="S1482" s="541">
        <f>+R1481</f>
        <v>496.70256326016801</v>
      </c>
      <c r="T1482" s="541"/>
      <c r="U1482" s="538">
        <f t="shared" si="411"/>
        <v>0</v>
      </c>
      <c r="V1482" s="538">
        <f t="shared" si="408"/>
        <v>36259.287117992266</v>
      </c>
      <c r="W1482" s="538">
        <f t="shared" si="408"/>
        <v>7450.53844890252</v>
      </c>
      <c r="X1482" s="538">
        <f t="shared" si="408"/>
        <v>0</v>
      </c>
      <c r="Y1482" s="538">
        <f t="shared" si="412"/>
        <v>43709.825566894782</v>
      </c>
      <c r="Z1482" s="542">
        <f t="shared" si="413"/>
        <v>-816483.1128016708</v>
      </c>
      <c r="AA1482" s="543"/>
      <c r="AB1482" s="544" t="s">
        <v>2263</v>
      </c>
      <c r="AC1482" s="544" t="s">
        <v>2505</v>
      </c>
      <c r="AD1482" s="544" t="s">
        <v>2505</v>
      </c>
      <c r="AE1482" s="544" t="s">
        <v>2263</v>
      </c>
      <c r="AF1482" s="545" t="s">
        <v>2263</v>
      </c>
      <c r="AG1482" s="545" t="s">
        <v>2263</v>
      </c>
      <c r="AH1482" s="556"/>
      <c r="AN1482" s="502">
        <f t="shared" si="406"/>
        <v>0</v>
      </c>
      <c r="AO1482" s="502">
        <f t="shared" si="406"/>
        <v>-1673.9406802182712</v>
      </c>
      <c r="AP1482" s="502">
        <f t="shared" si="406"/>
        <v>-343.96041374348169</v>
      </c>
      <c r="AQ1482" s="502">
        <f t="shared" si="405"/>
        <v>-814465.21170770901</v>
      </c>
    </row>
    <row r="1483" spans="1:43" s="504" customFormat="1" ht="12.75" x14ac:dyDescent="0.2">
      <c r="A1483" s="535" t="s">
        <v>1857</v>
      </c>
      <c r="B1483" s="536">
        <v>0</v>
      </c>
      <c r="C1483" s="537" t="s">
        <v>2263</v>
      </c>
      <c r="D1483" s="537">
        <v>1343.082646058996</v>
      </c>
      <c r="E1483" s="537">
        <v>1343.082646058996</v>
      </c>
      <c r="F1483" s="537">
        <v>735.19926100680914</v>
      </c>
      <c r="G1483" s="538">
        <v>0</v>
      </c>
      <c r="H1483" s="538">
        <v>180</v>
      </c>
      <c r="I1483" s="538">
        <v>241</v>
      </c>
      <c r="J1483" s="538">
        <v>16383</v>
      </c>
      <c r="K1483" s="539">
        <f t="shared" si="409"/>
        <v>0</v>
      </c>
      <c r="L1483" s="539">
        <f t="shared" si="407"/>
        <v>241754.87629061929</v>
      </c>
      <c r="M1483" s="539">
        <f t="shared" si="407"/>
        <v>323682.91770021804</v>
      </c>
      <c r="N1483" s="539">
        <f t="shared" si="407"/>
        <v>12044769.493074555</v>
      </c>
      <c r="O1483" s="539">
        <f t="shared" si="410"/>
        <v>12610207.287065392</v>
      </c>
      <c r="P1483" s="540"/>
      <c r="Q1483" s="541"/>
      <c r="R1483" s="541"/>
      <c r="S1483" s="541"/>
      <c r="T1483" s="541"/>
      <c r="U1483" s="538">
        <f t="shared" si="411"/>
        <v>0</v>
      </c>
      <c r="V1483" s="538">
        <f t="shared" si="408"/>
        <v>0</v>
      </c>
      <c r="W1483" s="538">
        <f t="shared" si="408"/>
        <v>0</v>
      </c>
      <c r="X1483" s="538">
        <f t="shared" si="408"/>
        <v>0</v>
      </c>
      <c r="Y1483" s="538">
        <f t="shared" si="412"/>
        <v>0</v>
      </c>
      <c r="Z1483" s="542">
        <f t="shared" si="413"/>
        <v>0</v>
      </c>
      <c r="AA1483" s="543"/>
      <c r="AB1483" s="544" t="s">
        <v>2263</v>
      </c>
      <c r="AC1483" s="544" t="s">
        <v>2505</v>
      </c>
      <c r="AD1483" s="544" t="s">
        <v>2505</v>
      </c>
      <c r="AE1483" s="544" t="s">
        <v>2263</v>
      </c>
      <c r="AF1483" s="545" t="s">
        <v>2263</v>
      </c>
      <c r="AG1483" s="545" t="s">
        <v>2263</v>
      </c>
      <c r="AH1483" s="556"/>
      <c r="AN1483" s="502">
        <f t="shared" si="406"/>
        <v>0</v>
      </c>
      <c r="AO1483" s="502">
        <f t="shared" si="406"/>
        <v>-241754.87629061929</v>
      </c>
      <c r="AP1483" s="502">
        <f t="shared" si="406"/>
        <v>-323682.91770021804</v>
      </c>
      <c r="AQ1483" s="502">
        <f t="shared" si="405"/>
        <v>-12044769.493074555</v>
      </c>
    </row>
    <row r="1484" spans="1:43" s="504" customFormat="1" ht="12.75" x14ac:dyDescent="0.2">
      <c r="A1484" s="535" t="s">
        <v>1858</v>
      </c>
      <c r="B1484" s="536">
        <v>0</v>
      </c>
      <c r="C1484" s="537" t="s">
        <v>2263</v>
      </c>
      <c r="D1484" s="537">
        <v>518.34049143734524</v>
      </c>
      <c r="E1484" s="537">
        <v>518.34049143734524</v>
      </c>
      <c r="F1484" s="537">
        <v>498.00839651768786</v>
      </c>
      <c r="G1484" s="538">
        <v>0</v>
      </c>
      <c r="H1484" s="538">
        <v>207</v>
      </c>
      <c r="I1484" s="538">
        <v>138</v>
      </c>
      <c r="J1484" s="538">
        <v>26733</v>
      </c>
      <c r="K1484" s="539">
        <f t="shared" si="409"/>
        <v>0</v>
      </c>
      <c r="L1484" s="539">
        <f t="shared" si="407"/>
        <v>107296.48172753047</v>
      </c>
      <c r="M1484" s="539">
        <f t="shared" si="407"/>
        <v>71530.987818353649</v>
      </c>
      <c r="N1484" s="539">
        <f t="shared" si="407"/>
        <v>13313258.46410735</v>
      </c>
      <c r="O1484" s="539">
        <f t="shared" si="410"/>
        <v>13492085.933653234</v>
      </c>
      <c r="P1484" s="540"/>
      <c r="Q1484" s="541"/>
      <c r="R1484" s="541"/>
      <c r="S1484" s="541"/>
      <c r="T1484" s="541"/>
      <c r="U1484" s="538">
        <f t="shared" si="411"/>
        <v>0</v>
      </c>
      <c r="V1484" s="538">
        <f t="shared" si="408"/>
        <v>0</v>
      </c>
      <c r="W1484" s="538">
        <f t="shared" si="408"/>
        <v>0</v>
      </c>
      <c r="X1484" s="538">
        <f t="shared" si="408"/>
        <v>0</v>
      </c>
      <c r="Y1484" s="538">
        <f t="shared" si="412"/>
        <v>0</v>
      </c>
      <c r="Z1484" s="542">
        <f t="shared" si="413"/>
        <v>0</v>
      </c>
      <c r="AA1484" s="543"/>
      <c r="AB1484" s="544" t="s">
        <v>2263</v>
      </c>
      <c r="AC1484" s="544" t="s">
        <v>2505</v>
      </c>
      <c r="AD1484" s="544" t="s">
        <v>2505</v>
      </c>
      <c r="AE1484" s="544" t="s">
        <v>2263</v>
      </c>
      <c r="AF1484" s="545" t="s">
        <v>2263</v>
      </c>
      <c r="AG1484" s="545" t="s">
        <v>2263</v>
      </c>
      <c r="AH1484" s="556"/>
      <c r="AN1484" s="502">
        <f t="shared" si="406"/>
        <v>0</v>
      </c>
      <c r="AO1484" s="502">
        <f t="shared" si="406"/>
        <v>-107296.48172753047</v>
      </c>
      <c r="AP1484" s="502">
        <f t="shared" si="406"/>
        <v>-71530.987818353649</v>
      </c>
      <c r="AQ1484" s="502">
        <f t="shared" si="405"/>
        <v>-13313258.46410735</v>
      </c>
    </row>
    <row r="1485" spans="1:43" s="504" customFormat="1" ht="12.75" x14ac:dyDescent="0.2">
      <c r="A1485" s="535" t="s">
        <v>1859</v>
      </c>
      <c r="B1485" s="536">
        <v>0</v>
      </c>
      <c r="C1485" s="537" t="s">
        <v>2263</v>
      </c>
      <c r="D1485" s="537">
        <v>4423.4271240277603</v>
      </c>
      <c r="E1485" s="537">
        <v>4423.4271240277603</v>
      </c>
      <c r="F1485" s="537">
        <v>6619.9361986206395</v>
      </c>
      <c r="G1485" s="538">
        <v>0</v>
      </c>
      <c r="H1485" s="538">
        <v>43</v>
      </c>
      <c r="I1485" s="538">
        <v>88</v>
      </c>
      <c r="J1485" s="538">
        <v>284</v>
      </c>
      <c r="K1485" s="539">
        <f t="shared" si="409"/>
        <v>0</v>
      </c>
      <c r="L1485" s="539">
        <f t="shared" si="407"/>
        <v>190207.3663331937</v>
      </c>
      <c r="M1485" s="539">
        <f t="shared" si="407"/>
        <v>389261.58691444289</v>
      </c>
      <c r="N1485" s="539">
        <f t="shared" si="407"/>
        <v>1880061.8804082617</v>
      </c>
      <c r="O1485" s="539">
        <f t="shared" si="410"/>
        <v>2459530.8336558985</v>
      </c>
      <c r="P1485" s="540"/>
      <c r="Q1485" s="541"/>
      <c r="R1485" s="541"/>
      <c r="S1485" s="541"/>
      <c r="T1485" s="541"/>
      <c r="U1485" s="538">
        <f t="shared" si="411"/>
        <v>0</v>
      </c>
      <c r="V1485" s="538">
        <f t="shared" si="408"/>
        <v>0</v>
      </c>
      <c r="W1485" s="538">
        <f t="shared" si="408"/>
        <v>0</v>
      </c>
      <c r="X1485" s="538">
        <f t="shared" si="408"/>
        <v>0</v>
      </c>
      <c r="Y1485" s="538">
        <f t="shared" si="412"/>
        <v>0</v>
      </c>
      <c r="Z1485" s="542">
        <f t="shared" si="413"/>
        <v>0</v>
      </c>
      <c r="AA1485" s="543"/>
      <c r="AB1485" s="544" t="s">
        <v>2263</v>
      </c>
      <c r="AC1485" s="544" t="s">
        <v>2505</v>
      </c>
      <c r="AD1485" s="544" t="s">
        <v>2505</v>
      </c>
      <c r="AE1485" s="544" t="s">
        <v>2263</v>
      </c>
      <c r="AF1485" s="545" t="s">
        <v>2263</v>
      </c>
      <c r="AG1485" s="545" t="s">
        <v>2263</v>
      </c>
      <c r="AH1485" s="556"/>
      <c r="AN1485" s="502">
        <f t="shared" si="406"/>
        <v>0</v>
      </c>
      <c r="AO1485" s="502">
        <f t="shared" si="406"/>
        <v>-190207.3663331937</v>
      </c>
      <c r="AP1485" s="502">
        <f t="shared" si="406"/>
        <v>-389261.58691444289</v>
      </c>
      <c r="AQ1485" s="502">
        <f t="shared" si="405"/>
        <v>-1880061.8804082617</v>
      </c>
    </row>
    <row r="1486" spans="1:43" s="504" customFormat="1" ht="12.75" x14ac:dyDescent="0.2">
      <c r="A1486" s="535" t="s">
        <v>1860</v>
      </c>
      <c r="B1486" s="536">
        <v>0</v>
      </c>
      <c r="C1486" s="537" t="s">
        <v>2263</v>
      </c>
      <c r="D1486" s="537">
        <v>2207.4877078345303</v>
      </c>
      <c r="E1486" s="537">
        <v>2207.4877078345303</v>
      </c>
      <c r="F1486" s="537">
        <v>2796.2123972919421</v>
      </c>
      <c r="G1486" s="538">
        <v>0</v>
      </c>
      <c r="H1486" s="538">
        <v>55</v>
      </c>
      <c r="I1486" s="538">
        <v>87</v>
      </c>
      <c r="J1486" s="538">
        <v>307</v>
      </c>
      <c r="K1486" s="539">
        <f t="shared" si="409"/>
        <v>0</v>
      </c>
      <c r="L1486" s="539">
        <f t="shared" si="407"/>
        <v>121411.82393089916</v>
      </c>
      <c r="M1486" s="539">
        <f t="shared" si="407"/>
        <v>192051.43058160413</v>
      </c>
      <c r="N1486" s="539">
        <f t="shared" si="407"/>
        <v>858437.20596862619</v>
      </c>
      <c r="O1486" s="539">
        <f t="shared" si="410"/>
        <v>1171900.4604811296</v>
      </c>
      <c r="P1486" s="540"/>
      <c r="Q1486" s="541"/>
      <c r="R1486" s="541"/>
      <c r="S1486" s="541"/>
      <c r="T1486" s="541"/>
      <c r="U1486" s="538">
        <f t="shared" si="411"/>
        <v>0</v>
      </c>
      <c r="V1486" s="538">
        <f t="shared" si="408"/>
        <v>0</v>
      </c>
      <c r="W1486" s="538">
        <f t="shared" si="408"/>
        <v>0</v>
      </c>
      <c r="X1486" s="538">
        <f t="shared" si="408"/>
        <v>0</v>
      </c>
      <c r="Y1486" s="538">
        <f t="shared" si="412"/>
        <v>0</v>
      </c>
      <c r="Z1486" s="542">
        <f t="shared" si="413"/>
        <v>0</v>
      </c>
      <c r="AA1486" s="543"/>
      <c r="AB1486" s="544" t="s">
        <v>2263</v>
      </c>
      <c r="AC1486" s="544" t="s">
        <v>2505</v>
      </c>
      <c r="AD1486" s="544" t="s">
        <v>2505</v>
      </c>
      <c r="AE1486" s="544" t="s">
        <v>2263</v>
      </c>
      <c r="AF1486" s="545" t="s">
        <v>2263</v>
      </c>
      <c r="AG1486" s="545" t="s">
        <v>2263</v>
      </c>
      <c r="AH1486" s="556"/>
      <c r="AN1486" s="502">
        <f t="shared" si="406"/>
        <v>0</v>
      </c>
      <c r="AO1486" s="502">
        <f t="shared" si="406"/>
        <v>-121411.82393089916</v>
      </c>
      <c r="AP1486" s="502">
        <f t="shared" si="406"/>
        <v>-192051.43058160413</v>
      </c>
      <c r="AQ1486" s="502">
        <f t="shared" si="405"/>
        <v>-858437.20596862619</v>
      </c>
    </row>
    <row r="1487" spans="1:43" s="504" customFormat="1" ht="12.75" x14ac:dyDescent="0.2">
      <c r="A1487" s="535" t="s">
        <v>1861</v>
      </c>
      <c r="B1487" s="536">
        <v>0</v>
      </c>
      <c r="C1487" s="537" t="s">
        <v>2263</v>
      </c>
      <c r="D1487" s="537">
        <v>1947.7073834000391</v>
      </c>
      <c r="E1487" s="537">
        <v>1947.7073834000391</v>
      </c>
      <c r="F1487" s="537">
        <v>1842.8312724714938</v>
      </c>
      <c r="G1487" s="538">
        <v>0</v>
      </c>
      <c r="H1487" s="538">
        <v>118</v>
      </c>
      <c r="I1487" s="538">
        <v>168</v>
      </c>
      <c r="J1487" s="538">
        <v>573</v>
      </c>
      <c r="K1487" s="539">
        <f t="shared" si="409"/>
        <v>0</v>
      </c>
      <c r="L1487" s="539">
        <f t="shared" si="407"/>
        <v>229829.47124120462</v>
      </c>
      <c r="M1487" s="539">
        <f t="shared" si="407"/>
        <v>327214.84041120659</v>
      </c>
      <c r="N1487" s="539">
        <f t="shared" si="407"/>
        <v>1055942.3191261659</v>
      </c>
      <c r="O1487" s="539">
        <f t="shared" si="410"/>
        <v>1612986.6307785772</v>
      </c>
      <c r="P1487" s="540"/>
      <c r="Q1487" s="541"/>
      <c r="R1487" s="541"/>
      <c r="S1487" s="541"/>
      <c r="T1487" s="541"/>
      <c r="U1487" s="538">
        <f t="shared" si="411"/>
        <v>0</v>
      </c>
      <c r="V1487" s="538">
        <f t="shared" si="408"/>
        <v>0</v>
      </c>
      <c r="W1487" s="538">
        <f t="shared" si="408"/>
        <v>0</v>
      </c>
      <c r="X1487" s="538">
        <f t="shared" si="408"/>
        <v>0</v>
      </c>
      <c r="Y1487" s="538">
        <f t="shared" si="412"/>
        <v>0</v>
      </c>
      <c r="Z1487" s="542">
        <f t="shared" si="413"/>
        <v>0</v>
      </c>
      <c r="AA1487" s="543"/>
      <c r="AB1487" s="544" t="s">
        <v>2263</v>
      </c>
      <c r="AC1487" s="544" t="s">
        <v>2505</v>
      </c>
      <c r="AD1487" s="544" t="s">
        <v>2505</v>
      </c>
      <c r="AE1487" s="544" t="s">
        <v>2263</v>
      </c>
      <c r="AF1487" s="545" t="s">
        <v>2263</v>
      </c>
      <c r="AG1487" s="545" t="s">
        <v>2263</v>
      </c>
      <c r="AH1487" s="556"/>
      <c r="AN1487" s="502">
        <f t="shared" si="406"/>
        <v>0</v>
      </c>
      <c r="AO1487" s="502">
        <f t="shared" si="406"/>
        <v>-229829.47124120462</v>
      </c>
      <c r="AP1487" s="502">
        <f t="shared" si="406"/>
        <v>-327214.84041120659</v>
      </c>
      <c r="AQ1487" s="502">
        <f t="shared" si="405"/>
        <v>-1055942.3191261659</v>
      </c>
    </row>
    <row r="1488" spans="1:43" s="504" customFormat="1" ht="12.75" x14ac:dyDescent="0.2">
      <c r="A1488" s="535" t="s">
        <v>1862</v>
      </c>
      <c r="B1488" s="536">
        <v>0</v>
      </c>
      <c r="C1488" s="537" t="s">
        <v>2263</v>
      </c>
      <c r="D1488" s="537">
        <v>1392.035136012742</v>
      </c>
      <c r="E1488" s="537">
        <v>1392.035136012742</v>
      </c>
      <c r="F1488" s="537">
        <v>1461.9042299580365</v>
      </c>
      <c r="G1488" s="538">
        <v>0</v>
      </c>
      <c r="H1488" s="538">
        <v>316</v>
      </c>
      <c r="I1488" s="538">
        <v>262</v>
      </c>
      <c r="J1488" s="538">
        <v>1044</v>
      </c>
      <c r="K1488" s="539">
        <f t="shared" si="409"/>
        <v>0</v>
      </c>
      <c r="L1488" s="539">
        <f t="shared" si="407"/>
        <v>439883.10298002645</v>
      </c>
      <c r="M1488" s="539">
        <f t="shared" si="407"/>
        <v>364713.20563533838</v>
      </c>
      <c r="N1488" s="539">
        <f t="shared" si="407"/>
        <v>1526228.0160761902</v>
      </c>
      <c r="O1488" s="539">
        <f t="shared" si="410"/>
        <v>2330824.324691555</v>
      </c>
      <c r="P1488" s="540"/>
      <c r="Q1488" s="541"/>
      <c r="R1488" s="541"/>
      <c r="S1488" s="541"/>
      <c r="T1488" s="541"/>
      <c r="U1488" s="538">
        <f t="shared" si="411"/>
        <v>0</v>
      </c>
      <c r="V1488" s="538">
        <f t="shared" si="408"/>
        <v>0</v>
      </c>
      <c r="W1488" s="538">
        <f t="shared" si="408"/>
        <v>0</v>
      </c>
      <c r="X1488" s="538">
        <f t="shared" si="408"/>
        <v>0</v>
      </c>
      <c r="Y1488" s="538">
        <f t="shared" si="412"/>
        <v>0</v>
      </c>
      <c r="Z1488" s="542">
        <f t="shared" si="413"/>
        <v>0</v>
      </c>
      <c r="AA1488" s="543"/>
      <c r="AB1488" s="544" t="s">
        <v>2263</v>
      </c>
      <c r="AC1488" s="544" t="s">
        <v>2505</v>
      </c>
      <c r="AD1488" s="544" t="s">
        <v>2505</v>
      </c>
      <c r="AE1488" s="544" t="s">
        <v>2263</v>
      </c>
      <c r="AF1488" s="545" t="s">
        <v>2263</v>
      </c>
      <c r="AG1488" s="545" t="s">
        <v>2263</v>
      </c>
      <c r="AH1488" s="556"/>
      <c r="AN1488" s="502">
        <f t="shared" si="406"/>
        <v>0</v>
      </c>
      <c r="AO1488" s="502">
        <f t="shared" si="406"/>
        <v>-439883.10298002645</v>
      </c>
      <c r="AP1488" s="502">
        <f t="shared" si="406"/>
        <v>-364713.20563533838</v>
      </c>
      <c r="AQ1488" s="502">
        <f t="shared" si="405"/>
        <v>-1526228.0160761902</v>
      </c>
    </row>
    <row r="1489" spans="1:43" s="504" customFormat="1" ht="12.75" x14ac:dyDescent="0.2">
      <c r="A1489" s="535" t="s">
        <v>1863</v>
      </c>
      <c r="B1489" s="536">
        <v>0</v>
      </c>
      <c r="C1489" s="537" t="s">
        <v>2263</v>
      </c>
      <c r="D1489" s="537">
        <v>965.06400807413661</v>
      </c>
      <c r="E1489" s="537">
        <v>965.06400807413661</v>
      </c>
      <c r="F1489" s="537">
        <v>1054.5318550476329</v>
      </c>
      <c r="G1489" s="538">
        <v>0</v>
      </c>
      <c r="H1489" s="538">
        <v>462</v>
      </c>
      <c r="I1489" s="538">
        <v>182</v>
      </c>
      <c r="J1489" s="538">
        <v>1301</v>
      </c>
      <c r="K1489" s="539">
        <f t="shared" si="409"/>
        <v>0</v>
      </c>
      <c r="L1489" s="539">
        <f t="shared" si="407"/>
        <v>445859.57173025113</v>
      </c>
      <c r="M1489" s="539">
        <f t="shared" si="407"/>
        <v>175641.64946949287</v>
      </c>
      <c r="N1489" s="539">
        <f t="shared" si="407"/>
        <v>1371945.9434169703</v>
      </c>
      <c r="O1489" s="539">
        <f t="shared" si="410"/>
        <v>1993447.1646167142</v>
      </c>
      <c r="P1489" s="540"/>
      <c r="Q1489" s="541"/>
      <c r="R1489" s="541"/>
      <c r="S1489" s="541"/>
      <c r="T1489" s="541"/>
      <c r="U1489" s="538">
        <f t="shared" si="411"/>
        <v>0</v>
      </c>
      <c r="V1489" s="538">
        <f t="shared" si="408"/>
        <v>0</v>
      </c>
      <c r="W1489" s="538">
        <f t="shared" si="408"/>
        <v>0</v>
      </c>
      <c r="X1489" s="538">
        <f t="shared" si="408"/>
        <v>0</v>
      </c>
      <c r="Y1489" s="538">
        <f t="shared" si="412"/>
        <v>0</v>
      </c>
      <c r="Z1489" s="542">
        <f t="shared" si="413"/>
        <v>0</v>
      </c>
      <c r="AA1489" s="543"/>
      <c r="AB1489" s="544" t="s">
        <v>2263</v>
      </c>
      <c r="AC1489" s="544" t="s">
        <v>2505</v>
      </c>
      <c r="AD1489" s="544" t="s">
        <v>2505</v>
      </c>
      <c r="AE1489" s="544" t="s">
        <v>2263</v>
      </c>
      <c r="AF1489" s="545" t="s">
        <v>2263</v>
      </c>
      <c r="AG1489" s="545" t="s">
        <v>2263</v>
      </c>
      <c r="AH1489" s="556"/>
      <c r="AN1489" s="502">
        <f t="shared" si="406"/>
        <v>0</v>
      </c>
      <c r="AO1489" s="502">
        <f t="shared" si="406"/>
        <v>-445859.57173025113</v>
      </c>
      <c r="AP1489" s="502">
        <f t="shared" si="406"/>
        <v>-175641.64946949287</v>
      </c>
      <c r="AQ1489" s="502">
        <f t="shared" si="405"/>
        <v>-1371945.9434169703</v>
      </c>
    </row>
    <row r="1490" spans="1:43" s="504" customFormat="1" ht="12.75" x14ac:dyDescent="0.2">
      <c r="A1490" s="535" t="s">
        <v>1864</v>
      </c>
      <c r="B1490" s="536">
        <v>0</v>
      </c>
      <c r="C1490" s="537" t="s">
        <v>2263</v>
      </c>
      <c r="D1490" s="537">
        <v>3525.6474361080641</v>
      </c>
      <c r="E1490" s="537">
        <v>3525.6474361080641</v>
      </c>
      <c r="F1490" s="537">
        <v>1934.9958269516308</v>
      </c>
      <c r="G1490" s="538">
        <v>0</v>
      </c>
      <c r="H1490" s="538">
        <v>144</v>
      </c>
      <c r="I1490" s="538">
        <v>351</v>
      </c>
      <c r="J1490" s="538">
        <v>2047</v>
      </c>
      <c r="K1490" s="539">
        <f t="shared" si="409"/>
        <v>0</v>
      </c>
      <c r="L1490" s="539">
        <f t="shared" si="407"/>
        <v>507693.23079956125</v>
      </c>
      <c r="M1490" s="539">
        <f t="shared" si="407"/>
        <v>1237502.2500739305</v>
      </c>
      <c r="N1490" s="539">
        <f t="shared" si="407"/>
        <v>3960936.4577699881</v>
      </c>
      <c r="O1490" s="539">
        <f t="shared" si="410"/>
        <v>5706131.9386434797</v>
      </c>
      <c r="P1490" s="540"/>
      <c r="Q1490" s="541"/>
      <c r="R1490" s="541"/>
      <c r="S1490" s="541"/>
      <c r="T1490" s="541"/>
      <c r="U1490" s="538">
        <f t="shared" si="411"/>
        <v>0</v>
      </c>
      <c r="V1490" s="538">
        <f t="shared" si="408"/>
        <v>0</v>
      </c>
      <c r="W1490" s="538">
        <f t="shared" si="408"/>
        <v>0</v>
      </c>
      <c r="X1490" s="538">
        <f t="shared" si="408"/>
        <v>0</v>
      </c>
      <c r="Y1490" s="538">
        <f t="shared" si="412"/>
        <v>0</v>
      </c>
      <c r="Z1490" s="542">
        <f t="shared" si="413"/>
        <v>0</v>
      </c>
      <c r="AA1490" s="543"/>
      <c r="AB1490" s="544" t="s">
        <v>2263</v>
      </c>
      <c r="AC1490" s="544" t="s">
        <v>2505</v>
      </c>
      <c r="AD1490" s="544" t="s">
        <v>2505</v>
      </c>
      <c r="AE1490" s="544" t="s">
        <v>2263</v>
      </c>
      <c r="AF1490" s="545" t="s">
        <v>2263</v>
      </c>
      <c r="AG1490" s="545" t="s">
        <v>2263</v>
      </c>
      <c r="AH1490" s="556"/>
      <c r="AN1490" s="502">
        <f t="shared" si="406"/>
        <v>0</v>
      </c>
      <c r="AO1490" s="502">
        <f t="shared" si="406"/>
        <v>-507693.23079956125</v>
      </c>
      <c r="AP1490" s="502">
        <f t="shared" si="406"/>
        <v>-1237502.2500739305</v>
      </c>
      <c r="AQ1490" s="502">
        <f t="shared" si="405"/>
        <v>-3960936.4577699881</v>
      </c>
    </row>
    <row r="1491" spans="1:43" s="504" customFormat="1" ht="12.75" x14ac:dyDescent="0.2">
      <c r="A1491" s="535" t="s">
        <v>1865</v>
      </c>
      <c r="B1491" s="536">
        <v>0</v>
      </c>
      <c r="C1491" s="537" t="s">
        <v>2263</v>
      </c>
      <c r="D1491" s="537">
        <v>1198.4575227095418</v>
      </c>
      <c r="E1491" s="537">
        <v>1198.4575227095418</v>
      </c>
      <c r="F1491" s="537">
        <v>807.66521811158213</v>
      </c>
      <c r="G1491" s="538">
        <v>0</v>
      </c>
      <c r="H1491" s="538">
        <v>772</v>
      </c>
      <c r="I1491" s="538">
        <v>787</v>
      </c>
      <c r="J1491" s="538">
        <v>10220</v>
      </c>
      <c r="K1491" s="539">
        <f t="shared" si="409"/>
        <v>0</v>
      </c>
      <c r="L1491" s="539">
        <f t="shared" si="407"/>
        <v>925209.20753176627</v>
      </c>
      <c r="M1491" s="539">
        <f t="shared" si="407"/>
        <v>943186.07037240942</v>
      </c>
      <c r="N1491" s="539">
        <f t="shared" si="407"/>
        <v>8254338.5291003697</v>
      </c>
      <c r="O1491" s="539">
        <f t="shared" si="410"/>
        <v>10122733.807004545</v>
      </c>
      <c r="P1491" s="540"/>
      <c r="Q1491" s="541"/>
      <c r="R1491" s="541"/>
      <c r="S1491" s="541"/>
      <c r="T1491" s="541"/>
      <c r="U1491" s="538">
        <f t="shared" si="411"/>
        <v>0</v>
      </c>
      <c r="V1491" s="538">
        <f t="shared" si="408"/>
        <v>0</v>
      </c>
      <c r="W1491" s="538">
        <f t="shared" si="408"/>
        <v>0</v>
      </c>
      <c r="X1491" s="538">
        <f t="shared" si="408"/>
        <v>0</v>
      </c>
      <c r="Y1491" s="538">
        <f t="shared" si="412"/>
        <v>0</v>
      </c>
      <c r="Z1491" s="542">
        <f t="shared" si="413"/>
        <v>0</v>
      </c>
      <c r="AA1491" s="543"/>
      <c r="AB1491" s="544" t="s">
        <v>2263</v>
      </c>
      <c r="AC1491" s="544" t="s">
        <v>2505</v>
      </c>
      <c r="AD1491" s="544" t="s">
        <v>2505</v>
      </c>
      <c r="AE1491" s="544" t="s">
        <v>2263</v>
      </c>
      <c r="AF1491" s="545" t="s">
        <v>2263</v>
      </c>
      <c r="AG1491" s="545" t="s">
        <v>2263</v>
      </c>
      <c r="AH1491" s="556"/>
      <c r="AN1491" s="502">
        <f t="shared" si="406"/>
        <v>0</v>
      </c>
      <c r="AO1491" s="502">
        <f t="shared" si="406"/>
        <v>-925209.20753176627</v>
      </c>
      <c r="AP1491" s="502">
        <f t="shared" si="406"/>
        <v>-943186.07037240942</v>
      </c>
      <c r="AQ1491" s="502">
        <f t="shared" si="405"/>
        <v>-8254338.5291003697</v>
      </c>
    </row>
    <row r="1492" spans="1:43" s="504" customFormat="1" ht="12.75" x14ac:dyDescent="0.2">
      <c r="A1492" s="535" t="s">
        <v>1866</v>
      </c>
      <c r="B1492" s="536">
        <v>0</v>
      </c>
      <c r="C1492" s="537" t="s">
        <v>2263</v>
      </c>
      <c r="D1492" s="537">
        <v>779.81575373250939</v>
      </c>
      <c r="E1492" s="537">
        <v>779.81575373250939</v>
      </c>
      <c r="F1492" s="537">
        <v>557.49680707349182</v>
      </c>
      <c r="G1492" s="538">
        <v>0</v>
      </c>
      <c r="H1492" s="538">
        <v>1150</v>
      </c>
      <c r="I1492" s="538">
        <v>839</v>
      </c>
      <c r="J1492" s="538">
        <v>16977</v>
      </c>
      <c r="K1492" s="539">
        <f t="shared" si="409"/>
        <v>0</v>
      </c>
      <c r="L1492" s="539">
        <f t="shared" si="407"/>
        <v>896788.11679238582</v>
      </c>
      <c r="M1492" s="539">
        <f t="shared" si="407"/>
        <v>654265.41738157533</v>
      </c>
      <c r="N1492" s="539">
        <f t="shared" si="407"/>
        <v>9464623.2936866712</v>
      </c>
      <c r="O1492" s="539">
        <f t="shared" si="410"/>
        <v>11015676.827860633</v>
      </c>
      <c r="P1492" s="540"/>
      <c r="Q1492" s="541"/>
      <c r="R1492" s="541"/>
      <c r="S1492" s="541"/>
      <c r="T1492" s="541"/>
      <c r="U1492" s="538">
        <f t="shared" si="411"/>
        <v>0</v>
      </c>
      <c r="V1492" s="538">
        <f t="shared" si="408"/>
        <v>0</v>
      </c>
      <c r="W1492" s="538">
        <f t="shared" si="408"/>
        <v>0</v>
      </c>
      <c r="X1492" s="538">
        <f t="shared" si="408"/>
        <v>0</v>
      </c>
      <c r="Y1492" s="538">
        <f t="shared" si="412"/>
        <v>0</v>
      </c>
      <c r="Z1492" s="542">
        <f t="shared" si="413"/>
        <v>0</v>
      </c>
      <c r="AA1492" s="543"/>
      <c r="AB1492" s="544" t="s">
        <v>2263</v>
      </c>
      <c r="AC1492" s="544" t="s">
        <v>2505</v>
      </c>
      <c r="AD1492" s="544" t="s">
        <v>2505</v>
      </c>
      <c r="AE1492" s="544" t="s">
        <v>2263</v>
      </c>
      <c r="AF1492" s="545" t="s">
        <v>2263</v>
      </c>
      <c r="AG1492" s="545" t="s">
        <v>2263</v>
      </c>
      <c r="AH1492" s="556"/>
      <c r="AN1492" s="502">
        <f t="shared" si="406"/>
        <v>0</v>
      </c>
      <c r="AO1492" s="502">
        <f t="shared" si="406"/>
        <v>-896788.11679238582</v>
      </c>
      <c r="AP1492" s="502">
        <f t="shared" si="406"/>
        <v>-654265.41738157533</v>
      </c>
      <c r="AQ1492" s="502">
        <f t="shared" si="405"/>
        <v>-9464623.2936866712</v>
      </c>
    </row>
    <row r="1493" spans="1:43" s="504" customFormat="1" ht="12.75" x14ac:dyDescent="0.2">
      <c r="A1493" s="535" t="s">
        <v>1867</v>
      </c>
      <c r="B1493" s="536">
        <v>0</v>
      </c>
      <c r="C1493" s="537" t="s">
        <v>2263</v>
      </c>
      <c r="D1493" s="537">
        <v>758.11355091611142</v>
      </c>
      <c r="E1493" s="537">
        <v>758.11355091611142</v>
      </c>
      <c r="F1493" s="537">
        <v>2820.9256861443027</v>
      </c>
      <c r="G1493" s="538">
        <v>0</v>
      </c>
      <c r="H1493" s="538">
        <v>1620</v>
      </c>
      <c r="I1493" s="538">
        <v>434</v>
      </c>
      <c r="J1493" s="538">
        <v>741</v>
      </c>
      <c r="K1493" s="539">
        <f t="shared" si="409"/>
        <v>0</v>
      </c>
      <c r="L1493" s="539">
        <f t="shared" si="407"/>
        <v>1228143.9524841006</v>
      </c>
      <c r="M1493" s="539">
        <f t="shared" si="407"/>
        <v>329021.28109759238</v>
      </c>
      <c r="N1493" s="539">
        <f t="shared" si="407"/>
        <v>2090305.9334329283</v>
      </c>
      <c r="O1493" s="539">
        <f t="shared" si="410"/>
        <v>3647471.1670146212</v>
      </c>
      <c r="P1493" s="540"/>
      <c r="Q1493" s="541"/>
      <c r="R1493" s="541"/>
      <c r="S1493" s="541"/>
      <c r="T1493" s="541"/>
      <c r="U1493" s="538">
        <f t="shared" si="411"/>
        <v>0</v>
      </c>
      <c r="V1493" s="538">
        <f t="shared" si="408"/>
        <v>0</v>
      </c>
      <c r="W1493" s="538">
        <f t="shared" si="408"/>
        <v>0</v>
      </c>
      <c r="X1493" s="538">
        <f t="shared" si="408"/>
        <v>0</v>
      </c>
      <c r="Y1493" s="538">
        <f t="shared" si="412"/>
        <v>0</v>
      </c>
      <c r="Z1493" s="542">
        <f t="shared" si="413"/>
        <v>0</v>
      </c>
      <c r="AA1493" s="543"/>
      <c r="AB1493" s="544" t="s">
        <v>2263</v>
      </c>
      <c r="AC1493" s="544" t="s">
        <v>2505</v>
      </c>
      <c r="AD1493" s="544" t="s">
        <v>2505</v>
      </c>
      <c r="AE1493" s="544" t="s">
        <v>2263</v>
      </c>
      <c r="AF1493" s="545" t="s">
        <v>2263</v>
      </c>
      <c r="AG1493" s="545" t="s">
        <v>2263</v>
      </c>
      <c r="AH1493" s="556"/>
      <c r="AN1493" s="502">
        <f t="shared" si="406"/>
        <v>0</v>
      </c>
      <c r="AO1493" s="502">
        <f t="shared" si="406"/>
        <v>-1228143.9524841006</v>
      </c>
      <c r="AP1493" s="502">
        <f t="shared" si="406"/>
        <v>-329021.28109759238</v>
      </c>
      <c r="AQ1493" s="502">
        <f t="shared" si="405"/>
        <v>-2090305.9334329283</v>
      </c>
    </row>
    <row r="1494" spans="1:43" s="504" customFormat="1" ht="12.75" x14ac:dyDescent="0.2">
      <c r="A1494" s="535" t="s">
        <v>1868</v>
      </c>
      <c r="B1494" s="536">
        <v>0</v>
      </c>
      <c r="C1494" s="537" t="s">
        <v>2263</v>
      </c>
      <c r="D1494" s="537">
        <v>499.03281400264547</v>
      </c>
      <c r="E1494" s="537">
        <v>499.03281400264547</v>
      </c>
      <c r="F1494" s="537">
        <v>1530.74116376032</v>
      </c>
      <c r="G1494" s="538">
        <v>0</v>
      </c>
      <c r="H1494" s="538">
        <v>4967</v>
      </c>
      <c r="I1494" s="538">
        <v>817</v>
      </c>
      <c r="J1494" s="538">
        <v>902</v>
      </c>
      <c r="K1494" s="539">
        <f t="shared" si="409"/>
        <v>0</v>
      </c>
      <c r="L1494" s="539">
        <f t="shared" si="407"/>
        <v>2478695.9871511399</v>
      </c>
      <c r="M1494" s="539">
        <f t="shared" si="407"/>
        <v>407709.80904016137</v>
      </c>
      <c r="N1494" s="539">
        <f t="shared" si="407"/>
        <v>1380728.5297118085</v>
      </c>
      <c r="O1494" s="539">
        <f t="shared" si="410"/>
        <v>4267134.3259031102</v>
      </c>
      <c r="P1494" s="540"/>
      <c r="Q1494" s="541"/>
      <c r="R1494" s="541"/>
      <c r="S1494" s="541"/>
      <c r="T1494" s="541"/>
      <c r="U1494" s="538">
        <f t="shared" si="411"/>
        <v>0</v>
      </c>
      <c r="V1494" s="538">
        <f t="shared" si="408"/>
        <v>0</v>
      </c>
      <c r="W1494" s="538">
        <f t="shared" si="408"/>
        <v>0</v>
      </c>
      <c r="X1494" s="538">
        <f t="shared" si="408"/>
        <v>0</v>
      </c>
      <c r="Y1494" s="538">
        <f t="shared" si="412"/>
        <v>0</v>
      </c>
      <c r="Z1494" s="542">
        <f t="shared" si="413"/>
        <v>0</v>
      </c>
      <c r="AA1494" s="543"/>
      <c r="AB1494" s="544" t="s">
        <v>2263</v>
      </c>
      <c r="AC1494" s="544" t="s">
        <v>2505</v>
      </c>
      <c r="AD1494" s="544" t="s">
        <v>2505</v>
      </c>
      <c r="AE1494" s="544" t="s">
        <v>2263</v>
      </c>
      <c r="AF1494" s="545" t="s">
        <v>2263</v>
      </c>
      <c r="AG1494" s="545" t="s">
        <v>2263</v>
      </c>
      <c r="AH1494" s="556"/>
      <c r="AN1494" s="502">
        <f t="shared" si="406"/>
        <v>0</v>
      </c>
      <c r="AO1494" s="502">
        <f t="shared" si="406"/>
        <v>-2478695.9871511399</v>
      </c>
      <c r="AP1494" s="502">
        <f t="shared" si="406"/>
        <v>-407709.80904016137</v>
      </c>
      <c r="AQ1494" s="502">
        <f t="shared" si="405"/>
        <v>-1380728.5297118085</v>
      </c>
    </row>
    <row r="1495" spans="1:43" s="504" customFormat="1" ht="12.75" x14ac:dyDescent="0.2">
      <c r="A1495" s="535" t="s">
        <v>1869</v>
      </c>
      <c r="B1495" s="536">
        <v>0</v>
      </c>
      <c r="C1495" s="537" t="s">
        <v>2263</v>
      </c>
      <c r="D1495" s="537">
        <v>4107.8413413087337</v>
      </c>
      <c r="E1495" s="537">
        <v>4107.8413413087337</v>
      </c>
      <c r="F1495" s="537">
        <v>1953.2195973166713</v>
      </c>
      <c r="G1495" s="538">
        <v>0</v>
      </c>
      <c r="H1495" s="538">
        <v>32</v>
      </c>
      <c r="I1495" s="538">
        <v>124</v>
      </c>
      <c r="J1495" s="538">
        <v>526</v>
      </c>
      <c r="K1495" s="539">
        <f t="shared" si="409"/>
        <v>0</v>
      </c>
      <c r="L1495" s="539">
        <f t="shared" si="407"/>
        <v>131450.92292187948</v>
      </c>
      <c r="M1495" s="539">
        <f t="shared" si="407"/>
        <v>509372.32632228296</v>
      </c>
      <c r="N1495" s="539">
        <f t="shared" si="407"/>
        <v>1027393.5081885691</v>
      </c>
      <c r="O1495" s="539">
        <f t="shared" si="410"/>
        <v>1668216.7574327316</v>
      </c>
      <c r="P1495" s="540"/>
      <c r="Q1495" s="541"/>
      <c r="R1495" s="541"/>
      <c r="S1495" s="541"/>
      <c r="T1495" s="541"/>
      <c r="U1495" s="538">
        <f t="shared" si="411"/>
        <v>0</v>
      </c>
      <c r="V1495" s="538">
        <f t="shared" si="408"/>
        <v>0</v>
      </c>
      <c r="W1495" s="538">
        <f t="shared" si="408"/>
        <v>0</v>
      </c>
      <c r="X1495" s="538">
        <f t="shared" si="408"/>
        <v>0</v>
      </c>
      <c r="Y1495" s="538">
        <f t="shared" si="412"/>
        <v>0</v>
      </c>
      <c r="Z1495" s="542">
        <f t="shared" si="413"/>
        <v>0</v>
      </c>
      <c r="AA1495" s="543"/>
      <c r="AB1495" s="544" t="s">
        <v>2263</v>
      </c>
      <c r="AC1495" s="544" t="s">
        <v>2505</v>
      </c>
      <c r="AD1495" s="544" t="s">
        <v>2505</v>
      </c>
      <c r="AE1495" s="544" t="s">
        <v>2263</v>
      </c>
      <c r="AF1495" s="545" t="s">
        <v>2263</v>
      </c>
      <c r="AG1495" s="545" t="s">
        <v>2263</v>
      </c>
      <c r="AH1495" s="556"/>
      <c r="AN1495" s="502">
        <f t="shared" si="406"/>
        <v>0</v>
      </c>
      <c r="AO1495" s="502">
        <f t="shared" si="406"/>
        <v>-131450.92292187948</v>
      </c>
      <c r="AP1495" s="502">
        <f t="shared" si="406"/>
        <v>-509372.32632228296</v>
      </c>
      <c r="AQ1495" s="502">
        <f t="shared" si="405"/>
        <v>-1027393.5081885691</v>
      </c>
    </row>
    <row r="1496" spans="1:43" s="504" customFormat="1" ht="12.75" x14ac:dyDescent="0.2">
      <c r="A1496" s="535" t="s">
        <v>1870</v>
      </c>
      <c r="B1496" s="536">
        <v>0</v>
      </c>
      <c r="C1496" s="537" t="s">
        <v>2263</v>
      </c>
      <c r="D1496" s="537">
        <v>2610.5244294952795</v>
      </c>
      <c r="E1496" s="537">
        <v>2610.5244294952795</v>
      </c>
      <c r="F1496" s="537">
        <v>1514.4625945417413</v>
      </c>
      <c r="G1496" s="538">
        <v>0</v>
      </c>
      <c r="H1496" s="538">
        <v>36</v>
      </c>
      <c r="I1496" s="538">
        <v>164</v>
      </c>
      <c r="J1496" s="538">
        <v>903</v>
      </c>
      <c r="K1496" s="539">
        <f t="shared" si="409"/>
        <v>0</v>
      </c>
      <c r="L1496" s="539">
        <f t="shared" si="407"/>
        <v>93978.87946183006</v>
      </c>
      <c r="M1496" s="539">
        <f t="shared" si="407"/>
        <v>428126.00643722585</v>
      </c>
      <c r="N1496" s="539">
        <f t="shared" si="407"/>
        <v>1367559.7228711923</v>
      </c>
      <c r="O1496" s="539">
        <f t="shared" si="410"/>
        <v>1889664.6087702482</v>
      </c>
      <c r="P1496" s="540"/>
      <c r="Q1496" s="541"/>
      <c r="R1496" s="541"/>
      <c r="S1496" s="541"/>
      <c r="T1496" s="541"/>
      <c r="U1496" s="538">
        <f t="shared" si="411"/>
        <v>0</v>
      </c>
      <c r="V1496" s="538">
        <f t="shared" si="408"/>
        <v>0</v>
      </c>
      <c r="W1496" s="538">
        <f t="shared" si="408"/>
        <v>0</v>
      </c>
      <c r="X1496" s="538">
        <f t="shared" si="408"/>
        <v>0</v>
      </c>
      <c r="Y1496" s="538">
        <f t="shared" si="412"/>
        <v>0</v>
      </c>
      <c r="Z1496" s="542">
        <f t="shared" si="413"/>
        <v>0</v>
      </c>
      <c r="AA1496" s="543"/>
      <c r="AB1496" s="544" t="s">
        <v>2263</v>
      </c>
      <c r="AC1496" s="544" t="s">
        <v>2505</v>
      </c>
      <c r="AD1496" s="544" t="s">
        <v>2505</v>
      </c>
      <c r="AE1496" s="544" t="s">
        <v>2263</v>
      </c>
      <c r="AF1496" s="545" t="s">
        <v>2263</v>
      </c>
      <c r="AG1496" s="545" t="s">
        <v>2263</v>
      </c>
      <c r="AH1496" s="556"/>
      <c r="AN1496" s="502">
        <f t="shared" si="406"/>
        <v>0</v>
      </c>
      <c r="AO1496" s="502">
        <f t="shared" si="406"/>
        <v>-93978.87946183006</v>
      </c>
      <c r="AP1496" s="502">
        <f t="shared" si="406"/>
        <v>-428126.00643722585</v>
      </c>
      <c r="AQ1496" s="502">
        <f t="shared" si="405"/>
        <v>-1367559.7228711923</v>
      </c>
    </row>
    <row r="1497" spans="1:43" s="504" customFormat="1" ht="12.75" x14ac:dyDescent="0.2">
      <c r="A1497" s="535" t="s">
        <v>1871</v>
      </c>
      <c r="B1497" s="536">
        <v>0</v>
      </c>
      <c r="C1497" s="537" t="s">
        <v>2263</v>
      </c>
      <c r="D1497" s="537">
        <v>1815.2410035807759</v>
      </c>
      <c r="E1497" s="537">
        <v>1815.2410035807759</v>
      </c>
      <c r="F1497" s="537">
        <v>895.89280689788473</v>
      </c>
      <c r="G1497" s="538">
        <v>0</v>
      </c>
      <c r="H1497" s="538">
        <v>133</v>
      </c>
      <c r="I1497" s="538">
        <v>295</v>
      </c>
      <c r="J1497" s="538">
        <v>3039</v>
      </c>
      <c r="K1497" s="539">
        <f t="shared" si="409"/>
        <v>0</v>
      </c>
      <c r="L1497" s="539">
        <f t="shared" si="407"/>
        <v>241427.05347624319</v>
      </c>
      <c r="M1497" s="539">
        <f t="shared" si="407"/>
        <v>535496.09605632885</v>
      </c>
      <c r="N1497" s="539">
        <f t="shared" si="407"/>
        <v>2722618.2401626715</v>
      </c>
      <c r="O1497" s="539">
        <f t="shared" si="410"/>
        <v>3499541.3896952434</v>
      </c>
      <c r="P1497" s="540"/>
      <c r="Q1497" s="541"/>
      <c r="R1497" s="541"/>
      <c r="S1497" s="541"/>
      <c r="T1497" s="541"/>
      <c r="U1497" s="538">
        <f t="shared" si="411"/>
        <v>0</v>
      </c>
      <c r="V1497" s="538">
        <f t="shared" si="408"/>
        <v>0</v>
      </c>
      <c r="W1497" s="538">
        <f t="shared" si="408"/>
        <v>0</v>
      </c>
      <c r="X1497" s="538">
        <f t="shared" si="408"/>
        <v>0</v>
      </c>
      <c r="Y1497" s="538">
        <f t="shared" si="412"/>
        <v>0</v>
      </c>
      <c r="Z1497" s="542">
        <f t="shared" si="413"/>
        <v>0</v>
      </c>
      <c r="AA1497" s="543"/>
      <c r="AB1497" s="544" t="s">
        <v>2263</v>
      </c>
      <c r="AC1497" s="544" t="s">
        <v>2505</v>
      </c>
      <c r="AD1497" s="544" t="s">
        <v>2505</v>
      </c>
      <c r="AE1497" s="544" t="s">
        <v>2263</v>
      </c>
      <c r="AF1497" s="545" t="s">
        <v>2263</v>
      </c>
      <c r="AG1497" s="545" t="s">
        <v>2263</v>
      </c>
      <c r="AH1497" s="556"/>
      <c r="AN1497" s="502">
        <f t="shared" si="406"/>
        <v>0</v>
      </c>
      <c r="AO1497" s="502">
        <f t="shared" si="406"/>
        <v>-241427.05347624319</v>
      </c>
      <c r="AP1497" s="502">
        <f t="shared" si="406"/>
        <v>-535496.09605632885</v>
      </c>
      <c r="AQ1497" s="502">
        <f t="shared" si="405"/>
        <v>-2722618.2401626715</v>
      </c>
    </row>
    <row r="1498" spans="1:43" s="504" customFormat="1" ht="12.75" x14ac:dyDescent="0.2">
      <c r="A1498" s="535" t="s">
        <v>1872</v>
      </c>
      <c r="B1498" s="536">
        <v>0</v>
      </c>
      <c r="C1498" s="537" t="s">
        <v>2263</v>
      </c>
      <c r="D1498" s="537">
        <v>1309.9157832944932</v>
      </c>
      <c r="E1498" s="537">
        <v>1309.9157832944932</v>
      </c>
      <c r="F1498" s="537">
        <v>601.28972631861961</v>
      </c>
      <c r="G1498" s="538">
        <v>0</v>
      </c>
      <c r="H1498" s="538">
        <v>105</v>
      </c>
      <c r="I1498" s="538">
        <v>161</v>
      </c>
      <c r="J1498" s="538">
        <v>4299</v>
      </c>
      <c r="K1498" s="539">
        <f t="shared" si="409"/>
        <v>0</v>
      </c>
      <c r="L1498" s="539">
        <f t="shared" si="407"/>
        <v>137541.15724592179</v>
      </c>
      <c r="M1498" s="539">
        <f t="shared" si="407"/>
        <v>210896.44111041341</v>
      </c>
      <c r="N1498" s="539">
        <f t="shared" si="407"/>
        <v>2584944.5334437457</v>
      </c>
      <c r="O1498" s="539">
        <f t="shared" si="410"/>
        <v>2933382.1318000806</v>
      </c>
      <c r="P1498" s="540"/>
      <c r="Q1498" s="541"/>
      <c r="R1498" s="541"/>
      <c r="S1498" s="541"/>
      <c r="T1498" s="541"/>
      <c r="U1498" s="538">
        <f t="shared" si="411"/>
        <v>0</v>
      </c>
      <c r="V1498" s="538">
        <f t="shared" si="408"/>
        <v>0</v>
      </c>
      <c r="W1498" s="538">
        <f t="shared" si="408"/>
        <v>0</v>
      </c>
      <c r="X1498" s="538">
        <f t="shared" si="408"/>
        <v>0</v>
      </c>
      <c r="Y1498" s="538">
        <f t="shared" si="412"/>
        <v>0</v>
      </c>
      <c r="Z1498" s="542">
        <f t="shared" si="413"/>
        <v>0</v>
      </c>
      <c r="AA1498" s="543"/>
      <c r="AB1498" s="544" t="s">
        <v>2263</v>
      </c>
      <c r="AC1498" s="544" t="s">
        <v>2505</v>
      </c>
      <c r="AD1498" s="544" t="s">
        <v>2505</v>
      </c>
      <c r="AE1498" s="544" t="s">
        <v>2263</v>
      </c>
      <c r="AF1498" s="545" t="s">
        <v>2263</v>
      </c>
      <c r="AG1498" s="545" t="s">
        <v>2263</v>
      </c>
      <c r="AH1498" s="556"/>
      <c r="AN1498" s="502">
        <f t="shared" si="406"/>
        <v>0</v>
      </c>
      <c r="AO1498" s="502">
        <f t="shared" si="406"/>
        <v>-137541.15724592179</v>
      </c>
      <c r="AP1498" s="502">
        <f t="shared" si="406"/>
        <v>-210896.44111041341</v>
      </c>
      <c r="AQ1498" s="502">
        <f t="shared" si="405"/>
        <v>-2584944.5334437457</v>
      </c>
    </row>
    <row r="1499" spans="1:43" s="504" customFormat="1" ht="12.75" x14ac:dyDescent="0.2">
      <c r="A1499" s="535" t="s">
        <v>1873</v>
      </c>
      <c r="B1499" s="536">
        <v>0</v>
      </c>
      <c r="C1499" s="537" t="s">
        <v>2263</v>
      </c>
      <c r="D1499" s="537">
        <v>804.14086305327237</v>
      </c>
      <c r="E1499" s="537">
        <v>804.14086305327237</v>
      </c>
      <c r="F1499" s="537">
        <v>494.3917262208945</v>
      </c>
      <c r="G1499" s="538">
        <v>0</v>
      </c>
      <c r="H1499" s="538">
        <v>209</v>
      </c>
      <c r="I1499" s="538">
        <v>187</v>
      </c>
      <c r="J1499" s="538">
        <v>10009</v>
      </c>
      <c r="K1499" s="539">
        <f t="shared" si="409"/>
        <v>0</v>
      </c>
      <c r="L1499" s="539">
        <f t="shared" si="407"/>
        <v>168065.44037813394</v>
      </c>
      <c r="M1499" s="539">
        <f t="shared" si="407"/>
        <v>150374.34139096193</v>
      </c>
      <c r="N1499" s="539">
        <f t="shared" si="407"/>
        <v>4948366.7877449328</v>
      </c>
      <c r="O1499" s="539">
        <f t="shared" si="410"/>
        <v>5266806.5695140287</v>
      </c>
      <c r="P1499" s="540"/>
      <c r="Q1499" s="541"/>
      <c r="R1499" s="541"/>
      <c r="S1499" s="541"/>
      <c r="T1499" s="541"/>
      <c r="U1499" s="538">
        <f t="shared" si="411"/>
        <v>0</v>
      </c>
      <c r="V1499" s="538">
        <f t="shared" si="408"/>
        <v>0</v>
      </c>
      <c r="W1499" s="538">
        <f t="shared" si="408"/>
        <v>0</v>
      </c>
      <c r="X1499" s="538">
        <f t="shared" si="408"/>
        <v>0</v>
      </c>
      <c r="Y1499" s="538">
        <f t="shared" si="412"/>
        <v>0</v>
      </c>
      <c r="Z1499" s="542">
        <f t="shared" si="413"/>
        <v>0</v>
      </c>
      <c r="AA1499" s="543"/>
      <c r="AB1499" s="544" t="s">
        <v>2263</v>
      </c>
      <c r="AC1499" s="544" t="s">
        <v>2505</v>
      </c>
      <c r="AD1499" s="544" t="s">
        <v>2505</v>
      </c>
      <c r="AE1499" s="544" t="s">
        <v>2263</v>
      </c>
      <c r="AF1499" s="545" t="s">
        <v>2263</v>
      </c>
      <c r="AG1499" s="545" t="s">
        <v>2263</v>
      </c>
      <c r="AH1499" s="556"/>
      <c r="AN1499" s="502">
        <f t="shared" si="406"/>
        <v>0</v>
      </c>
      <c r="AO1499" s="502">
        <f t="shared" si="406"/>
        <v>-168065.44037813394</v>
      </c>
      <c r="AP1499" s="502">
        <f t="shared" si="406"/>
        <v>-150374.34139096193</v>
      </c>
      <c r="AQ1499" s="502">
        <f t="shared" si="405"/>
        <v>-4948366.7877449328</v>
      </c>
    </row>
    <row r="1500" spans="1:43" s="504" customFormat="1" ht="12.75" x14ac:dyDescent="0.2">
      <c r="A1500" s="535" t="s">
        <v>1874</v>
      </c>
      <c r="B1500" s="536">
        <v>0</v>
      </c>
      <c r="C1500" s="537" t="s">
        <v>2263</v>
      </c>
      <c r="D1500" s="537">
        <v>1620.3669548251112</v>
      </c>
      <c r="E1500" s="537">
        <v>1620.3669548251112</v>
      </c>
      <c r="F1500" s="537">
        <v>2686.7866867388816</v>
      </c>
      <c r="G1500" s="538">
        <v>0</v>
      </c>
      <c r="H1500" s="538">
        <v>80</v>
      </c>
      <c r="I1500" s="538">
        <v>86</v>
      </c>
      <c r="J1500" s="538">
        <v>594</v>
      </c>
      <c r="K1500" s="539">
        <f t="shared" si="409"/>
        <v>0</v>
      </c>
      <c r="L1500" s="539">
        <f t="shared" si="407"/>
        <v>129629.35638600889</v>
      </c>
      <c r="M1500" s="539">
        <f t="shared" si="407"/>
        <v>139351.55811495957</v>
      </c>
      <c r="N1500" s="539">
        <f t="shared" si="407"/>
        <v>1595951.2919228957</v>
      </c>
      <c r="O1500" s="539">
        <f t="shared" si="410"/>
        <v>1864932.2064238642</v>
      </c>
      <c r="P1500" s="540"/>
      <c r="Q1500" s="541"/>
      <c r="R1500" s="541"/>
      <c r="S1500" s="541"/>
      <c r="T1500" s="541"/>
      <c r="U1500" s="538">
        <f t="shared" si="411"/>
        <v>0</v>
      </c>
      <c r="V1500" s="538">
        <f t="shared" si="408"/>
        <v>0</v>
      </c>
      <c r="W1500" s="538">
        <f t="shared" si="408"/>
        <v>0</v>
      </c>
      <c r="X1500" s="538">
        <f t="shared" si="408"/>
        <v>0</v>
      </c>
      <c r="Y1500" s="538">
        <f t="shared" si="412"/>
        <v>0</v>
      </c>
      <c r="Z1500" s="542">
        <f t="shared" si="413"/>
        <v>0</v>
      </c>
      <c r="AA1500" s="543"/>
      <c r="AB1500" s="544" t="s">
        <v>2263</v>
      </c>
      <c r="AC1500" s="544" t="s">
        <v>2505</v>
      </c>
      <c r="AD1500" s="544" t="s">
        <v>2505</v>
      </c>
      <c r="AE1500" s="544" t="s">
        <v>2263</v>
      </c>
      <c r="AF1500" s="545" t="s">
        <v>2263</v>
      </c>
      <c r="AG1500" s="545" t="s">
        <v>2263</v>
      </c>
      <c r="AH1500" s="556"/>
      <c r="AN1500" s="502">
        <f t="shared" si="406"/>
        <v>0</v>
      </c>
      <c r="AO1500" s="502">
        <f t="shared" si="406"/>
        <v>-129629.35638600889</v>
      </c>
      <c r="AP1500" s="502">
        <f t="shared" si="406"/>
        <v>-139351.55811495957</v>
      </c>
      <c r="AQ1500" s="502">
        <f t="shared" si="405"/>
        <v>-1595951.2919228957</v>
      </c>
    </row>
    <row r="1501" spans="1:43" s="504" customFormat="1" ht="12.75" x14ac:dyDescent="0.2">
      <c r="A1501" s="535" t="s">
        <v>1875</v>
      </c>
      <c r="B1501" s="536">
        <v>0</v>
      </c>
      <c r="C1501" s="537" t="s">
        <v>2263</v>
      </c>
      <c r="D1501" s="537">
        <v>1363.9710982684876</v>
      </c>
      <c r="E1501" s="537">
        <v>1363.9710982684876</v>
      </c>
      <c r="F1501" s="537">
        <v>1475.6934465753468</v>
      </c>
      <c r="G1501" s="538">
        <v>0</v>
      </c>
      <c r="H1501" s="538">
        <v>45</v>
      </c>
      <c r="I1501" s="538">
        <v>41</v>
      </c>
      <c r="J1501" s="538">
        <v>354</v>
      </c>
      <c r="K1501" s="539">
        <f t="shared" si="409"/>
        <v>0</v>
      </c>
      <c r="L1501" s="539">
        <f t="shared" si="407"/>
        <v>61378.69942208194</v>
      </c>
      <c r="M1501" s="539">
        <f t="shared" si="407"/>
        <v>55922.815029007994</v>
      </c>
      <c r="N1501" s="539">
        <f t="shared" si="407"/>
        <v>522395.48008767277</v>
      </c>
      <c r="O1501" s="539">
        <f t="shared" si="410"/>
        <v>639696.99453876272</v>
      </c>
      <c r="P1501" s="540"/>
      <c r="Q1501" s="541"/>
      <c r="R1501" s="541"/>
      <c r="S1501" s="541"/>
      <c r="T1501" s="541"/>
      <c r="U1501" s="538">
        <f t="shared" si="411"/>
        <v>0</v>
      </c>
      <c r="V1501" s="538">
        <f t="shared" si="408"/>
        <v>0</v>
      </c>
      <c r="W1501" s="538">
        <f t="shared" si="408"/>
        <v>0</v>
      </c>
      <c r="X1501" s="538">
        <f t="shared" si="408"/>
        <v>0</v>
      </c>
      <c r="Y1501" s="538">
        <f t="shared" si="412"/>
        <v>0</v>
      </c>
      <c r="Z1501" s="542">
        <f t="shared" si="413"/>
        <v>0</v>
      </c>
      <c r="AA1501" s="543"/>
      <c r="AB1501" s="544" t="s">
        <v>2263</v>
      </c>
      <c r="AC1501" s="544" t="s">
        <v>2505</v>
      </c>
      <c r="AD1501" s="544" t="s">
        <v>2505</v>
      </c>
      <c r="AE1501" s="544" t="s">
        <v>2263</v>
      </c>
      <c r="AF1501" s="545" t="s">
        <v>2263</v>
      </c>
      <c r="AG1501" s="545" t="s">
        <v>2263</v>
      </c>
      <c r="AH1501" s="556"/>
      <c r="AN1501" s="502">
        <f t="shared" si="406"/>
        <v>0</v>
      </c>
      <c r="AO1501" s="502">
        <f t="shared" si="406"/>
        <v>-61378.69942208194</v>
      </c>
      <c r="AP1501" s="502">
        <f t="shared" si="406"/>
        <v>-55922.815029007994</v>
      </c>
      <c r="AQ1501" s="502">
        <f t="shared" si="405"/>
        <v>-522395.48008767277</v>
      </c>
    </row>
    <row r="1502" spans="1:43" s="504" customFormat="1" ht="12.75" x14ac:dyDescent="0.2">
      <c r="A1502" s="535" t="s">
        <v>1876</v>
      </c>
      <c r="B1502" s="536">
        <v>0</v>
      </c>
      <c r="C1502" s="537" t="s">
        <v>2263</v>
      </c>
      <c r="D1502" s="537">
        <v>925.6813548937605</v>
      </c>
      <c r="E1502" s="537">
        <v>925.6813548937605</v>
      </c>
      <c r="F1502" s="537">
        <v>1112.9819072441708</v>
      </c>
      <c r="G1502" s="538">
        <v>0</v>
      </c>
      <c r="H1502" s="538">
        <v>139</v>
      </c>
      <c r="I1502" s="538">
        <v>75</v>
      </c>
      <c r="J1502" s="538">
        <v>790</v>
      </c>
      <c r="K1502" s="539">
        <f t="shared" si="409"/>
        <v>0</v>
      </c>
      <c r="L1502" s="539">
        <f t="shared" si="407"/>
        <v>128669.70833023271</v>
      </c>
      <c r="M1502" s="539">
        <f t="shared" si="407"/>
        <v>69426.101617032036</v>
      </c>
      <c r="N1502" s="539">
        <f t="shared" si="407"/>
        <v>879255.70672289492</v>
      </c>
      <c r="O1502" s="539">
        <f t="shared" si="410"/>
        <v>1077351.5166701595</v>
      </c>
      <c r="P1502" s="540"/>
      <c r="Q1502" s="541"/>
      <c r="R1502" s="541"/>
      <c r="S1502" s="541"/>
      <c r="T1502" s="541"/>
      <c r="U1502" s="538">
        <f t="shared" si="411"/>
        <v>0</v>
      </c>
      <c r="V1502" s="538">
        <f t="shared" si="408"/>
        <v>0</v>
      </c>
      <c r="W1502" s="538">
        <f t="shared" si="408"/>
        <v>0</v>
      </c>
      <c r="X1502" s="538">
        <f t="shared" si="408"/>
        <v>0</v>
      </c>
      <c r="Y1502" s="538">
        <f t="shared" si="412"/>
        <v>0</v>
      </c>
      <c r="Z1502" s="542">
        <f t="shared" si="413"/>
        <v>0</v>
      </c>
      <c r="AA1502" s="543"/>
      <c r="AB1502" s="544" t="s">
        <v>2263</v>
      </c>
      <c r="AC1502" s="544" t="s">
        <v>2505</v>
      </c>
      <c r="AD1502" s="544" t="s">
        <v>2505</v>
      </c>
      <c r="AE1502" s="544" t="s">
        <v>2263</v>
      </c>
      <c r="AF1502" s="545" t="s">
        <v>2263</v>
      </c>
      <c r="AG1502" s="545" t="s">
        <v>2263</v>
      </c>
      <c r="AH1502" s="556"/>
      <c r="AN1502" s="502">
        <f t="shared" si="406"/>
        <v>0</v>
      </c>
      <c r="AO1502" s="502">
        <f t="shared" si="406"/>
        <v>-128669.70833023271</v>
      </c>
      <c r="AP1502" s="502">
        <f t="shared" si="406"/>
        <v>-69426.101617032036</v>
      </c>
      <c r="AQ1502" s="502">
        <f t="shared" si="405"/>
        <v>-879255.70672289492</v>
      </c>
    </row>
    <row r="1503" spans="1:43" s="504" customFormat="1" ht="12.75" x14ac:dyDescent="0.2">
      <c r="A1503" s="535" t="s">
        <v>1877</v>
      </c>
      <c r="B1503" s="536">
        <v>0</v>
      </c>
      <c r="C1503" s="537" t="s">
        <v>2263</v>
      </c>
      <c r="D1503" s="537">
        <v>1005.23444330451</v>
      </c>
      <c r="E1503" s="537">
        <v>1005.23444330451</v>
      </c>
      <c r="F1503" s="537">
        <v>2180.5543307598959</v>
      </c>
      <c r="G1503" s="538">
        <v>0</v>
      </c>
      <c r="H1503" s="538">
        <v>866</v>
      </c>
      <c r="I1503" s="538">
        <v>248</v>
      </c>
      <c r="J1503" s="538">
        <v>461</v>
      </c>
      <c r="K1503" s="539">
        <f t="shared" si="409"/>
        <v>0</v>
      </c>
      <c r="L1503" s="539">
        <f t="shared" si="407"/>
        <v>870533.0279017057</v>
      </c>
      <c r="M1503" s="539">
        <f t="shared" si="407"/>
        <v>249298.14193951848</v>
      </c>
      <c r="N1503" s="539">
        <f t="shared" si="407"/>
        <v>1005235.546480312</v>
      </c>
      <c r="O1503" s="539">
        <f t="shared" si="410"/>
        <v>2125066.7163215363</v>
      </c>
      <c r="P1503" s="540"/>
      <c r="Q1503" s="541"/>
      <c r="R1503" s="541"/>
      <c r="S1503" s="541"/>
      <c r="T1503" s="541"/>
      <c r="U1503" s="538">
        <f t="shared" si="411"/>
        <v>0</v>
      </c>
      <c r="V1503" s="538">
        <f t="shared" si="408"/>
        <v>0</v>
      </c>
      <c r="W1503" s="538">
        <f t="shared" si="408"/>
        <v>0</v>
      </c>
      <c r="X1503" s="538">
        <f t="shared" si="408"/>
        <v>0</v>
      </c>
      <c r="Y1503" s="538">
        <f t="shared" si="412"/>
        <v>0</v>
      </c>
      <c r="Z1503" s="542">
        <f t="shared" si="413"/>
        <v>0</v>
      </c>
      <c r="AA1503" s="543"/>
      <c r="AB1503" s="544" t="s">
        <v>2263</v>
      </c>
      <c r="AC1503" s="544" t="s">
        <v>2505</v>
      </c>
      <c r="AD1503" s="544" t="s">
        <v>2505</v>
      </c>
      <c r="AE1503" s="544" t="s">
        <v>2263</v>
      </c>
      <c r="AF1503" s="545" t="s">
        <v>2263</v>
      </c>
      <c r="AG1503" s="545" t="s">
        <v>2263</v>
      </c>
      <c r="AH1503" s="556"/>
      <c r="AN1503" s="502">
        <f t="shared" si="406"/>
        <v>0</v>
      </c>
      <c r="AO1503" s="502">
        <f t="shared" si="406"/>
        <v>-870533.0279017057</v>
      </c>
      <c r="AP1503" s="502">
        <f t="shared" si="406"/>
        <v>-249298.14193951848</v>
      </c>
      <c r="AQ1503" s="502">
        <f t="shared" si="405"/>
        <v>-1005235.546480312</v>
      </c>
    </row>
    <row r="1504" spans="1:43" s="504" customFormat="1" ht="12.75" x14ac:dyDescent="0.2">
      <c r="A1504" s="535" t="s">
        <v>1878</v>
      </c>
      <c r="B1504" s="536">
        <v>0</v>
      </c>
      <c r="C1504" s="537" t="s">
        <v>2263</v>
      </c>
      <c r="D1504" s="537">
        <v>780.68323487983389</v>
      </c>
      <c r="E1504" s="537">
        <v>780.68323487983389</v>
      </c>
      <c r="F1504" s="537">
        <v>1088.6594515008446</v>
      </c>
      <c r="G1504" s="538">
        <v>0</v>
      </c>
      <c r="H1504" s="538">
        <v>1504</v>
      </c>
      <c r="I1504" s="538">
        <v>343</v>
      </c>
      <c r="J1504" s="538">
        <v>1393</v>
      </c>
      <c r="K1504" s="539">
        <f t="shared" si="409"/>
        <v>0</v>
      </c>
      <c r="L1504" s="539">
        <f t="shared" si="407"/>
        <v>1174147.5852592702</v>
      </c>
      <c r="M1504" s="539">
        <f t="shared" si="407"/>
        <v>267774.34956378303</v>
      </c>
      <c r="N1504" s="539">
        <f t="shared" si="407"/>
        <v>1516502.6159406765</v>
      </c>
      <c r="O1504" s="539">
        <f t="shared" si="410"/>
        <v>2958424.55076373</v>
      </c>
      <c r="P1504" s="540"/>
      <c r="Q1504" s="541"/>
      <c r="R1504" s="541"/>
      <c r="S1504" s="541"/>
      <c r="T1504" s="541"/>
      <c r="U1504" s="538">
        <f t="shared" si="411"/>
        <v>0</v>
      </c>
      <c r="V1504" s="538">
        <f t="shared" si="408"/>
        <v>0</v>
      </c>
      <c r="W1504" s="538">
        <f t="shared" si="408"/>
        <v>0</v>
      </c>
      <c r="X1504" s="538">
        <f t="shared" si="408"/>
        <v>0</v>
      </c>
      <c r="Y1504" s="538">
        <f t="shared" si="412"/>
        <v>0</v>
      </c>
      <c r="Z1504" s="542">
        <f t="shared" si="413"/>
        <v>0</v>
      </c>
      <c r="AA1504" s="543"/>
      <c r="AB1504" s="544" t="s">
        <v>2263</v>
      </c>
      <c r="AC1504" s="544" t="s">
        <v>2505</v>
      </c>
      <c r="AD1504" s="544" t="s">
        <v>2505</v>
      </c>
      <c r="AE1504" s="544" t="s">
        <v>2263</v>
      </c>
      <c r="AF1504" s="545" t="s">
        <v>2263</v>
      </c>
      <c r="AG1504" s="545" t="s">
        <v>2263</v>
      </c>
      <c r="AH1504" s="556"/>
      <c r="AN1504" s="502">
        <f t="shared" si="406"/>
        <v>0</v>
      </c>
      <c r="AO1504" s="502">
        <f t="shared" si="406"/>
        <v>-1174147.5852592702</v>
      </c>
      <c r="AP1504" s="502">
        <f t="shared" si="406"/>
        <v>-267774.34956378303</v>
      </c>
      <c r="AQ1504" s="502">
        <f t="shared" si="405"/>
        <v>-1516502.6159406765</v>
      </c>
    </row>
    <row r="1505" spans="1:43" s="504" customFormat="1" ht="12.75" x14ac:dyDescent="0.2">
      <c r="A1505" s="535" t="s">
        <v>1879</v>
      </c>
      <c r="B1505" s="536">
        <v>0</v>
      </c>
      <c r="C1505" s="537" t="s">
        <v>2263</v>
      </c>
      <c r="D1505" s="537">
        <v>690.93887776605845</v>
      </c>
      <c r="E1505" s="537">
        <v>690.93887776605845</v>
      </c>
      <c r="F1505" s="537">
        <v>697.03843756784897</v>
      </c>
      <c r="G1505" s="538">
        <v>0</v>
      </c>
      <c r="H1505" s="538">
        <v>3188</v>
      </c>
      <c r="I1505" s="538">
        <v>822</v>
      </c>
      <c r="J1505" s="538">
        <v>5985</v>
      </c>
      <c r="K1505" s="539">
        <f t="shared" si="409"/>
        <v>0</v>
      </c>
      <c r="L1505" s="539">
        <f t="shared" si="407"/>
        <v>2202713.1423181943</v>
      </c>
      <c r="M1505" s="539">
        <f t="shared" si="407"/>
        <v>567951.75752370001</v>
      </c>
      <c r="N1505" s="539">
        <f t="shared" si="407"/>
        <v>4171775.0488435761</v>
      </c>
      <c r="O1505" s="539">
        <f t="shared" si="410"/>
        <v>6942439.948685471</v>
      </c>
      <c r="P1505" s="540"/>
      <c r="Q1505" s="541"/>
      <c r="R1505" s="541"/>
      <c r="S1505" s="541"/>
      <c r="T1505" s="541"/>
      <c r="U1505" s="538">
        <f t="shared" si="411"/>
        <v>0</v>
      </c>
      <c r="V1505" s="538">
        <f t="shared" si="408"/>
        <v>0</v>
      </c>
      <c r="W1505" s="538">
        <f t="shared" si="408"/>
        <v>0</v>
      </c>
      <c r="X1505" s="538">
        <f t="shared" si="408"/>
        <v>0</v>
      </c>
      <c r="Y1505" s="538">
        <f t="shared" si="412"/>
        <v>0</v>
      </c>
      <c r="Z1505" s="542">
        <f t="shared" si="413"/>
        <v>0</v>
      </c>
      <c r="AA1505" s="543"/>
      <c r="AB1505" s="544" t="s">
        <v>2263</v>
      </c>
      <c r="AC1505" s="544" t="s">
        <v>2505</v>
      </c>
      <c r="AD1505" s="544" t="s">
        <v>2505</v>
      </c>
      <c r="AE1505" s="544" t="s">
        <v>2263</v>
      </c>
      <c r="AF1505" s="545" t="s">
        <v>2263</v>
      </c>
      <c r="AG1505" s="545" t="s">
        <v>2263</v>
      </c>
      <c r="AH1505" s="556"/>
      <c r="AN1505" s="502">
        <f t="shared" si="406"/>
        <v>0</v>
      </c>
      <c r="AO1505" s="502">
        <f t="shared" si="406"/>
        <v>-2202713.1423181943</v>
      </c>
      <c r="AP1505" s="502">
        <f t="shared" si="406"/>
        <v>-567951.75752370001</v>
      </c>
      <c r="AQ1505" s="502">
        <f t="shared" si="405"/>
        <v>-4171775.0488435761</v>
      </c>
    </row>
    <row r="1506" spans="1:43" s="504" customFormat="1" ht="12.75" x14ac:dyDescent="0.2">
      <c r="A1506" s="535" t="s">
        <v>1880</v>
      </c>
      <c r="B1506" s="536">
        <v>0</v>
      </c>
      <c r="C1506" s="537" t="s">
        <v>2263</v>
      </c>
      <c r="D1506" s="537">
        <v>562.24921989130803</v>
      </c>
      <c r="E1506" s="537">
        <v>562.24921989130803</v>
      </c>
      <c r="F1506" s="537">
        <v>584.51982276026797</v>
      </c>
      <c r="G1506" s="538">
        <v>0</v>
      </c>
      <c r="H1506" s="538">
        <v>5172</v>
      </c>
      <c r="I1506" s="538">
        <v>1336</v>
      </c>
      <c r="J1506" s="538">
        <v>10099</v>
      </c>
      <c r="K1506" s="539">
        <f t="shared" si="409"/>
        <v>0</v>
      </c>
      <c r="L1506" s="539">
        <f t="shared" si="407"/>
        <v>2907952.965277845</v>
      </c>
      <c r="M1506" s="539">
        <f t="shared" si="407"/>
        <v>751164.95777478756</v>
      </c>
      <c r="N1506" s="539">
        <f t="shared" si="407"/>
        <v>5903065.6900559459</v>
      </c>
      <c r="O1506" s="539">
        <f t="shared" si="410"/>
        <v>9562183.6131085791</v>
      </c>
      <c r="P1506" s="540"/>
      <c r="Q1506" s="541"/>
      <c r="R1506" s="541"/>
      <c r="S1506" s="541"/>
      <c r="T1506" s="541"/>
      <c r="U1506" s="538">
        <f t="shared" si="411"/>
        <v>0</v>
      </c>
      <c r="V1506" s="538">
        <f t="shared" si="408"/>
        <v>0</v>
      </c>
      <c r="W1506" s="538">
        <f t="shared" si="408"/>
        <v>0</v>
      </c>
      <c r="X1506" s="538">
        <f t="shared" si="408"/>
        <v>0</v>
      </c>
      <c r="Y1506" s="538">
        <f t="shared" si="412"/>
        <v>0</v>
      </c>
      <c r="Z1506" s="542">
        <f t="shared" si="413"/>
        <v>0</v>
      </c>
      <c r="AA1506" s="543"/>
      <c r="AB1506" s="544" t="s">
        <v>2263</v>
      </c>
      <c r="AC1506" s="544" t="s">
        <v>2505</v>
      </c>
      <c r="AD1506" s="544" t="s">
        <v>2505</v>
      </c>
      <c r="AE1506" s="544" t="s">
        <v>2263</v>
      </c>
      <c r="AF1506" s="545" t="s">
        <v>2263</v>
      </c>
      <c r="AG1506" s="545" t="s">
        <v>2263</v>
      </c>
      <c r="AH1506" s="556"/>
      <c r="AN1506" s="502">
        <f t="shared" si="406"/>
        <v>0</v>
      </c>
      <c r="AO1506" s="502">
        <f t="shared" si="406"/>
        <v>-2907952.965277845</v>
      </c>
      <c r="AP1506" s="502">
        <f t="shared" si="406"/>
        <v>-751164.95777478756</v>
      </c>
      <c r="AQ1506" s="502">
        <f t="shared" si="405"/>
        <v>-5903065.6900559459</v>
      </c>
    </row>
    <row r="1507" spans="1:43" s="504" customFormat="1" ht="12.75" x14ac:dyDescent="0.2">
      <c r="A1507" s="535" t="s">
        <v>1881</v>
      </c>
      <c r="B1507" s="536">
        <v>0</v>
      </c>
      <c r="C1507" s="537" t="s">
        <v>2263</v>
      </c>
      <c r="D1507" s="537">
        <v>1558.9966978794134</v>
      </c>
      <c r="E1507" s="537">
        <v>1558.9966978794134</v>
      </c>
      <c r="F1507" s="537">
        <v>1617.967264847666</v>
      </c>
      <c r="G1507" s="538">
        <v>0</v>
      </c>
      <c r="H1507" s="538">
        <v>86</v>
      </c>
      <c r="I1507" s="538">
        <v>90</v>
      </c>
      <c r="J1507" s="538">
        <v>446</v>
      </c>
      <c r="K1507" s="539">
        <f t="shared" si="409"/>
        <v>0</v>
      </c>
      <c r="L1507" s="539">
        <f t="shared" si="407"/>
        <v>134073.71601762954</v>
      </c>
      <c r="M1507" s="539">
        <f t="shared" si="407"/>
        <v>140309.70280914722</v>
      </c>
      <c r="N1507" s="539">
        <f t="shared" si="407"/>
        <v>721613.40012205904</v>
      </c>
      <c r="O1507" s="539">
        <f t="shared" si="410"/>
        <v>995996.81894883583</v>
      </c>
      <c r="P1507" s="540"/>
      <c r="Q1507" s="541"/>
      <c r="R1507" s="541"/>
      <c r="S1507" s="541"/>
      <c r="T1507" s="541"/>
      <c r="U1507" s="538">
        <f t="shared" si="411"/>
        <v>0</v>
      </c>
      <c r="V1507" s="538">
        <f t="shared" si="408"/>
        <v>0</v>
      </c>
      <c r="W1507" s="538">
        <f t="shared" si="408"/>
        <v>0</v>
      </c>
      <c r="X1507" s="538">
        <f t="shared" si="408"/>
        <v>0</v>
      </c>
      <c r="Y1507" s="538">
        <f t="shared" si="412"/>
        <v>0</v>
      </c>
      <c r="Z1507" s="542">
        <f t="shared" si="413"/>
        <v>0</v>
      </c>
      <c r="AA1507" s="543"/>
      <c r="AB1507" s="544" t="s">
        <v>2263</v>
      </c>
      <c r="AC1507" s="544" t="s">
        <v>2505</v>
      </c>
      <c r="AD1507" s="544" t="s">
        <v>2505</v>
      </c>
      <c r="AE1507" s="544" t="s">
        <v>2263</v>
      </c>
      <c r="AF1507" s="545" t="s">
        <v>2263</v>
      </c>
      <c r="AG1507" s="545" t="s">
        <v>2263</v>
      </c>
      <c r="AH1507" s="556"/>
      <c r="AN1507" s="502">
        <f t="shared" si="406"/>
        <v>0</v>
      </c>
      <c r="AO1507" s="502">
        <f t="shared" si="406"/>
        <v>-134073.71601762954</v>
      </c>
      <c r="AP1507" s="502">
        <f t="shared" si="406"/>
        <v>-140309.70280914722</v>
      </c>
      <c r="AQ1507" s="502">
        <f t="shared" si="405"/>
        <v>-721613.40012205904</v>
      </c>
    </row>
    <row r="1508" spans="1:43" s="504" customFormat="1" ht="12.75" x14ac:dyDescent="0.2">
      <c r="A1508" s="535" t="s">
        <v>1882</v>
      </c>
      <c r="B1508" s="536">
        <v>0</v>
      </c>
      <c r="C1508" s="537" t="s">
        <v>2263</v>
      </c>
      <c r="D1508" s="537">
        <v>785.17431606943524</v>
      </c>
      <c r="E1508" s="537">
        <v>785.17431606943524</v>
      </c>
      <c r="F1508" s="537">
        <v>986.05428481024876</v>
      </c>
      <c r="G1508" s="538">
        <v>0</v>
      </c>
      <c r="H1508" s="538">
        <v>412</v>
      </c>
      <c r="I1508" s="538">
        <v>167</v>
      </c>
      <c r="J1508" s="538">
        <v>1601</v>
      </c>
      <c r="K1508" s="539">
        <f t="shared" si="409"/>
        <v>0</v>
      </c>
      <c r="L1508" s="539">
        <f t="shared" si="407"/>
        <v>323491.8182206073</v>
      </c>
      <c r="M1508" s="539">
        <f t="shared" si="407"/>
        <v>131124.11078359568</v>
      </c>
      <c r="N1508" s="539">
        <f t="shared" si="407"/>
        <v>1578672.9099812082</v>
      </c>
      <c r="O1508" s="539">
        <f t="shared" si="410"/>
        <v>2033288.838985411</v>
      </c>
      <c r="P1508" s="540"/>
      <c r="Q1508" s="541"/>
      <c r="R1508" s="541"/>
      <c r="S1508" s="541"/>
      <c r="T1508" s="541"/>
      <c r="U1508" s="538">
        <f t="shared" si="411"/>
        <v>0</v>
      </c>
      <c r="V1508" s="538">
        <f t="shared" si="408"/>
        <v>0</v>
      </c>
      <c r="W1508" s="538">
        <f t="shared" si="408"/>
        <v>0</v>
      </c>
      <c r="X1508" s="538">
        <f t="shared" si="408"/>
        <v>0</v>
      </c>
      <c r="Y1508" s="538">
        <f t="shared" si="412"/>
        <v>0</v>
      </c>
      <c r="Z1508" s="542">
        <f t="shared" si="413"/>
        <v>0</v>
      </c>
      <c r="AA1508" s="543"/>
      <c r="AB1508" s="544" t="s">
        <v>2263</v>
      </c>
      <c r="AC1508" s="544" t="s">
        <v>2505</v>
      </c>
      <c r="AD1508" s="544" t="s">
        <v>2505</v>
      </c>
      <c r="AE1508" s="544" t="s">
        <v>2263</v>
      </c>
      <c r="AF1508" s="545" t="s">
        <v>2263</v>
      </c>
      <c r="AG1508" s="545" t="s">
        <v>2263</v>
      </c>
      <c r="AH1508" s="556"/>
      <c r="AN1508" s="502">
        <f t="shared" si="406"/>
        <v>0</v>
      </c>
      <c r="AO1508" s="502">
        <f t="shared" si="406"/>
        <v>-323491.8182206073</v>
      </c>
      <c r="AP1508" s="502">
        <f t="shared" si="406"/>
        <v>-131124.11078359568</v>
      </c>
      <c r="AQ1508" s="502">
        <f t="shared" si="405"/>
        <v>-1578672.9099812082</v>
      </c>
    </row>
    <row r="1509" spans="1:43" s="504" customFormat="1" ht="12.75" x14ac:dyDescent="0.2">
      <c r="A1509" s="535" t="s">
        <v>1883</v>
      </c>
      <c r="B1509" s="536">
        <v>0</v>
      </c>
      <c r="C1509" s="537" t="s">
        <v>2263</v>
      </c>
      <c r="D1509" s="537">
        <v>747.17860029749795</v>
      </c>
      <c r="E1509" s="537">
        <v>747.17860029749795</v>
      </c>
      <c r="F1509" s="537">
        <v>663.02723489583639</v>
      </c>
      <c r="G1509" s="538">
        <v>0</v>
      </c>
      <c r="H1509" s="538">
        <v>427</v>
      </c>
      <c r="I1509" s="538">
        <v>143</v>
      </c>
      <c r="J1509" s="538">
        <v>1599</v>
      </c>
      <c r="K1509" s="539">
        <f t="shared" si="409"/>
        <v>0</v>
      </c>
      <c r="L1509" s="539">
        <f t="shared" si="407"/>
        <v>319045.26232703164</v>
      </c>
      <c r="M1509" s="539">
        <f t="shared" si="407"/>
        <v>106846.5398425422</v>
      </c>
      <c r="N1509" s="539">
        <f t="shared" si="407"/>
        <v>1060180.5485984425</v>
      </c>
      <c r="O1509" s="539">
        <f t="shared" si="410"/>
        <v>1486072.3507680162</v>
      </c>
      <c r="P1509" s="540"/>
      <c r="Q1509" s="541"/>
      <c r="R1509" s="541"/>
      <c r="S1509" s="541"/>
      <c r="T1509" s="541"/>
      <c r="U1509" s="538">
        <f t="shared" si="411"/>
        <v>0</v>
      </c>
      <c r="V1509" s="538">
        <f t="shared" si="408"/>
        <v>0</v>
      </c>
      <c r="W1509" s="538">
        <f t="shared" si="408"/>
        <v>0</v>
      </c>
      <c r="X1509" s="538">
        <f t="shared" si="408"/>
        <v>0</v>
      </c>
      <c r="Y1509" s="538">
        <f t="shared" si="412"/>
        <v>0</v>
      </c>
      <c r="Z1509" s="542">
        <f t="shared" si="413"/>
        <v>0</v>
      </c>
      <c r="AA1509" s="543"/>
      <c r="AB1509" s="544" t="s">
        <v>2263</v>
      </c>
      <c r="AC1509" s="544" t="s">
        <v>2505</v>
      </c>
      <c r="AD1509" s="544" t="s">
        <v>2505</v>
      </c>
      <c r="AE1509" s="544" t="s">
        <v>2263</v>
      </c>
      <c r="AF1509" s="545" t="s">
        <v>2263</v>
      </c>
      <c r="AG1509" s="545" t="s">
        <v>2263</v>
      </c>
      <c r="AH1509" s="556"/>
      <c r="AN1509" s="502">
        <f t="shared" si="406"/>
        <v>0</v>
      </c>
      <c r="AO1509" s="502">
        <f t="shared" si="406"/>
        <v>-319045.26232703164</v>
      </c>
      <c r="AP1509" s="502">
        <f t="shared" si="406"/>
        <v>-106846.5398425422</v>
      </c>
      <c r="AQ1509" s="502">
        <f t="shared" si="405"/>
        <v>-1060180.5485984425</v>
      </c>
    </row>
    <row r="1510" spans="1:43" s="504" customFormat="1" ht="12.75" x14ac:dyDescent="0.2">
      <c r="A1510" s="535" t="s">
        <v>1884</v>
      </c>
      <c r="B1510" s="536">
        <v>0</v>
      </c>
      <c r="C1510" s="537" t="s">
        <v>2263</v>
      </c>
      <c r="D1510" s="537">
        <v>683.95606026162159</v>
      </c>
      <c r="E1510" s="537">
        <v>683.95606026162159</v>
      </c>
      <c r="F1510" s="537">
        <v>564.38496888892735</v>
      </c>
      <c r="G1510" s="538">
        <v>0</v>
      </c>
      <c r="H1510" s="538">
        <v>2056</v>
      </c>
      <c r="I1510" s="538">
        <v>637</v>
      </c>
      <c r="J1510" s="538">
        <v>6481</v>
      </c>
      <c r="K1510" s="539">
        <f t="shared" si="409"/>
        <v>0</v>
      </c>
      <c r="L1510" s="539">
        <f t="shared" si="407"/>
        <v>1406213.6598978939</v>
      </c>
      <c r="M1510" s="539">
        <f t="shared" si="407"/>
        <v>435680.01038665295</v>
      </c>
      <c r="N1510" s="539">
        <f t="shared" si="407"/>
        <v>3657778.9833691381</v>
      </c>
      <c r="O1510" s="539">
        <f t="shared" si="410"/>
        <v>5499672.653653685</v>
      </c>
      <c r="P1510" s="540"/>
      <c r="Q1510" s="541"/>
      <c r="R1510" s="541"/>
      <c r="S1510" s="541"/>
      <c r="T1510" s="541"/>
      <c r="U1510" s="538">
        <f t="shared" si="411"/>
        <v>0</v>
      </c>
      <c r="V1510" s="538">
        <f t="shared" si="408"/>
        <v>0</v>
      </c>
      <c r="W1510" s="538">
        <f t="shared" si="408"/>
        <v>0</v>
      </c>
      <c r="X1510" s="538">
        <f t="shared" si="408"/>
        <v>0</v>
      </c>
      <c r="Y1510" s="538">
        <f t="shared" si="412"/>
        <v>0</v>
      </c>
      <c r="Z1510" s="542">
        <f t="shared" si="413"/>
        <v>0</v>
      </c>
      <c r="AA1510" s="543"/>
      <c r="AB1510" s="544" t="s">
        <v>2263</v>
      </c>
      <c r="AC1510" s="544" t="s">
        <v>2505</v>
      </c>
      <c r="AD1510" s="544" t="s">
        <v>2505</v>
      </c>
      <c r="AE1510" s="544" t="s">
        <v>2263</v>
      </c>
      <c r="AF1510" s="545" t="s">
        <v>2263</v>
      </c>
      <c r="AG1510" s="545" t="s">
        <v>2263</v>
      </c>
      <c r="AH1510" s="556"/>
      <c r="AN1510" s="502">
        <f t="shared" si="406"/>
        <v>0</v>
      </c>
      <c r="AO1510" s="502">
        <f t="shared" si="406"/>
        <v>-1406213.6598978939</v>
      </c>
      <c r="AP1510" s="502">
        <f t="shared" si="406"/>
        <v>-435680.01038665295</v>
      </c>
      <c r="AQ1510" s="502">
        <f t="shared" si="405"/>
        <v>-3657778.9833691381</v>
      </c>
    </row>
    <row r="1511" spans="1:43" s="504" customFormat="1" ht="12.75" x14ac:dyDescent="0.2">
      <c r="A1511" s="535" t="s">
        <v>1885</v>
      </c>
      <c r="B1511" s="536">
        <v>0</v>
      </c>
      <c r="C1511" s="537" t="s">
        <v>2263</v>
      </c>
      <c r="D1511" s="537">
        <v>685.93828698490393</v>
      </c>
      <c r="E1511" s="537">
        <v>685.93828698490393</v>
      </c>
      <c r="F1511" s="537">
        <v>614.03727693384724</v>
      </c>
      <c r="G1511" s="538">
        <v>0</v>
      </c>
      <c r="H1511" s="538">
        <v>22</v>
      </c>
      <c r="I1511" s="538">
        <v>10</v>
      </c>
      <c r="J1511" s="538">
        <v>557</v>
      </c>
      <c r="K1511" s="539">
        <f t="shared" si="409"/>
        <v>0</v>
      </c>
      <c r="L1511" s="539">
        <f t="shared" si="407"/>
        <v>15090.642313667886</v>
      </c>
      <c r="M1511" s="539">
        <f t="shared" si="407"/>
        <v>6859.3828698490397</v>
      </c>
      <c r="N1511" s="539">
        <f t="shared" si="407"/>
        <v>342018.76325215289</v>
      </c>
      <c r="O1511" s="539">
        <f t="shared" si="410"/>
        <v>363968.78843566979</v>
      </c>
      <c r="P1511" s="540"/>
      <c r="Q1511" s="541"/>
      <c r="R1511" s="541"/>
      <c r="S1511" s="541"/>
      <c r="T1511" s="541"/>
      <c r="U1511" s="538">
        <f t="shared" si="411"/>
        <v>0</v>
      </c>
      <c r="V1511" s="538">
        <f t="shared" si="408"/>
        <v>0</v>
      </c>
      <c r="W1511" s="538">
        <f t="shared" si="408"/>
        <v>0</v>
      </c>
      <c r="X1511" s="538">
        <f t="shared" si="408"/>
        <v>0</v>
      </c>
      <c r="Y1511" s="538">
        <f t="shared" si="412"/>
        <v>0</v>
      </c>
      <c r="Z1511" s="542">
        <f t="shared" si="413"/>
        <v>0</v>
      </c>
      <c r="AA1511" s="543"/>
      <c r="AB1511" s="544" t="s">
        <v>2263</v>
      </c>
      <c r="AC1511" s="544" t="s">
        <v>2505</v>
      </c>
      <c r="AD1511" s="544" t="s">
        <v>2505</v>
      </c>
      <c r="AE1511" s="544" t="s">
        <v>2263</v>
      </c>
      <c r="AF1511" s="545" t="s">
        <v>2263</v>
      </c>
      <c r="AG1511" s="545" t="s">
        <v>2263</v>
      </c>
      <c r="AH1511" s="556"/>
      <c r="AN1511" s="502">
        <f t="shared" si="406"/>
        <v>0</v>
      </c>
      <c r="AO1511" s="502">
        <f t="shared" si="406"/>
        <v>-15090.642313667886</v>
      </c>
      <c r="AP1511" s="502">
        <f t="shared" si="406"/>
        <v>-6859.3828698490397</v>
      </c>
      <c r="AQ1511" s="502">
        <f t="shared" si="405"/>
        <v>-342018.76325215289</v>
      </c>
    </row>
    <row r="1512" spans="1:43" s="504" customFormat="1" ht="12.75" x14ac:dyDescent="0.2">
      <c r="A1512" s="535" t="s">
        <v>1886</v>
      </c>
      <c r="B1512" s="536" t="s">
        <v>2463</v>
      </c>
      <c r="C1512" s="537" t="s">
        <v>2263</v>
      </c>
      <c r="D1512" s="537">
        <v>354.19789906160929</v>
      </c>
      <c r="E1512" s="537">
        <v>354.19789906160929</v>
      </c>
      <c r="F1512" s="537">
        <v>485.05504342606213</v>
      </c>
      <c r="G1512" s="538">
        <v>0</v>
      </c>
      <c r="H1512" s="538">
        <v>109</v>
      </c>
      <c r="I1512" s="538">
        <v>26</v>
      </c>
      <c r="J1512" s="538">
        <v>2265</v>
      </c>
      <c r="K1512" s="539">
        <f t="shared" si="409"/>
        <v>0</v>
      </c>
      <c r="L1512" s="539">
        <f t="shared" si="407"/>
        <v>38607.570997715411</v>
      </c>
      <c r="M1512" s="539">
        <f t="shared" si="407"/>
        <v>9209.1453756018418</v>
      </c>
      <c r="N1512" s="539">
        <f t="shared" si="407"/>
        <v>1098649.6733600306</v>
      </c>
      <c r="O1512" s="539">
        <f t="shared" si="410"/>
        <v>1146466.3897333478</v>
      </c>
      <c r="P1512" s="540"/>
      <c r="Q1512" s="541"/>
      <c r="R1512" s="541">
        <f>SUMPRODUCT(D1512:E1513,H1512:I1513)/SUM(H1512:I1513)</f>
        <v>385.1522403491872</v>
      </c>
      <c r="S1512" s="541">
        <f>+R1512</f>
        <v>385.1522403491872</v>
      </c>
      <c r="T1512" s="541"/>
      <c r="U1512" s="538">
        <f t="shared" si="411"/>
        <v>0</v>
      </c>
      <c r="V1512" s="538">
        <f t="shared" si="408"/>
        <v>41981.594198061401</v>
      </c>
      <c r="W1512" s="538">
        <f t="shared" si="408"/>
        <v>10013.958249078867</v>
      </c>
      <c r="X1512" s="538">
        <f t="shared" si="408"/>
        <v>0</v>
      </c>
      <c r="Y1512" s="538">
        <f t="shared" si="412"/>
        <v>51995.552447140268</v>
      </c>
      <c r="Z1512" s="542">
        <f t="shared" si="413"/>
        <v>-1094470.8372862076</v>
      </c>
      <c r="AA1512" s="543"/>
      <c r="AB1512" s="544" t="s">
        <v>2263</v>
      </c>
      <c r="AC1512" s="544" t="s">
        <v>2505</v>
      </c>
      <c r="AD1512" s="544" t="s">
        <v>2505</v>
      </c>
      <c r="AE1512" s="544" t="s">
        <v>2263</v>
      </c>
      <c r="AF1512" s="545" t="s">
        <v>2263</v>
      </c>
      <c r="AG1512" s="545" t="s">
        <v>2263</v>
      </c>
      <c r="AH1512" s="556"/>
      <c r="AN1512" s="502">
        <f t="shared" si="406"/>
        <v>0</v>
      </c>
      <c r="AO1512" s="502">
        <f t="shared" si="406"/>
        <v>3374.0232003459896</v>
      </c>
      <c r="AP1512" s="502">
        <f t="shared" si="406"/>
        <v>804.81287347702528</v>
      </c>
      <c r="AQ1512" s="502">
        <f t="shared" si="405"/>
        <v>-1098649.6733600306</v>
      </c>
    </row>
    <row r="1513" spans="1:43" s="504" customFormat="1" ht="12.75" x14ac:dyDescent="0.2">
      <c r="A1513" s="535" t="s">
        <v>1887</v>
      </c>
      <c r="B1513" s="536" t="s">
        <v>2463</v>
      </c>
      <c r="C1513" s="537" t="s">
        <v>2263</v>
      </c>
      <c r="D1513" s="537">
        <v>424.57522217770622</v>
      </c>
      <c r="E1513" s="537">
        <v>424.57522217770622</v>
      </c>
      <c r="F1513" s="537">
        <v>423.73059931922796</v>
      </c>
      <c r="G1513" s="538">
        <v>0</v>
      </c>
      <c r="H1513" s="538">
        <v>86</v>
      </c>
      <c r="I1513" s="538">
        <v>20</v>
      </c>
      <c r="J1513" s="538">
        <v>4352</v>
      </c>
      <c r="K1513" s="539">
        <f t="shared" si="409"/>
        <v>0</v>
      </c>
      <c r="L1513" s="539">
        <f t="shared" si="407"/>
        <v>36513.469107282734</v>
      </c>
      <c r="M1513" s="539">
        <f t="shared" si="407"/>
        <v>8491.504443554124</v>
      </c>
      <c r="N1513" s="539">
        <f t="shared" si="407"/>
        <v>1844075.56823728</v>
      </c>
      <c r="O1513" s="539">
        <f t="shared" si="410"/>
        <v>1889080.5417881168</v>
      </c>
      <c r="P1513" s="540"/>
      <c r="Q1513" s="541"/>
      <c r="R1513" s="541">
        <f>+R1512</f>
        <v>385.1522403491872</v>
      </c>
      <c r="S1513" s="541">
        <f>+R1512</f>
        <v>385.1522403491872</v>
      </c>
      <c r="T1513" s="541"/>
      <c r="U1513" s="538">
        <f t="shared" si="411"/>
        <v>0</v>
      </c>
      <c r="V1513" s="538">
        <f t="shared" si="408"/>
        <v>33123.092670030099</v>
      </c>
      <c r="W1513" s="538">
        <f t="shared" si="408"/>
        <v>7703.0448069837439</v>
      </c>
      <c r="X1513" s="538">
        <f t="shared" si="408"/>
        <v>0</v>
      </c>
      <c r="Y1513" s="538">
        <f t="shared" si="412"/>
        <v>40826.137477013843</v>
      </c>
      <c r="Z1513" s="542">
        <f t="shared" si="413"/>
        <v>-1848254.404311103</v>
      </c>
      <c r="AA1513" s="543"/>
      <c r="AB1513" s="544" t="s">
        <v>2263</v>
      </c>
      <c r="AC1513" s="544" t="s">
        <v>2505</v>
      </c>
      <c r="AD1513" s="544" t="s">
        <v>2505</v>
      </c>
      <c r="AE1513" s="544" t="s">
        <v>2263</v>
      </c>
      <c r="AF1513" s="545" t="s">
        <v>2263</v>
      </c>
      <c r="AG1513" s="545" t="s">
        <v>2263</v>
      </c>
      <c r="AH1513" s="556"/>
      <c r="AN1513" s="502">
        <f t="shared" si="406"/>
        <v>0</v>
      </c>
      <c r="AO1513" s="502">
        <f t="shared" si="406"/>
        <v>-3390.3764372526348</v>
      </c>
      <c r="AP1513" s="502">
        <f t="shared" si="406"/>
        <v>-788.4596365703801</v>
      </c>
      <c r="AQ1513" s="502">
        <f t="shared" si="406"/>
        <v>-1844075.56823728</v>
      </c>
    </row>
    <row r="1514" spans="1:43" s="504" customFormat="1" ht="12.75" x14ac:dyDescent="0.2">
      <c r="A1514" s="535" t="s">
        <v>1888</v>
      </c>
      <c r="B1514" s="536">
        <v>0</v>
      </c>
      <c r="C1514" s="537" t="s">
        <v>2263</v>
      </c>
      <c r="D1514" s="537">
        <v>778.40265227778195</v>
      </c>
      <c r="E1514" s="537">
        <v>778.40265227778195</v>
      </c>
      <c r="F1514" s="537">
        <v>3689.0773477560579</v>
      </c>
      <c r="G1514" s="538">
        <v>0</v>
      </c>
      <c r="H1514" s="538">
        <v>412</v>
      </c>
      <c r="I1514" s="538">
        <v>184</v>
      </c>
      <c r="J1514" s="538">
        <v>87</v>
      </c>
      <c r="K1514" s="539">
        <f t="shared" si="409"/>
        <v>0</v>
      </c>
      <c r="L1514" s="539">
        <f t="shared" si="407"/>
        <v>320701.89273844619</v>
      </c>
      <c r="M1514" s="539">
        <f t="shared" si="407"/>
        <v>143226.08801911189</v>
      </c>
      <c r="N1514" s="539">
        <f t="shared" si="407"/>
        <v>320949.72925477702</v>
      </c>
      <c r="O1514" s="539">
        <f t="shared" si="410"/>
        <v>784877.7100123351</v>
      </c>
      <c r="P1514" s="540"/>
      <c r="Q1514" s="541"/>
      <c r="R1514" s="541"/>
      <c r="S1514" s="541"/>
      <c r="T1514" s="541"/>
      <c r="U1514" s="538">
        <f t="shared" si="411"/>
        <v>0</v>
      </c>
      <c r="V1514" s="538">
        <f t="shared" si="408"/>
        <v>0</v>
      </c>
      <c r="W1514" s="538">
        <f t="shared" si="408"/>
        <v>0</v>
      </c>
      <c r="X1514" s="538">
        <f t="shared" si="408"/>
        <v>0</v>
      </c>
      <c r="Y1514" s="538">
        <f t="shared" si="412"/>
        <v>0</v>
      </c>
      <c r="Z1514" s="542">
        <f t="shared" si="413"/>
        <v>0</v>
      </c>
      <c r="AA1514" s="543"/>
      <c r="AB1514" s="544" t="s">
        <v>2263</v>
      </c>
      <c r="AC1514" s="544" t="s">
        <v>2505</v>
      </c>
      <c r="AD1514" s="544" t="s">
        <v>2505</v>
      </c>
      <c r="AE1514" s="544" t="s">
        <v>2263</v>
      </c>
      <c r="AF1514" s="545" t="s">
        <v>2263</v>
      </c>
      <c r="AG1514" s="545" t="s">
        <v>2263</v>
      </c>
      <c r="AH1514" s="556"/>
      <c r="AN1514" s="502">
        <f t="shared" ref="AN1514:AQ1577" si="414">U1514-K1514</f>
        <v>0</v>
      </c>
      <c r="AO1514" s="502">
        <f t="shared" si="414"/>
        <v>-320701.89273844619</v>
      </c>
      <c r="AP1514" s="502">
        <f t="shared" si="414"/>
        <v>-143226.08801911189</v>
      </c>
      <c r="AQ1514" s="502">
        <f t="shared" si="414"/>
        <v>-320949.72925477702</v>
      </c>
    </row>
    <row r="1515" spans="1:43" s="504" customFormat="1" ht="12.75" x14ac:dyDescent="0.2">
      <c r="A1515" s="535" t="s">
        <v>1889</v>
      </c>
      <c r="B1515" s="536">
        <v>0</v>
      </c>
      <c r="C1515" s="537" t="s">
        <v>2263</v>
      </c>
      <c r="D1515" s="537">
        <v>614.26162368220696</v>
      </c>
      <c r="E1515" s="537">
        <v>614.26162368220696</v>
      </c>
      <c r="F1515" s="537">
        <v>1269.8114160236851</v>
      </c>
      <c r="G1515" s="538">
        <v>0</v>
      </c>
      <c r="H1515" s="538">
        <v>1753</v>
      </c>
      <c r="I1515" s="538">
        <v>388</v>
      </c>
      <c r="J1515" s="538">
        <v>351</v>
      </c>
      <c r="K1515" s="539">
        <f t="shared" si="409"/>
        <v>0</v>
      </c>
      <c r="L1515" s="539">
        <f t="shared" si="407"/>
        <v>1076800.6263149087</v>
      </c>
      <c r="M1515" s="539">
        <f t="shared" si="407"/>
        <v>238333.50998869631</v>
      </c>
      <c r="N1515" s="539">
        <f t="shared" si="407"/>
        <v>445703.80702431349</v>
      </c>
      <c r="O1515" s="539">
        <f t="shared" si="410"/>
        <v>1760837.9433279186</v>
      </c>
      <c r="P1515" s="540"/>
      <c r="Q1515" s="541"/>
      <c r="R1515" s="541"/>
      <c r="S1515" s="541"/>
      <c r="T1515" s="541"/>
      <c r="U1515" s="538">
        <f t="shared" si="411"/>
        <v>0</v>
      </c>
      <c r="V1515" s="538">
        <f t="shared" si="408"/>
        <v>0</v>
      </c>
      <c r="W1515" s="538">
        <f t="shared" si="408"/>
        <v>0</v>
      </c>
      <c r="X1515" s="538">
        <f t="shared" si="408"/>
        <v>0</v>
      </c>
      <c r="Y1515" s="538">
        <f t="shared" si="412"/>
        <v>0</v>
      </c>
      <c r="Z1515" s="542">
        <f t="shared" si="413"/>
        <v>0</v>
      </c>
      <c r="AA1515" s="543"/>
      <c r="AB1515" s="544" t="s">
        <v>2263</v>
      </c>
      <c r="AC1515" s="544" t="s">
        <v>2505</v>
      </c>
      <c r="AD1515" s="544" t="s">
        <v>2505</v>
      </c>
      <c r="AE1515" s="544" t="s">
        <v>2263</v>
      </c>
      <c r="AF1515" s="545" t="s">
        <v>2263</v>
      </c>
      <c r="AG1515" s="545" t="s">
        <v>2263</v>
      </c>
      <c r="AH1515" s="556"/>
      <c r="AN1515" s="502">
        <f t="shared" si="414"/>
        <v>0</v>
      </c>
      <c r="AO1515" s="502">
        <f t="shared" si="414"/>
        <v>-1076800.6263149087</v>
      </c>
      <c r="AP1515" s="502">
        <f t="shared" si="414"/>
        <v>-238333.50998869631</v>
      </c>
      <c r="AQ1515" s="502">
        <f t="shared" si="414"/>
        <v>-445703.80702431349</v>
      </c>
    </row>
    <row r="1516" spans="1:43" s="504" customFormat="1" ht="12.75" x14ac:dyDescent="0.2">
      <c r="A1516" s="535" t="s">
        <v>1890</v>
      </c>
      <c r="B1516" s="536">
        <v>0</v>
      </c>
      <c r="C1516" s="537" t="s">
        <v>2263</v>
      </c>
      <c r="D1516" s="537">
        <v>519.60396346822165</v>
      </c>
      <c r="E1516" s="537">
        <v>519.60396346822165</v>
      </c>
      <c r="F1516" s="537">
        <v>667.90279245449017</v>
      </c>
      <c r="G1516" s="538">
        <v>0</v>
      </c>
      <c r="H1516" s="538">
        <v>2620</v>
      </c>
      <c r="I1516" s="538">
        <v>445</v>
      </c>
      <c r="J1516" s="538">
        <v>405</v>
      </c>
      <c r="K1516" s="539">
        <f t="shared" si="409"/>
        <v>0</v>
      </c>
      <c r="L1516" s="539">
        <f t="shared" si="407"/>
        <v>1361362.3842867408</v>
      </c>
      <c r="M1516" s="539">
        <f t="shared" si="407"/>
        <v>231223.76374335864</v>
      </c>
      <c r="N1516" s="539">
        <f t="shared" si="407"/>
        <v>270500.63094406854</v>
      </c>
      <c r="O1516" s="539">
        <f t="shared" si="410"/>
        <v>1863086.778974168</v>
      </c>
      <c r="P1516" s="540"/>
      <c r="Q1516" s="541"/>
      <c r="R1516" s="541"/>
      <c r="S1516" s="541"/>
      <c r="T1516" s="541"/>
      <c r="U1516" s="538">
        <f t="shared" si="411"/>
        <v>0</v>
      </c>
      <c r="V1516" s="538">
        <f t="shared" si="408"/>
        <v>0</v>
      </c>
      <c r="W1516" s="538">
        <f t="shared" si="408"/>
        <v>0</v>
      </c>
      <c r="X1516" s="538">
        <f t="shared" si="408"/>
        <v>0</v>
      </c>
      <c r="Y1516" s="538">
        <f t="shared" si="412"/>
        <v>0</v>
      </c>
      <c r="Z1516" s="542">
        <f t="shared" si="413"/>
        <v>0</v>
      </c>
      <c r="AA1516" s="543"/>
      <c r="AB1516" s="544" t="s">
        <v>2263</v>
      </c>
      <c r="AC1516" s="544" t="s">
        <v>2505</v>
      </c>
      <c r="AD1516" s="544" t="s">
        <v>2505</v>
      </c>
      <c r="AE1516" s="544" t="s">
        <v>2263</v>
      </c>
      <c r="AF1516" s="545" t="s">
        <v>2263</v>
      </c>
      <c r="AG1516" s="545" t="s">
        <v>2263</v>
      </c>
      <c r="AH1516" s="556"/>
      <c r="AN1516" s="502">
        <f t="shared" si="414"/>
        <v>0</v>
      </c>
      <c r="AO1516" s="502">
        <f t="shared" si="414"/>
        <v>-1361362.3842867408</v>
      </c>
      <c r="AP1516" s="502">
        <f t="shared" si="414"/>
        <v>-231223.76374335864</v>
      </c>
      <c r="AQ1516" s="502">
        <f t="shared" si="414"/>
        <v>-270500.63094406854</v>
      </c>
    </row>
    <row r="1517" spans="1:43" s="504" customFormat="1" ht="12.75" x14ac:dyDescent="0.2">
      <c r="A1517" s="535" t="s">
        <v>1891</v>
      </c>
      <c r="B1517" s="536">
        <v>0</v>
      </c>
      <c r="C1517" s="537" t="s">
        <v>2263</v>
      </c>
      <c r="D1517" s="537">
        <v>1900.1008854659633</v>
      </c>
      <c r="E1517" s="537">
        <v>1900.1008854659633</v>
      </c>
      <c r="F1517" s="537">
        <v>1264.6039579505325</v>
      </c>
      <c r="G1517" s="538">
        <v>0</v>
      </c>
      <c r="H1517" s="538">
        <v>5</v>
      </c>
      <c r="I1517" s="538">
        <v>9</v>
      </c>
      <c r="J1517" s="538">
        <v>1593</v>
      </c>
      <c r="K1517" s="539">
        <f t="shared" si="409"/>
        <v>0</v>
      </c>
      <c r="L1517" s="539">
        <f t="shared" si="407"/>
        <v>9500.5044273298172</v>
      </c>
      <c r="M1517" s="539">
        <f t="shared" si="407"/>
        <v>17100.907969193671</v>
      </c>
      <c r="N1517" s="539">
        <f t="shared" si="407"/>
        <v>2014514.1050151982</v>
      </c>
      <c r="O1517" s="539">
        <f t="shared" si="410"/>
        <v>2041115.5174117216</v>
      </c>
      <c r="P1517" s="540"/>
      <c r="Q1517" s="541"/>
      <c r="R1517" s="541"/>
      <c r="S1517" s="541"/>
      <c r="T1517" s="541"/>
      <c r="U1517" s="538">
        <f t="shared" si="411"/>
        <v>0</v>
      </c>
      <c r="V1517" s="538">
        <f t="shared" si="408"/>
        <v>0</v>
      </c>
      <c r="W1517" s="538">
        <f t="shared" si="408"/>
        <v>0</v>
      </c>
      <c r="X1517" s="538">
        <f t="shared" si="408"/>
        <v>0</v>
      </c>
      <c r="Y1517" s="538">
        <f t="shared" si="412"/>
        <v>0</v>
      </c>
      <c r="Z1517" s="542">
        <f t="shared" si="413"/>
        <v>0</v>
      </c>
      <c r="AA1517" s="543"/>
      <c r="AB1517" s="544" t="s">
        <v>2263</v>
      </c>
      <c r="AC1517" s="544" t="s">
        <v>2505</v>
      </c>
      <c r="AD1517" s="544" t="s">
        <v>2505</v>
      </c>
      <c r="AE1517" s="544" t="s">
        <v>2263</v>
      </c>
      <c r="AF1517" s="545" t="s">
        <v>2263</v>
      </c>
      <c r="AG1517" s="545" t="s">
        <v>2263</v>
      </c>
      <c r="AH1517" s="556"/>
      <c r="AN1517" s="502">
        <f t="shared" si="414"/>
        <v>0</v>
      </c>
      <c r="AO1517" s="502">
        <f t="shared" si="414"/>
        <v>-9500.5044273298172</v>
      </c>
      <c r="AP1517" s="502">
        <f t="shared" si="414"/>
        <v>-17100.907969193671</v>
      </c>
      <c r="AQ1517" s="502">
        <f t="shared" si="414"/>
        <v>-2014514.1050151982</v>
      </c>
    </row>
    <row r="1518" spans="1:43" s="504" customFormat="1" ht="12.75" x14ac:dyDescent="0.2">
      <c r="A1518" s="535" t="s">
        <v>1892</v>
      </c>
      <c r="B1518" s="536">
        <v>0</v>
      </c>
      <c r="C1518" s="537" t="s">
        <v>2263</v>
      </c>
      <c r="D1518" s="537">
        <v>1109.529345773396</v>
      </c>
      <c r="E1518" s="537">
        <v>1109.529345773396</v>
      </c>
      <c r="F1518" s="537">
        <v>1097.4425261548881</v>
      </c>
      <c r="G1518" s="538">
        <v>0</v>
      </c>
      <c r="H1518" s="538">
        <v>3</v>
      </c>
      <c r="I1518" s="538">
        <v>11</v>
      </c>
      <c r="J1518" s="538">
        <v>1868</v>
      </c>
      <c r="K1518" s="539">
        <f t="shared" si="409"/>
        <v>0</v>
      </c>
      <c r="L1518" s="539">
        <f t="shared" si="407"/>
        <v>3328.5880373201881</v>
      </c>
      <c r="M1518" s="539">
        <f t="shared" si="407"/>
        <v>12204.822803507355</v>
      </c>
      <c r="N1518" s="539">
        <f t="shared" si="407"/>
        <v>2050022.6388573311</v>
      </c>
      <c r="O1518" s="539">
        <f t="shared" si="410"/>
        <v>2065556.0496981586</v>
      </c>
      <c r="P1518" s="540"/>
      <c r="Q1518" s="541"/>
      <c r="R1518" s="541"/>
      <c r="S1518" s="541"/>
      <c r="T1518" s="541"/>
      <c r="U1518" s="538">
        <f t="shared" si="411"/>
        <v>0</v>
      </c>
      <c r="V1518" s="538">
        <f t="shared" si="408"/>
        <v>0</v>
      </c>
      <c r="W1518" s="538">
        <f t="shared" si="408"/>
        <v>0</v>
      </c>
      <c r="X1518" s="538">
        <f t="shared" si="408"/>
        <v>0</v>
      </c>
      <c r="Y1518" s="538">
        <f t="shared" si="412"/>
        <v>0</v>
      </c>
      <c r="Z1518" s="542">
        <f t="shared" si="413"/>
        <v>0</v>
      </c>
      <c r="AA1518" s="543"/>
      <c r="AB1518" s="544" t="s">
        <v>2263</v>
      </c>
      <c r="AC1518" s="544" t="s">
        <v>2505</v>
      </c>
      <c r="AD1518" s="544" t="s">
        <v>2505</v>
      </c>
      <c r="AE1518" s="544" t="s">
        <v>2263</v>
      </c>
      <c r="AF1518" s="545" t="s">
        <v>2263</v>
      </c>
      <c r="AG1518" s="545" t="s">
        <v>2263</v>
      </c>
      <c r="AH1518" s="556"/>
      <c r="AN1518" s="502">
        <f t="shared" si="414"/>
        <v>0</v>
      </c>
      <c r="AO1518" s="502">
        <f t="shared" si="414"/>
        <v>-3328.5880373201881</v>
      </c>
      <c r="AP1518" s="502">
        <f t="shared" si="414"/>
        <v>-12204.822803507355</v>
      </c>
      <c r="AQ1518" s="502">
        <f t="shared" si="414"/>
        <v>-2050022.6388573311</v>
      </c>
    </row>
    <row r="1519" spans="1:43" s="504" customFormat="1" ht="12.75" x14ac:dyDescent="0.2">
      <c r="A1519" s="535" t="s">
        <v>1893</v>
      </c>
      <c r="B1519" s="536">
        <v>0</v>
      </c>
      <c r="C1519" s="537" t="s">
        <v>2263</v>
      </c>
      <c r="D1519" s="537">
        <v>1987.5817718482181</v>
      </c>
      <c r="E1519" s="537">
        <v>1987.5817718482181</v>
      </c>
      <c r="F1519" s="537">
        <v>1622.7822123608078</v>
      </c>
      <c r="G1519" s="538">
        <v>0</v>
      </c>
      <c r="H1519" s="538">
        <v>85</v>
      </c>
      <c r="I1519" s="538">
        <v>131</v>
      </c>
      <c r="J1519" s="538">
        <v>496</v>
      </c>
      <c r="K1519" s="539">
        <f t="shared" si="409"/>
        <v>0</v>
      </c>
      <c r="L1519" s="539">
        <f t="shared" si="407"/>
        <v>168944.45060709852</v>
      </c>
      <c r="M1519" s="539">
        <f t="shared" si="407"/>
        <v>260373.21211211657</v>
      </c>
      <c r="N1519" s="539">
        <f t="shared" si="407"/>
        <v>804899.97733096068</v>
      </c>
      <c r="O1519" s="539">
        <f t="shared" si="410"/>
        <v>1234217.6400501758</v>
      </c>
      <c r="P1519" s="540"/>
      <c r="Q1519" s="541"/>
      <c r="R1519" s="541"/>
      <c r="S1519" s="541"/>
      <c r="T1519" s="541"/>
      <c r="U1519" s="538">
        <f t="shared" si="411"/>
        <v>0</v>
      </c>
      <c r="V1519" s="538">
        <f t="shared" si="408"/>
        <v>0</v>
      </c>
      <c r="W1519" s="538">
        <f t="shared" si="408"/>
        <v>0</v>
      </c>
      <c r="X1519" s="538">
        <f t="shared" si="408"/>
        <v>0</v>
      </c>
      <c r="Y1519" s="538">
        <f t="shared" si="412"/>
        <v>0</v>
      </c>
      <c r="Z1519" s="542">
        <f t="shared" si="413"/>
        <v>0</v>
      </c>
      <c r="AA1519" s="543"/>
      <c r="AB1519" s="544" t="s">
        <v>2263</v>
      </c>
      <c r="AC1519" s="544" t="s">
        <v>2505</v>
      </c>
      <c r="AD1519" s="544" t="s">
        <v>2505</v>
      </c>
      <c r="AE1519" s="544" t="s">
        <v>2263</v>
      </c>
      <c r="AF1519" s="545" t="s">
        <v>2263</v>
      </c>
      <c r="AG1519" s="545" t="s">
        <v>2263</v>
      </c>
      <c r="AH1519" s="556"/>
      <c r="AN1519" s="502">
        <f t="shared" si="414"/>
        <v>0</v>
      </c>
      <c r="AO1519" s="502">
        <f t="shared" si="414"/>
        <v>-168944.45060709852</v>
      </c>
      <c r="AP1519" s="502">
        <f t="shared" si="414"/>
        <v>-260373.21211211657</v>
      </c>
      <c r="AQ1519" s="502">
        <f t="shared" si="414"/>
        <v>-804899.97733096068</v>
      </c>
    </row>
    <row r="1520" spans="1:43" s="504" customFormat="1" ht="12.75" x14ac:dyDescent="0.2">
      <c r="A1520" s="535" t="s">
        <v>1894</v>
      </c>
      <c r="B1520" s="536" t="s">
        <v>2464</v>
      </c>
      <c r="C1520" s="537" t="s">
        <v>2263</v>
      </c>
      <c r="D1520" s="537">
        <v>1269.2244802109997</v>
      </c>
      <c r="E1520" s="537">
        <v>1269.2244802109997</v>
      </c>
      <c r="F1520" s="537">
        <v>881.32032125221758</v>
      </c>
      <c r="G1520" s="538">
        <v>0</v>
      </c>
      <c r="H1520" s="538">
        <v>147</v>
      </c>
      <c r="I1520" s="538">
        <v>207</v>
      </c>
      <c r="J1520" s="538">
        <v>1891</v>
      </c>
      <c r="K1520" s="539">
        <f t="shared" si="409"/>
        <v>0</v>
      </c>
      <c r="L1520" s="539">
        <f t="shared" si="407"/>
        <v>186575.99859101695</v>
      </c>
      <c r="M1520" s="539">
        <f t="shared" si="407"/>
        <v>262729.46740367694</v>
      </c>
      <c r="N1520" s="539">
        <f t="shared" si="407"/>
        <v>1666576.7274879434</v>
      </c>
      <c r="O1520" s="539">
        <f t="shared" si="410"/>
        <v>2115882.1934826374</v>
      </c>
      <c r="P1520" s="540"/>
      <c r="Q1520" s="541"/>
      <c r="R1520" s="541"/>
      <c r="S1520" s="541"/>
      <c r="T1520" s="541">
        <f>SUMPRODUCT(F1520:F1521,J1520:J1521)/SUM(J1520:J1521)</f>
        <v>947.75640439445851</v>
      </c>
      <c r="U1520" s="538">
        <f t="shared" si="411"/>
        <v>0</v>
      </c>
      <c r="V1520" s="538">
        <f t="shared" si="408"/>
        <v>0</v>
      </c>
      <c r="W1520" s="538">
        <f t="shared" si="408"/>
        <v>0</v>
      </c>
      <c r="X1520" s="538">
        <f t="shared" si="408"/>
        <v>1792207.360709921</v>
      </c>
      <c r="Y1520" s="538">
        <f t="shared" si="412"/>
        <v>1792207.360709921</v>
      </c>
      <c r="Z1520" s="542">
        <f t="shared" si="413"/>
        <v>-323674.83277271641</v>
      </c>
      <c r="AA1520" s="543"/>
      <c r="AB1520" s="544" t="s">
        <v>2263</v>
      </c>
      <c r="AC1520" s="544" t="s">
        <v>2505</v>
      </c>
      <c r="AD1520" s="544" t="s">
        <v>2505</v>
      </c>
      <c r="AE1520" s="544" t="s">
        <v>2263</v>
      </c>
      <c r="AF1520" s="545" t="s">
        <v>2263</v>
      </c>
      <c r="AG1520" s="545" t="s">
        <v>2263</v>
      </c>
      <c r="AH1520" s="556"/>
      <c r="AN1520" s="502">
        <f t="shared" si="414"/>
        <v>0</v>
      </c>
      <c r="AO1520" s="502">
        <f t="shared" si="414"/>
        <v>-186575.99859101695</v>
      </c>
      <c r="AP1520" s="502">
        <f t="shared" si="414"/>
        <v>-262729.46740367694</v>
      </c>
      <c r="AQ1520" s="502">
        <f t="shared" si="414"/>
        <v>125630.63322197762</v>
      </c>
    </row>
    <row r="1521" spans="1:43" s="504" customFormat="1" ht="12.75" x14ac:dyDescent="0.2">
      <c r="A1521" s="535" t="s">
        <v>1895</v>
      </c>
      <c r="B1521" s="536" t="s">
        <v>2464</v>
      </c>
      <c r="C1521" s="537" t="s">
        <v>2263</v>
      </c>
      <c r="D1521" s="537">
        <v>753.47539915397238</v>
      </c>
      <c r="E1521" s="537">
        <v>753.47539915397238</v>
      </c>
      <c r="F1521" s="537">
        <v>990.79533321322458</v>
      </c>
      <c r="G1521" s="538">
        <v>0</v>
      </c>
      <c r="H1521" s="538">
        <v>634</v>
      </c>
      <c r="I1521" s="538">
        <v>309</v>
      </c>
      <c r="J1521" s="538">
        <v>2919</v>
      </c>
      <c r="K1521" s="539">
        <f t="shared" si="409"/>
        <v>0</v>
      </c>
      <c r="L1521" s="539">
        <f t="shared" si="407"/>
        <v>477703.40306361846</v>
      </c>
      <c r="M1521" s="539">
        <f t="shared" si="407"/>
        <v>232823.89833857748</v>
      </c>
      <c r="N1521" s="539">
        <f t="shared" si="407"/>
        <v>2892131.5776494024</v>
      </c>
      <c r="O1521" s="539">
        <f t="shared" si="410"/>
        <v>3602658.8790515983</v>
      </c>
      <c r="P1521" s="540"/>
      <c r="Q1521" s="541"/>
      <c r="R1521" s="541"/>
      <c r="S1521" s="541"/>
      <c r="T1521" s="541">
        <f>T1520</f>
        <v>947.75640439445851</v>
      </c>
      <c r="U1521" s="538">
        <f t="shared" si="411"/>
        <v>0</v>
      </c>
      <c r="V1521" s="538">
        <f t="shared" si="408"/>
        <v>0</v>
      </c>
      <c r="W1521" s="538">
        <f t="shared" si="408"/>
        <v>0</v>
      </c>
      <c r="X1521" s="538">
        <f t="shared" si="408"/>
        <v>2766500.9444274246</v>
      </c>
      <c r="Y1521" s="538">
        <f t="shared" si="412"/>
        <v>2766500.9444274246</v>
      </c>
      <c r="Z1521" s="542">
        <f t="shared" si="413"/>
        <v>-836157.93462417368</v>
      </c>
      <c r="AA1521" s="543"/>
      <c r="AB1521" s="544" t="s">
        <v>2263</v>
      </c>
      <c r="AC1521" s="544" t="s">
        <v>2505</v>
      </c>
      <c r="AD1521" s="544" t="s">
        <v>2505</v>
      </c>
      <c r="AE1521" s="544" t="s">
        <v>2263</v>
      </c>
      <c r="AF1521" s="545" t="s">
        <v>2263</v>
      </c>
      <c r="AG1521" s="545" t="s">
        <v>2263</v>
      </c>
      <c r="AH1521" s="556"/>
      <c r="AN1521" s="502">
        <f t="shared" si="414"/>
        <v>0</v>
      </c>
      <c r="AO1521" s="502">
        <f t="shared" si="414"/>
        <v>-477703.40306361846</v>
      </c>
      <c r="AP1521" s="502">
        <f t="shared" si="414"/>
        <v>-232823.89833857748</v>
      </c>
      <c r="AQ1521" s="502">
        <f t="shared" si="414"/>
        <v>-125630.63322197786</v>
      </c>
    </row>
    <row r="1522" spans="1:43" s="504" customFormat="1" ht="12.75" x14ac:dyDescent="0.2">
      <c r="A1522" s="535" t="s">
        <v>1896</v>
      </c>
      <c r="B1522" s="536">
        <v>0</v>
      </c>
      <c r="C1522" s="537" t="s">
        <v>2263</v>
      </c>
      <c r="D1522" s="537">
        <v>1530.2413221426973</v>
      </c>
      <c r="E1522" s="537">
        <v>1530.2413221426973</v>
      </c>
      <c r="F1522" s="537">
        <v>6336.0086535313512</v>
      </c>
      <c r="G1522" s="538">
        <v>0</v>
      </c>
      <c r="H1522" s="538">
        <v>344</v>
      </c>
      <c r="I1522" s="538">
        <v>104</v>
      </c>
      <c r="J1522" s="538">
        <v>159</v>
      </c>
      <c r="K1522" s="539">
        <f t="shared" si="409"/>
        <v>0</v>
      </c>
      <c r="L1522" s="539">
        <f t="shared" si="407"/>
        <v>526403.01481708791</v>
      </c>
      <c r="M1522" s="539">
        <f t="shared" si="407"/>
        <v>159145.09750284051</v>
      </c>
      <c r="N1522" s="539">
        <f t="shared" si="407"/>
        <v>1007425.3759114848</v>
      </c>
      <c r="O1522" s="539">
        <f t="shared" si="410"/>
        <v>1692973.4882314131</v>
      </c>
      <c r="P1522" s="540"/>
      <c r="Q1522" s="541"/>
      <c r="R1522" s="541"/>
      <c r="S1522" s="541"/>
      <c r="T1522" s="541"/>
      <c r="U1522" s="538">
        <f t="shared" si="411"/>
        <v>0</v>
      </c>
      <c r="V1522" s="538">
        <f t="shared" si="408"/>
        <v>0</v>
      </c>
      <c r="W1522" s="538">
        <f t="shared" si="408"/>
        <v>0</v>
      </c>
      <c r="X1522" s="538">
        <f t="shared" si="408"/>
        <v>0</v>
      </c>
      <c r="Y1522" s="538">
        <f t="shared" si="412"/>
        <v>0</v>
      </c>
      <c r="Z1522" s="542">
        <f t="shared" si="413"/>
        <v>0</v>
      </c>
      <c r="AA1522" s="543"/>
      <c r="AB1522" s="544" t="s">
        <v>2263</v>
      </c>
      <c r="AC1522" s="544" t="s">
        <v>2505</v>
      </c>
      <c r="AD1522" s="544" t="s">
        <v>2505</v>
      </c>
      <c r="AE1522" s="544" t="s">
        <v>2263</v>
      </c>
      <c r="AF1522" s="545" t="s">
        <v>2263</v>
      </c>
      <c r="AG1522" s="545" t="s">
        <v>2263</v>
      </c>
      <c r="AH1522" s="556"/>
      <c r="AN1522" s="502">
        <f t="shared" si="414"/>
        <v>0</v>
      </c>
      <c r="AO1522" s="502">
        <f t="shared" si="414"/>
        <v>-526403.01481708791</v>
      </c>
      <c r="AP1522" s="502">
        <f t="shared" si="414"/>
        <v>-159145.09750284051</v>
      </c>
      <c r="AQ1522" s="502">
        <f t="shared" si="414"/>
        <v>-1007425.3759114848</v>
      </c>
    </row>
    <row r="1523" spans="1:43" s="504" customFormat="1" ht="12.75" x14ac:dyDescent="0.2">
      <c r="A1523" s="535" t="s">
        <v>1897</v>
      </c>
      <c r="B1523" s="536">
        <v>0</v>
      </c>
      <c r="C1523" s="537" t="s">
        <v>2263</v>
      </c>
      <c r="D1523" s="537">
        <v>1616.2599170789297</v>
      </c>
      <c r="E1523" s="537">
        <v>1616.2599170789297</v>
      </c>
      <c r="F1523" s="537">
        <v>1531.2373977435707</v>
      </c>
      <c r="G1523" s="538">
        <v>0</v>
      </c>
      <c r="H1523" s="538">
        <v>741</v>
      </c>
      <c r="I1523" s="538">
        <v>156</v>
      </c>
      <c r="J1523" s="538">
        <v>350</v>
      </c>
      <c r="K1523" s="539">
        <f t="shared" si="409"/>
        <v>0</v>
      </c>
      <c r="L1523" s="539">
        <f t="shared" si="407"/>
        <v>1197648.5985554869</v>
      </c>
      <c r="M1523" s="539">
        <f t="shared" si="407"/>
        <v>252136.54706431302</v>
      </c>
      <c r="N1523" s="539">
        <f t="shared" si="407"/>
        <v>535933.08921024972</v>
      </c>
      <c r="O1523" s="539">
        <f t="shared" si="410"/>
        <v>1985718.2348300496</v>
      </c>
      <c r="P1523" s="540"/>
      <c r="Q1523" s="541"/>
      <c r="R1523" s="541"/>
      <c r="S1523" s="541"/>
      <c r="T1523" s="541"/>
      <c r="U1523" s="538">
        <f t="shared" si="411"/>
        <v>0</v>
      </c>
      <c r="V1523" s="538">
        <f t="shared" si="408"/>
        <v>0</v>
      </c>
      <c r="W1523" s="538">
        <f t="shared" si="408"/>
        <v>0</v>
      </c>
      <c r="X1523" s="538">
        <f t="shared" si="408"/>
        <v>0</v>
      </c>
      <c r="Y1523" s="538">
        <f t="shared" si="412"/>
        <v>0</v>
      </c>
      <c r="Z1523" s="542">
        <f t="shared" si="413"/>
        <v>0</v>
      </c>
      <c r="AA1523" s="543"/>
      <c r="AB1523" s="544" t="s">
        <v>2263</v>
      </c>
      <c r="AC1523" s="544" t="s">
        <v>2505</v>
      </c>
      <c r="AD1523" s="544" t="s">
        <v>2505</v>
      </c>
      <c r="AE1523" s="544" t="s">
        <v>2263</v>
      </c>
      <c r="AF1523" s="545" t="s">
        <v>2263</v>
      </c>
      <c r="AG1523" s="545" t="s">
        <v>2263</v>
      </c>
      <c r="AH1523" s="556"/>
      <c r="AN1523" s="502">
        <f t="shared" si="414"/>
        <v>0</v>
      </c>
      <c r="AO1523" s="502">
        <f t="shared" si="414"/>
        <v>-1197648.5985554869</v>
      </c>
      <c r="AP1523" s="502">
        <f t="shared" si="414"/>
        <v>-252136.54706431302</v>
      </c>
      <c r="AQ1523" s="502">
        <f t="shared" si="414"/>
        <v>-535933.08921024972</v>
      </c>
    </row>
    <row r="1524" spans="1:43" s="504" customFormat="1" ht="12.75" x14ac:dyDescent="0.2">
      <c r="A1524" s="535" t="s">
        <v>1898</v>
      </c>
      <c r="B1524" s="536">
        <v>0</v>
      </c>
      <c r="C1524" s="537" t="s">
        <v>2263</v>
      </c>
      <c r="D1524" s="537">
        <v>1119.8423220203297</v>
      </c>
      <c r="E1524" s="537">
        <v>1119.8423220203297</v>
      </c>
      <c r="F1524" s="537">
        <v>1317.2995098906381</v>
      </c>
      <c r="G1524" s="538">
        <v>0</v>
      </c>
      <c r="H1524" s="538">
        <v>557</v>
      </c>
      <c r="I1524" s="538">
        <v>108</v>
      </c>
      <c r="J1524" s="538">
        <v>129</v>
      </c>
      <c r="K1524" s="539">
        <f t="shared" si="409"/>
        <v>0</v>
      </c>
      <c r="L1524" s="539">
        <f t="shared" si="407"/>
        <v>623752.17336532357</v>
      </c>
      <c r="M1524" s="539">
        <f t="shared" si="407"/>
        <v>120942.97077819561</v>
      </c>
      <c r="N1524" s="539">
        <f t="shared" si="407"/>
        <v>169931.63677589232</v>
      </c>
      <c r="O1524" s="539">
        <f t="shared" si="410"/>
        <v>914626.78091941157</v>
      </c>
      <c r="P1524" s="540"/>
      <c r="Q1524" s="541"/>
      <c r="R1524" s="541"/>
      <c r="S1524" s="541"/>
      <c r="T1524" s="541"/>
      <c r="U1524" s="538">
        <f t="shared" si="411"/>
        <v>0</v>
      </c>
      <c r="V1524" s="538">
        <f t="shared" si="408"/>
        <v>0</v>
      </c>
      <c r="W1524" s="538">
        <f t="shared" si="408"/>
        <v>0</v>
      </c>
      <c r="X1524" s="538">
        <f t="shared" si="408"/>
        <v>0</v>
      </c>
      <c r="Y1524" s="538">
        <f t="shared" si="412"/>
        <v>0</v>
      </c>
      <c r="Z1524" s="542">
        <f t="shared" si="413"/>
        <v>0</v>
      </c>
      <c r="AA1524" s="543"/>
      <c r="AB1524" s="544" t="s">
        <v>2263</v>
      </c>
      <c r="AC1524" s="544" t="s">
        <v>2505</v>
      </c>
      <c r="AD1524" s="544" t="s">
        <v>2505</v>
      </c>
      <c r="AE1524" s="544" t="s">
        <v>2263</v>
      </c>
      <c r="AF1524" s="545" t="s">
        <v>2263</v>
      </c>
      <c r="AG1524" s="545" t="s">
        <v>2263</v>
      </c>
      <c r="AH1524" s="556"/>
      <c r="AN1524" s="502">
        <f t="shared" si="414"/>
        <v>0</v>
      </c>
      <c r="AO1524" s="502">
        <f t="shared" si="414"/>
        <v>-623752.17336532357</v>
      </c>
      <c r="AP1524" s="502">
        <f t="shared" si="414"/>
        <v>-120942.97077819561</v>
      </c>
      <c r="AQ1524" s="502">
        <f t="shared" si="414"/>
        <v>-169931.63677589232</v>
      </c>
    </row>
    <row r="1525" spans="1:43" s="504" customFormat="1" ht="12.75" x14ac:dyDescent="0.2">
      <c r="A1525" s="535" t="s">
        <v>1899</v>
      </c>
      <c r="B1525" s="536">
        <v>0</v>
      </c>
      <c r="C1525" s="537" t="s">
        <v>2263</v>
      </c>
      <c r="D1525" s="537">
        <v>1711.4220426605834</v>
      </c>
      <c r="E1525" s="537">
        <v>1711.4220426605834</v>
      </c>
      <c r="F1525" s="537">
        <v>4859.1513328004094</v>
      </c>
      <c r="G1525" s="538">
        <v>0</v>
      </c>
      <c r="H1525" s="538">
        <v>188</v>
      </c>
      <c r="I1525" s="538">
        <v>177</v>
      </c>
      <c r="J1525" s="538">
        <v>282</v>
      </c>
      <c r="K1525" s="539">
        <f t="shared" si="409"/>
        <v>0</v>
      </c>
      <c r="L1525" s="539">
        <f t="shared" si="407"/>
        <v>321747.34402018966</v>
      </c>
      <c r="M1525" s="539">
        <f t="shared" si="407"/>
        <v>302921.70155092329</v>
      </c>
      <c r="N1525" s="539">
        <f t="shared" si="407"/>
        <v>1370280.6758497155</v>
      </c>
      <c r="O1525" s="539">
        <f t="shared" si="410"/>
        <v>1994949.7214208285</v>
      </c>
      <c r="P1525" s="540"/>
      <c r="Q1525" s="541"/>
      <c r="R1525" s="541"/>
      <c r="S1525" s="541"/>
      <c r="T1525" s="541"/>
      <c r="U1525" s="538">
        <f t="shared" si="411"/>
        <v>0</v>
      </c>
      <c r="V1525" s="538">
        <f t="shared" si="408"/>
        <v>0</v>
      </c>
      <c r="W1525" s="538">
        <f t="shared" si="408"/>
        <v>0</v>
      </c>
      <c r="X1525" s="538">
        <f t="shared" si="408"/>
        <v>0</v>
      </c>
      <c r="Y1525" s="538">
        <f t="shared" si="412"/>
        <v>0</v>
      </c>
      <c r="Z1525" s="542">
        <f t="shared" si="413"/>
        <v>0</v>
      </c>
      <c r="AA1525" s="543"/>
      <c r="AB1525" s="544" t="s">
        <v>2263</v>
      </c>
      <c r="AC1525" s="544" t="s">
        <v>2505</v>
      </c>
      <c r="AD1525" s="544" t="s">
        <v>2505</v>
      </c>
      <c r="AE1525" s="544" t="s">
        <v>2263</v>
      </c>
      <c r="AF1525" s="545" t="s">
        <v>2263</v>
      </c>
      <c r="AG1525" s="545" t="s">
        <v>2263</v>
      </c>
      <c r="AH1525" s="556"/>
      <c r="AN1525" s="502">
        <f t="shared" si="414"/>
        <v>0</v>
      </c>
      <c r="AO1525" s="502">
        <f t="shared" si="414"/>
        <v>-321747.34402018966</v>
      </c>
      <c r="AP1525" s="502">
        <f t="shared" si="414"/>
        <v>-302921.70155092329</v>
      </c>
      <c r="AQ1525" s="502">
        <f t="shared" si="414"/>
        <v>-1370280.6758497155</v>
      </c>
    </row>
    <row r="1526" spans="1:43" s="504" customFormat="1" ht="12.75" x14ac:dyDescent="0.2">
      <c r="A1526" s="535" t="s">
        <v>1900</v>
      </c>
      <c r="B1526" s="536">
        <v>0</v>
      </c>
      <c r="C1526" s="537" t="s">
        <v>2263</v>
      </c>
      <c r="D1526" s="537">
        <v>730.92733622307139</v>
      </c>
      <c r="E1526" s="537">
        <v>730.92733622307139</v>
      </c>
      <c r="F1526" s="537">
        <v>1850.3372597390521</v>
      </c>
      <c r="G1526" s="538">
        <v>0</v>
      </c>
      <c r="H1526" s="538">
        <v>520</v>
      </c>
      <c r="I1526" s="538">
        <v>122</v>
      </c>
      <c r="J1526" s="538">
        <v>325</v>
      </c>
      <c r="K1526" s="539">
        <f t="shared" si="409"/>
        <v>0</v>
      </c>
      <c r="L1526" s="539">
        <f t="shared" si="407"/>
        <v>380082.21483599715</v>
      </c>
      <c r="M1526" s="539">
        <f t="shared" si="407"/>
        <v>89173.135019214707</v>
      </c>
      <c r="N1526" s="539">
        <f t="shared" si="407"/>
        <v>601359.60941519192</v>
      </c>
      <c r="O1526" s="539">
        <f t="shared" si="410"/>
        <v>1070614.9592704037</v>
      </c>
      <c r="P1526" s="540"/>
      <c r="Q1526" s="541"/>
      <c r="R1526" s="541"/>
      <c r="S1526" s="541"/>
      <c r="T1526" s="541"/>
      <c r="U1526" s="538">
        <f t="shared" si="411"/>
        <v>0</v>
      </c>
      <c r="V1526" s="538">
        <f t="shared" si="408"/>
        <v>0</v>
      </c>
      <c r="W1526" s="538">
        <f t="shared" si="408"/>
        <v>0</v>
      </c>
      <c r="X1526" s="538">
        <f t="shared" si="408"/>
        <v>0</v>
      </c>
      <c r="Y1526" s="538">
        <f t="shared" si="412"/>
        <v>0</v>
      </c>
      <c r="Z1526" s="542">
        <f t="shared" si="413"/>
        <v>0</v>
      </c>
      <c r="AA1526" s="543"/>
      <c r="AB1526" s="544" t="s">
        <v>2263</v>
      </c>
      <c r="AC1526" s="544" t="s">
        <v>2505</v>
      </c>
      <c r="AD1526" s="544" t="s">
        <v>2505</v>
      </c>
      <c r="AE1526" s="544" t="s">
        <v>2263</v>
      </c>
      <c r="AF1526" s="545" t="s">
        <v>2263</v>
      </c>
      <c r="AG1526" s="545" t="s">
        <v>2263</v>
      </c>
      <c r="AH1526" s="556"/>
      <c r="AN1526" s="502">
        <f t="shared" si="414"/>
        <v>0</v>
      </c>
      <c r="AO1526" s="502">
        <f t="shared" si="414"/>
        <v>-380082.21483599715</v>
      </c>
      <c r="AP1526" s="502">
        <f t="shared" si="414"/>
        <v>-89173.135019214707</v>
      </c>
      <c r="AQ1526" s="502">
        <f t="shared" si="414"/>
        <v>-601359.60941519192</v>
      </c>
    </row>
    <row r="1527" spans="1:43" s="504" customFormat="1" ht="12.75" x14ac:dyDescent="0.2">
      <c r="A1527" s="535" t="s">
        <v>1901</v>
      </c>
      <c r="B1527" s="536">
        <v>0</v>
      </c>
      <c r="C1527" s="537" t="s">
        <v>2263</v>
      </c>
      <c r="D1527" s="537">
        <v>545.93631139990657</v>
      </c>
      <c r="E1527" s="537">
        <v>545.93631139990657</v>
      </c>
      <c r="F1527" s="537">
        <v>1253.8730219536858</v>
      </c>
      <c r="G1527" s="538">
        <v>0</v>
      </c>
      <c r="H1527" s="538">
        <v>587</v>
      </c>
      <c r="I1527" s="538">
        <v>83</v>
      </c>
      <c r="J1527" s="538">
        <v>335</v>
      </c>
      <c r="K1527" s="539">
        <f t="shared" si="409"/>
        <v>0</v>
      </c>
      <c r="L1527" s="539">
        <f t="shared" si="407"/>
        <v>320464.61479174515</v>
      </c>
      <c r="M1527" s="539">
        <f t="shared" si="407"/>
        <v>45312.713846192244</v>
      </c>
      <c r="N1527" s="539">
        <f t="shared" si="407"/>
        <v>420047.46235448471</v>
      </c>
      <c r="O1527" s="539">
        <f t="shared" si="410"/>
        <v>785824.79099242203</v>
      </c>
      <c r="P1527" s="540"/>
      <c r="Q1527" s="541"/>
      <c r="R1527" s="541"/>
      <c r="S1527" s="541"/>
      <c r="T1527" s="541"/>
      <c r="U1527" s="538">
        <f t="shared" si="411"/>
        <v>0</v>
      </c>
      <c r="V1527" s="538">
        <f t="shared" si="408"/>
        <v>0</v>
      </c>
      <c r="W1527" s="538">
        <f t="shared" si="408"/>
        <v>0</v>
      </c>
      <c r="X1527" s="538">
        <f t="shared" si="408"/>
        <v>0</v>
      </c>
      <c r="Y1527" s="538">
        <f t="shared" si="412"/>
        <v>0</v>
      </c>
      <c r="Z1527" s="542">
        <f t="shared" si="413"/>
        <v>0</v>
      </c>
      <c r="AA1527" s="543"/>
      <c r="AB1527" s="544" t="s">
        <v>2263</v>
      </c>
      <c r="AC1527" s="544" t="s">
        <v>2505</v>
      </c>
      <c r="AD1527" s="544" t="s">
        <v>2505</v>
      </c>
      <c r="AE1527" s="544" t="s">
        <v>2263</v>
      </c>
      <c r="AF1527" s="545" t="s">
        <v>2263</v>
      </c>
      <c r="AG1527" s="545" t="s">
        <v>2263</v>
      </c>
      <c r="AH1527" s="556"/>
      <c r="AN1527" s="502">
        <f t="shared" si="414"/>
        <v>0</v>
      </c>
      <c r="AO1527" s="502">
        <f t="shared" si="414"/>
        <v>-320464.61479174515</v>
      </c>
      <c r="AP1527" s="502">
        <f t="shared" si="414"/>
        <v>-45312.713846192244</v>
      </c>
      <c r="AQ1527" s="502">
        <f t="shared" si="414"/>
        <v>-420047.46235448471</v>
      </c>
    </row>
    <row r="1528" spans="1:43" s="504" customFormat="1" ht="12.75" x14ac:dyDescent="0.2">
      <c r="A1528" s="535" t="s">
        <v>1902</v>
      </c>
      <c r="B1528" s="536">
        <v>0</v>
      </c>
      <c r="C1528" s="537" t="s">
        <v>2263</v>
      </c>
      <c r="D1528" s="537">
        <v>868.76736265649765</v>
      </c>
      <c r="E1528" s="537">
        <v>868.76736265649765</v>
      </c>
      <c r="F1528" s="537">
        <v>1698.0335884623803</v>
      </c>
      <c r="G1528" s="538">
        <v>0</v>
      </c>
      <c r="H1528" s="538">
        <v>126</v>
      </c>
      <c r="I1528" s="538">
        <v>59</v>
      </c>
      <c r="J1528" s="538">
        <v>1060</v>
      </c>
      <c r="K1528" s="539">
        <f t="shared" si="409"/>
        <v>0</v>
      </c>
      <c r="L1528" s="539">
        <f t="shared" ref="L1528:N1591" si="415">IFERROR(D1528*H1528,"")</f>
        <v>109464.6876947187</v>
      </c>
      <c r="M1528" s="539">
        <f t="shared" si="415"/>
        <v>51257.274396733359</v>
      </c>
      <c r="N1528" s="539">
        <f t="shared" si="415"/>
        <v>1799915.6037701231</v>
      </c>
      <c r="O1528" s="539">
        <f t="shared" si="410"/>
        <v>1960637.5658615751</v>
      </c>
      <c r="P1528" s="540"/>
      <c r="Q1528" s="541"/>
      <c r="R1528" s="541"/>
      <c r="S1528" s="541"/>
      <c r="T1528" s="541"/>
      <c r="U1528" s="538">
        <f t="shared" si="411"/>
        <v>0</v>
      </c>
      <c r="V1528" s="538">
        <f t="shared" ref="V1528:X1591" si="416">IFERROR(H1528*R1528,"")</f>
        <v>0</v>
      </c>
      <c r="W1528" s="538">
        <f t="shared" si="416"/>
        <v>0</v>
      </c>
      <c r="X1528" s="538">
        <f t="shared" si="416"/>
        <v>0</v>
      </c>
      <c r="Y1528" s="538">
        <f t="shared" si="412"/>
        <v>0</v>
      </c>
      <c r="Z1528" s="542">
        <f t="shared" si="413"/>
        <v>0</v>
      </c>
      <c r="AA1528" s="543"/>
      <c r="AB1528" s="544" t="s">
        <v>2263</v>
      </c>
      <c r="AC1528" s="544" t="s">
        <v>2505</v>
      </c>
      <c r="AD1528" s="544" t="s">
        <v>2505</v>
      </c>
      <c r="AE1528" s="544" t="s">
        <v>2263</v>
      </c>
      <c r="AF1528" s="545" t="s">
        <v>2263</v>
      </c>
      <c r="AG1528" s="545" t="s">
        <v>2263</v>
      </c>
      <c r="AH1528" s="556"/>
      <c r="AN1528" s="502">
        <f t="shared" si="414"/>
        <v>0</v>
      </c>
      <c r="AO1528" s="502">
        <f t="shared" si="414"/>
        <v>-109464.6876947187</v>
      </c>
      <c r="AP1528" s="502">
        <f t="shared" si="414"/>
        <v>-51257.274396733359</v>
      </c>
      <c r="AQ1528" s="502">
        <f t="shared" si="414"/>
        <v>-1799915.6037701231</v>
      </c>
    </row>
    <row r="1529" spans="1:43" s="504" customFormat="1" ht="12.75" x14ac:dyDescent="0.2">
      <c r="A1529" s="535" t="s">
        <v>1903</v>
      </c>
      <c r="B1529" s="536" t="s">
        <v>2465</v>
      </c>
      <c r="C1529" s="537" t="s">
        <v>2263</v>
      </c>
      <c r="D1529" s="537">
        <v>444.23421885947994</v>
      </c>
      <c r="E1529" s="537">
        <v>444.23421885947994</v>
      </c>
      <c r="F1529" s="537">
        <v>1301.9605187986422</v>
      </c>
      <c r="G1529" s="538">
        <v>0</v>
      </c>
      <c r="H1529" s="538">
        <v>175</v>
      </c>
      <c r="I1529" s="538">
        <v>41</v>
      </c>
      <c r="J1529" s="538">
        <v>1095</v>
      </c>
      <c r="K1529" s="539">
        <f t="shared" si="409"/>
        <v>0</v>
      </c>
      <c r="L1529" s="539">
        <f t="shared" si="415"/>
        <v>77740.988300408993</v>
      </c>
      <c r="M1529" s="539">
        <f t="shared" si="415"/>
        <v>18213.602973238678</v>
      </c>
      <c r="N1529" s="539">
        <f t="shared" si="415"/>
        <v>1425646.7680845133</v>
      </c>
      <c r="O1529" s="539">
        <f t="shared" si="410"/>
        <v>1521601.359358161</v>
      </c>
      <c r="P1529" s="540"/>
      <c r="Q1529" s="541"/>
      <c r="R1529" s="541">
        <f>SUMPRODUCT(D1529:E1530,H1529:I1530)/SUM(H1529:I1530)</f>
        <v>468.30483692162386</v>
      </c>
      <c r="S1529" s="541">
        <f>+R1529</f>
        <v>468.30483692162386</v>
      </c>
      <c r="T1529" s="541"/>
      <c r="U1529" s="538">
        <f t="shared" si="411"/>
        <v>0</v>
      </c>
      <c r="V1529" s="538">
        <f t="shared" si="416"/>
        <v>81953.346461284178</v>
      </c>
      <c r="W1529" s="538">
        <f t="shared" si="416"/>
        <v>19200.498313786578</v>
      </c>
      <c r="X1529" s="538">
        <f t="shared" si="416"/>
        <v>0</v>
      </c>
      <c r="Y1529" s="538">
        <f t="shared" si="412"/>
        <v>101153.84477507076</v>
      </c>
      <c r="Z1529" s="542">
        <f t="shared" si="413"/>
        <v>-1420447.5145830903</v>
      </c>
      <c r="AA1529" s="543"/>
      <c r="AB1529" s="544" t="s">
        <v>2263</v>
      </c>
      <c r="AC1529" s="544" t="s">
        <v>2505</v>
      </c>
      <c r="AD1529" s="544" t="s">
        <v>2505</v>
      </c>
      <c r="AE1529" s="544" t="s">
        <v>2263</v>
      </c>
      <c r="AF1529" s="545" t="s">
        <v>2263</v>
      </c>
      <c r="AG1529" s="545" t="s">
        <v>2263</v>
      </c>
      <c r="AH1529" s="556"/>
      <c r="AN1529" s="502">
        <f t="shared" si="414"/>
        <v>0</v>
      </c>
      <c r="AO1529" s="502">
        <f t="shared" si="414"/>
        <v>4212.3581608751847</v>
      </c>
      <c r="AP1529" s="502">
        <f t="shared" si="414"/>
        <v>986.89534054790056</v>
      </c>
      <c r="AQ1529" s="502">
        <f t="shared" si="414"/>
        <v>-1425646.7680845133</v>
      </c>
    </row>
    <row r="1530" spans="1:43" s="504" customFormat="1" ht="12.75" x14ac:dyDescent="0.2">
      <c r="A1530" s="535" t="s">
        <v>1904</v>
      </c>
      <c r="B1530" s="536" t="s">
        <v>2465</v>
      </c>
      <c r="C1530" s="537" t="s">
        <v>2263</v>
      </c>
      <c r="D1530" s="537">
        <v>478.2650926714764</v>
      </c>
      <c r="E1530" s="537">
        <v>478.2650926714764</v>
      </c>
      <c r="F1530" s="537">
        <v>1087.7247063381355</v>
      </c>
      <c r="G1530" s="538">
        <v>0</v>
      </c>
      <c r="H1530" s="538">
        <v>431</v>
      </c>
      <c r="I1530" s="538">
        <v>91</v>
      </c>
      <c r="J1530" s="538">
        <v>1898</v>
      </c>
      <c r="K1530" s="539">
        <f t="shared" si="409"/>
        <v>0</v>
      </c>
      <c r="L1530" s="539">
        <f t="shared" si="415"/>
        <v>206132.25494140634</v>
      </c>
      <c r="M1530" s="539">
        <f t="shared" si="415"/>
        <v>43522.123433104352</v>
      </c>
      <c r="N1530" s="539">
        <f t="shared" si="415"/>
        <v>2064501.4926297814</v>
      </c>
      <c r="O1530" s="539">
        <f t="shared" si="410"/>
        <v>2314155.8710042918</v>
      </c>
      <c r="P1530" s="540"/>
      <c r="Q1530" s="541"/>
      <c r="R1530" s="541">
        <f>+R1529</f>
        <v>468.30483692162386</v>
      </c>
      <c r="S1530" s="541">
        <f>+R1529</f>
        <v>468.30483692162386</v>
      </c>
      <c r="T1530" s="541"/>
      <c r="U1530" s="538">
        <f t="shared" si="411"/>
        <v>0</v>
      </c>
      <c r="V1530" s="538">
        <f t="shared" si="416"/>
        <v>201839.38471321989</v>
      </c>
      <c r="W1530" s="538">
        <f t="shared" si="416"/>
        <v>42615.740159867768</v>
      </c>
      <c r="X1530" s="538">
        <f t="shared" si="416"/>
        <v>0</v>
      </c>
      <c r="Y1530" s="538">
        <f t="shared" si="412"/>
        <v>244455.12487308765</v>
      </c>
      <c r="Z1530" s="542">
        <f t="shared" si="413"/>
        <v>-2069700.7461312041</v>
      </c>
      <c r="AA1530" s="543"/>
      <c r="AB1530" s="544" t="s">
        <v>2263</v>
      </c>
      <c r="AC1530" s="544" t="s">
        <v>2505</v>
      </c>
      <c r="AD1530" s="544" t="s">
        <v>2505</v>
      </c>
      <c r="AE1530" s="544" t="s">
        <v>2263</v>
      </c>
      <c r="AF1530" s="545" t="s">
        <v>2263</v>
      </c>
      <c r="AG1530" s="545" t="s">
        <v>2263</v>
      </c>
      <c r="AH1530" s="556"/>
      <c r="AN1530" s="502">
        <f t="shared" si="414"/>
        <v>0</v>
      </c>
      <c r="AO1530" s="502">
        <f t="shared" si="414"/>
        <v>-4292.8702281864535</v>
      </c>
      <c r="AP1530" s="502">
        <f t="shared" si="414"/>
        <v>-906.3832732365845</v>
      </c>
      <c r="AQ1530" s="502">
        <f t="shared" si="414"/>
        <v>-2064501.4926297814</v>
      </c>
    </row>
    <row r="1531" spans="1:43" s="504" customFormat="1" ht="12.75" x14ac:dyDescent="0.2">
      <c r="A1531" s="535" t="s">
        <v>1905</v>
      </c>
      <c r="B1531" s="536">
        <v>0</v>
      </c>
      <c r="C1531" s="537" t="s">
        <v>2263</v>
      </c>
      <c r="D1531" s="537">
        <v>1264.5583664967032</v>
      </c>
      <c r="E1531" s="537">
        <v>1264.5583664967032</v>
      </c>
      <c r="F1531" s="537">
        <v>1450.7967550632834</v>
      </c>
      <c r="G1531" s="538">
        <v>0</v>
      </c>
      <c r="H1531" s="538">
        <v>102</v>
      </c>
      <c r="I1531" s="538">
        <v>60</v>
      </c>
      <c r="J1531" s="538">
        <v>363</v>
      </c>
      <c r="K1531" s="539">
        <f t="shared" si="409"/>
        <v>0</v>
      </c>
      <c r="L1531" s="539">
        <f t="shared" si="415"/>
        <v>128984.95338266373</v>
      </c>
      <c r="M1531" s="539">
        <f t="shared" si="415"/>
        <v>75873.5019898022</v>
      </c>
      <c r="N1531" s="539">
        <f t="shared" si="415"/>
        <v>526639.22208797187</v>
      </c>
      <c r="O1531" s="539">
        <f t="shared" si="410"/>
        <v>731497.67746043787</v>
      </c>
      <c r="P1531" s="540"/>
      <c r="Q1531" s="541"/>
      <c r="R1531" s="541"/>
      <c r="S1531" s="541"/>
      <c r="T1531" s="541"/>
      <c r="U1531" s="538">
        <f t="shared" si="411"/>
        <v>0</v>
      </c>
      <c r="V1531" s="538">
        <f t="shared" si="416"/>
        <v>0</v>
      </c>
      <c r="W1531" s="538">
        <f t="shared" si="416"/>
        <v>0</v>
      </c>
      <c r="X1531" s="538">
        <f t="shared" si="416"/>
        <v>0</v>
      </c>
      <c r="Y1531" s="538">
        <f t="shared" si="412"/>
        <v>0</v>
      </c>
      <c r="Z1531" s="542">
        <f t="shared" si="413"/>
        <v>0</v>
      </c>
      <c r="AA1531" s="543"/>
      <c r="AB1531" s="544" t="s">
        <v>2263</v>
      </c>
      <c r="AC1531" s="544" t="s">
        <v>2505</v>
      </c>
      <c r="AD1531" s="544" t="s">
        <v>2505</v>
      </c>
      <c r="AE1531" s="544" t="s">
        <v>2263</v>
      </c>
      <c r="AF1531" s="545" t="s">
        <v>2263</v>
      </c>
      <c r="AG1531" s="545" t="s">
        <v>2263</v>
      </c>
      <c r="AH1531" s="556"/>
      <c r="AN1531" s="502">
        <f t="shared" si="414"/>
        <v>0</v>
      </c>
      <c r="AO1531" s="502">
        <f t="shared" si="414"/>
        <v>-128984.95338266373</v>
      </c>
      <c r="AP1531" s="502">
        <f t="shared" si="414"/>
        <v>-75873.5019898022</v>
      </c>
      <c r="AQ1531" s="502">
        <f t="shared" si="414"/>
        <v>-526639.22208797187</v>
      </c>
    </row>
    <row r="1532" spans="1:43" s="504" customFormat="1" ht="12.75" x14ac:dyDescent="0.2">
      <c r="A1532" s="535" t="s">
        <v>1906</v>
      </c>
      <c r="B1532" s="536">
        <v>0</v>
      </c>
      <c r="C1532" s="537" t="s">
        <v>2263</v>
      </c>
      <c r="D1532" s="537">
        <v>640.00704362366719</v>
      </c>
      <c r="E1532" s="537">
        <v>640.00704362366719</v>
      </c>
      <c r="F1532" s="537">
        <v>793.69354078958918</v>
      </c>
      <c r="G1532" s="538">
        <v>0</v>
      </c>
      <c r="H1532" s="538">
        <v>282</v>
      </c>
      <c r="I1532" s="538">
        <v>102</v>
      </c>
      <c r="J1532" s="538">
        <v>1225</v>
      </c>
      <c r="K1532" s="539">
        <f t="shared" si="409"/>
        <v>0</v>
      </c>
      <c r="L1532" s="539">
        <f t="shared" si="415"/>
        <v>180481.98630187416</v>
      </c>
      <c r="M1532" s="539">
        <f t="shared" si="415"/>
        <v>65280.718449614054</v>
      </c>
      <c r="N1532" s="539">
        <f t="shared" si="415"/>
        <v>972274.58746724669</v>
      </c>
      <c r="O1532" s="539">
        <f t="shared" si="410"/>
        <v>1218037.292218735</v>
      </c>
      <c r="P1532" s="540"/>
      <c r="Q1532" s="541"/>
      <c r="R1532" s="541"/>
      <c r="S1532" s="541"/>
      <c r="T1532" s="541"/>
      <c r="U1532" s="538">
        <f t="shared" si="411"/>
        <v>0</v>
      </c>
      <c r="V1532" s="538">
        <f t="shared" si="416"/>
        <v>0</v>
      </c>
      <c r="W1532" s="538">
        <f t="shared" si="416"/>
        <v>0</v>
      </c>
      <c r="X1532" s="538">
        <f t="shared" si="416"/>
        <v>0</v>
      </c>
      <c r="Y1532" s="538">
        <f t="shared" si="412"/>
        <v>0</v>
      </c>
      <c r="Z1532" s="542">
        <f t="shared" si="413"/>
        <v>0</v>
      </c>
      <c r="AA1532" s="543"/>
      <c r="AB1532" s="544" t="s">
        <v>2263</v>
      </c>
      <c r="AC1532" s="544" t="s">
        <v>2505</v>
      </c>
      <c r="AD1532" s="544" t="s">
        <v>2505</v>
      </c>
      <c r="AE1532" s="544" t="s">
        <v>2263</v>
      </c>
      <c r="AF1532" s="545" t="s">
        <v>2263</v>
      </c>
      <c r="AG1532" s="545" t="s">
        <v>2263</v>
      </c>
      <c r="AH1532" s="556"/>
      <c r="AN1532" s="502">
        <f t="shared" si="414"/>
        <v>0</v>
      </c>
      <c r="AO1532" s="502">
        <f t="shared" si="414"/>
        <v>-180481.98630187416</v>
      </c>
      <c r="AP1532" s="502">
        <f t="shared" si="414"/>
        <v>-65280.718449614054</v>
      </c>
      <c r="AQ1532" s="502">
        <f t="shared" si="414"/>
        <v>-972274.58746724669</v>
      </c>
    </row>
    <row r="1533" spans="1:43" s="504" customFormat="1" ht="12.75" x14ac:dyDescent="0.2">
      <c r="A1533" s="535" t="s">
        <v>1907</v>
      </c>
      <c r="B1533" s="536">
        <v>0</v>
      </c>
      <c r="C1533" s="537" t="s">
        <v>2263</v>
      </c>
      <c r="D1533" s="537">
        <v>517.67070275761648</v>
      </c>
      <c r="E1533" s="537">
        <v>517.67070275761648</v>
      </c>
      <c r="F1533" s="537">
        <v>596.03511347238532</v>
      </c>
      <c r="G1533" s="538">
        <v>0</v>
      </c>
      <c r="H1533" s="538">
        <v>352</v>
      </c>
      <c r="I1533" s="538">
        <v>97</v>
      </c>
      <c r="J1533" s="538">
        <v>2061</v>
      </c>
      <c r="K1533" s="539">
        <f t="shared" si="409"/>
        <v>0</v>
      </c>
      <c r="L1533" s="539">
        <f t="shared" si="415"/>
        <v>182220.08737068099</v>
      </c>
      <c r="M1533" s="539">
        <f t="shared" si="415"/>
        <v>50214.058167488802</v>
      </c>
      <c r="N1533" s="539">
        <f t="shared" si="415"/>
        <v>1228428.3688665861</v>
      </c>
      <c r="O1533" s="539">
        <f t="shared" si="410"/>
        <v>1460862.514404756</v>
      </c>
      <c r="P1533" s="540"/>
      <c r="Q1533" s="541"/>
      <c r="R1533" s="541"/>
      <c r="S1533" s="541"/>
      <c r="T1533" s="541"/>
      <c r="U1533" s="538">
        <f t="shared" si="411"/>
        <v>0</v>
      </c>
      <c r="V1533" s="538">
        <f t="shared" si="416"/>
        <v>0</v>
      </c>
      <c r="W1533" s="538">
        <f t="shared" si="416"/>
        <v>0</v>
      </c>
      <c r="X1533" s="538">
        <f t="shared" si="416"/>
        <v>0</v>
      </c>
      <c r="Y1533" s="538">
        <f t="shared" si="412"/>
        <v>0</v>
      </c>
      <c r="Z1533" s="542">
        <f t="shared" si="413"/>
        <v>0</v>
      </c>
      <c r="AA1533" s="543"/>
      <c r="AB1533" s="544" t="s">
        <v>2263</v>
      </c>
      <c r="AC1533" s="544" t="s">
        <v>2505</v>
      </c>
      <c r="AD1533" s="544" t="s">
        <v>2505</v>
      </c>
      <c r="AE1533" s="544" t="s">
        <v>2263</v>
      </c>
      <c r="AF1533" s="545" t="s">
        <v>2263</v>
      </c>
      <c r="AG1533" s="545" t="s">
        <v>2263</v>
      </c>
      <c r="AH1533" s="556"/>
      <c r="AN1533" s="502">
        <f t="shared" si="414"/>
        <v>0</v>
      </c>
      <c r="AO1533" s="502">
        <f t="shared" si="414"/>
        <v>-182220.08737068099</v>
      </c>
      <c r="AP1533" s="502">
        <f t="shared" si="414"/>
        <v>-50214.058167488802</v>
      </c>
      <c r="AQ1533" s="502">
        <f t="shared" si="414"/>
        <v>-1228428.3688665861</v>
      </c>
    </row>
    <row r="1534" spans="1:43" s="504" customFormat="1" ht="12.75" x14ac:dyDescent="0.2">
      <c r="A1534" s="535" t="s">
        <v>1908</v>
      </c>
      <c r="B1534" s="536">
        <v>0</v>
      </c>
      <c r="C1534" s="537" t="s">
        <v>2263</v>
      </c>
      <c r="D1534" s="537">
        <v>452.03021505500266</v>
      </c>
      <c r="E1534" s="537">
        <v>452.03021505500266</v>
      </c>
      <c r="F1534" s="537">
        <v>480.36382015662582</v>
      </c>
      <c r="G1534" s="538">
        <v>0</v>
      </c>
      <c r="H1534" s="538">
        <v>649</v>
      </c>
      <c r="I1534" s="538">
        <v>164</v>
      </c>
      <c r="J1534" s="538">
        <v>6006</v>
      </c>
      <c r="K1534" s="539">
        <f t="shared" si="409"/>
        <v>0</v>
      </c>
      <c r="L1534" s="539">
        <f t="shared" si="415"/>
        <v>293367.60957069672</v>
      </c>
      <c r="M1534" s="539">
        <f t="shared" si="415"/>
        <v>74132.955269020429</v>
      </c>
      <c r="N1534" s="539">
        <f t="shared" si="415"/>
        <v>2885065.1038606944</v>
      </c>
      <c r="O1534" s="539">
        <f t="shared" si="410"/>
        <v>3252565.6687004115</v>
      </c>
      <c r="P1534" s="540"/>
      <c r="Q1534" s="541"/>
      <c r="R1534" s="541"/>
      <c r="S1534" s="541"/>
      <c r="T1534" s="541"/>
      <c r="U1534" s="538">
        <f t="shared" si="411"/>
        <v>0</v>
      </c>
      <c r="V1534" s="538">
        <f t="shared" si="416"/>
        <v>0</v>
      </c>
      <c r="W1534" s="538">
        <f t="shared" si="416"/>
        <v>0</v>
      </c>
      <c r="X1534" s="538">
        <f t="shared" si="416"/>
        <v>0</v>
      </c>
      <c r="Y1534" s="538">
        <f t="shared" si="412"/>
        <v>0</v>
      </c>
      <c r="Z1534" s="542">
        <f t="shared" si="413"/>
        <v>0</v>
      </c>
      <c r="AA1534" s="543"/>
      <c r="AB1534" s="544" t="s">
        <v>2263</v>
      </c>
      <c r="AC1534" s="544" t="s">
        <v>2505</v>
      </c>
      <c r="AD1534" s="544" t="s">
        <v>2505</v>
      </c>
      <c r="AE1534" s="544" t="s">
        <v>2263</v>
      </c>
      <c r="AF1534" s="545" t="s">
        <v>2263</v>
      </c>
      <c r="AG1534" s="545" t="s">
        <v>2263</v>
      </c>
      <c r="AH1534" s="556"/>
      <c r="AN1534" s="502">
        <f t="shared" si="414"/>
        <v>0</v>
      </c>
      <c r="AO1534" s="502">
        <f t="shared" si="414"/>
        <v>-293367.60957069672</v>
      </c>
      <c r="AP1534" s="502">
        <f t="shared" si="414"/>
        <v>-74132.955269020429</v>
      </c>
      <c r="AQ1534" s="502">
        <f t="shared" si="414"/>
        <v>-2885065.1038606944</v>
      </c>
    </row>
    <row r="1535" spans="1:43" s="504" customFormat="1" ht="12.75" x14ac:dyDescent="0.2">
      <c r="A1535" s="535" t="s">
        <v>1909</v>
      </c>
      <c r="B1535" s="536">
        <v>0</v>
      </c>
      <c r="C1535" s="537" t="s">
        <v>2263</v>
      </c>
      <c r="D1535" s="537">
        <v>8161.4774512237382</v>
      </c>
      <c r="E1535" s="537">
        <v>8161.4774512237382</v>
      </c>
      <c r="F1535" s="537">
        <v>7876.0832282891133</v>
      </c>
      <c r="G1535" s="538">
        <v>0</v>
      </c>
      <c r="H1535" s="538">
        <v>0</v>
      </c>
      <c r="I1535" s="538">
        <v>203</v>
      </c>
      <c r="J1535" s="538">
        <v>262</v>
      </c>
      <c r="K1535" s="539">
        <f t="shared" si="409"/>
        <v>0</v>
      </c>
      <c r="L1535" s="539">
        <f t="shared" si="415"/>
        <v>0</v>
      </c>
      <c r="M1535" s="539">
        <f t="shared" si="415"/>
        <v>1656779.9225984188</v>
      </c>
      <c r="N1535" s="539">
        <f t="shared" si="415"/>
        <v>2063533.8058117477</v>
      </c>
      <c r="O1535" s="539">
        <f t="shared" si="410"/>
        <v>3720313.7284101667</v>
      </c>
      <c r="P1535" s="540"/>
      <c r="Q1535" s="541"/>
      <c r="R1535" s="541"/>
      <c r="S1535" s="541"/>
      <c r="T1535" s="541"/>
      <c r="U1535" s="538">
        <f t="shared" si="411"/>
        <v>0</v>
      </c>
      <c r="V1535" s="538">
        <f t="shared" si="416"/>
        <v>0</v>
      </c>
      <c r="W1535" s="538">
        <f t="shared" si="416"/>
        <v>0</v>
      </c>
      <c r="X1535" s="538">
        <f t="shared" si="416"/>
        <v>0</v>
      </c>
      <c r="Y1535" s="538">
        <f t="shared" si="412"/>
        <v>0</v>
      </c>
      <c r="Z1535" s="542">
        <f t="shared" si="413"/>
        <v>0</v>
      </c>
      <c r="AA1535" s="543"/>
      <c r="AB1535" s="544" t="s">
        <v>2263</v>
      </c>
      <c r="AC1535" s="544" t="s">
        <v>2505</v>
      </c>
      <c r="AD1535" s="544" t="s">
        <v>2505</v>
      </c>
      <c r="AE1535" s="544" t="s">
        <v>2263</v>
      </c>
      <c r="AF1535" s="545" t="s">
        <v>2263</v>
      </c>
      <c r="AG1535" s="545" t="s">
        <v>2263</v>
      </c>
      <c r="AH1535" s="556"/>
      <c r="AN1535" s="502">
        <f t="shared" si="414"/>
        <v>0</v>
      </c>
      <c r="AO1535" s="502">
        <f t="shared" si="414"/>
        <v>0</v>
      </c>
      <c r="AP1535" s="502">
        <f t="shared" si="414"/>
        <v>-1656779.9225984188</v>
      </c>
      <c r="AQ1535" s="502">
        <f t="shared" si="414"/>
        <v>-2063533.8058117477</v>
      </c>
    </row>
    <row r="1536" spans="1:43" s="504" customFormat="1" ht="12.75" x14ac:dyDescent="0.2">
      <c r="A1536" s="535" t="s">
        <v>1910</v>
      </c>
      <c r="B1536" s="536">
        <v>0</v>
      </c>
      <c r="C1536" s="537" t="s">
        <v>2263</v>
      </c>
      <c r="D1536" s="537">
        <v>4383.4155867442405</v>
      </c>
      <c r="E1536" s="537">
        <v>4383.4155867442405</v>
      </c>
      <c r="F1536" s="537">
        <v>3868.7269040384949</v>
      </c>
      <c r="G1536" s="538">
        <v>0</v>
      </c>
      <c r="H1536" s="538">
        <v>0</v>
      </c>
      <c r="I1536" s="538">
        <v>205</v>
      </c>
      <c r="J1536" s="538">
        <v>225</v>
      </c>
      <c r="K1536" s="539">
        <f t="shared" si="409"/>
        <v>0</v>
      </c>
      <c r="L1536" s="539">
        <f t="shared" si="415"/>
        <v>0</v>
      </c>
      <c r="M1536" s="539">
        <f t="shared" si="415"/>
        <v>898600.19528256927</v>
      </c>
      <c r="N1536" s="539">
        <f t="shared" si="415"/>
        <v>870463.55340866139</v>
      </c>
      <c r="O1536" s="539">
        <f t="shared" si="410"/>
        <v>1769063.7486912305</v>
      </c>
      <c r="P1536" s="540"/>
      <c r="Q1536" s="541"/>
      <c r="R1536" s="541"/>
      <c r="S1536" s="541"/>
      <c r="T1536" s="541"/>
      <c r="U1536" s="538">
        <f t="shared" si="411"/>
        <v>0</v>
      </c>
      <c r="V1536" s="538">
        <f t="shared" si="416"/>
        <v>0</v>
      </c>
      <c r="W1536" s="538">
        <f t="shared" si="416"/>
        <v>0</v>
      </c>
      <c r="X1536" s="538">
        <f t="shared" si="416"/>
        <v>0</v>
      </c>
      <c r="Y1536" s="538">
        <f t="shared" si="412"/>
        <v>0</v>
      </c>
      <c r="Z1536" s="542">
        <f t="shared" si="413"/>
        <v>0</v>
      </c>
      <c r="AA1536" s="543"/>
      <c r="AB1536" s="544" t="s">
        <v>2263</v>
      </c>
      <c r="AC1536" s="544" t="s">
        <v>2505</v>
      </c>
      <c r="AD1536" s="544" t="s">
        <v>2505</v>
      </c>
      <c r="AE1536" s="544" t="s">
        <v>2263</v>
      </c>
      <c r="AF1536" s="545" t="s">
        <v>2263</v>
      </c>
      <c r="AG1536" s="545" t="s">
        <v>2263</v>
      </c>
      <c r="AH1536" s="556"/>
      <c r="AN1536" s="502">
        <f t="shared" si="414"/>
        <v>0</v>
      </c>
      <c r="AO1536" s="502">
        <f t="shared" si="414"/>
        <v>0</v>
      </c>
      <c r="AP1536" s="502">
        <f t="shared" si="414"/>
        <v>-898600.19528256927</v>
      </c>
      <c r="AQ1536" s="502">
        <f t="shared" si="414"/>
        <v>-870463.55340866139</v>
      </c>
    </row>
    <row r="1537" spans="1:43" s="504" customFormat="1" ht="12.75" x14ac:dyDescent="0.2">
      <c r="A1537" s="535" t="s">
        <v>1911</v>
      </c>
      <c r="B1537" s="536">
        <v>0</v>
      </c>
      <c r="C1537" s="537" t="s">
        <v>2263</v>
      </c>
      <c r="D1537" s="537">
        <v>3193.2871695334543</v>
      </c>
      <c r="E1537" s="537">
        <v>3193.2871695334543</v>
      </c>
      <c r="F1537" s="537">
        <v>2609.6712416926212</v>
      </c>
      <c r="G1537" s="538">
        <v>0</v>
      </c>
      <c r="H1537" s="538">
        <v>0</v>
      </c>
      <c r="I1537" s="538">
        <v>449</v>
      </c>
      <c r="J1537" s="538">
        <v>249</v>
      </c>
      <c r="K1537" s="539">
        <f t="shared" si="409"/>
        <v>0</v>
      </c>
      <c r="L1537" s="539">
        <f t="shared" si="415"/>
        <v>0</v>
      </c>
      <c r="M1537" s="539">
        <f t="shared" si="415"/>
        <v>1433785.9391205211</v>
      </c>
      <c r="N1537" s="539">
        <f t="shared" si="415"/>
        <v>649808.1391814627</v>
      </c>
      <c r="O1537" s="539">
        <f t="shared" si="410"/>
        <v>2083594.0783019839</v>
      </c>
      <c r="P1537" s="540"/>
      <c r="Q1537" s="541"/>
      <c r="R1537" s="541"/>
      <c r="S1537" s="541"/>
      <c r="T1537" s="541"/>
      <c r="U1537" s="538">
        <f t="shared" si="411"/>
        <v>0</v>
      </c>
      <c r="V1537" s="538">
        <f t="shared" si="416"/>
        <v>0</v>
      </c>
      <c r="W1537" s="538">
        <f t="shared" si="416"/>
        <v>0</v>
      </c>
      <c r="X1537" s="538">
        <f t="shared" si="416"/>
        <v>0</v>
      </c>
      <c r="Y1537" s="538">
        <f t="shared" si="412"/>
        <v>0</v>
      </c>
      <c r="Z1537" s="542">
        <f t="shared" si="413"/>
        <v>0</v>
      </c>
      <c r="AA1537" s="543"/>
      <c r="AB1537" s="544" t="s">
        <v>2263</v>
      </c>
      <c r="AC1537" s="544" t="s">
        <v>2505</v>
      </c>
      <c r="AD1537" s="544" t="s">
        <v>2505</v>
      </c>
      <c r="AE1537" s="544" t="s">
        <v>2263</v>
      </c>
      <c r="AF1537" s="545" t="s">
        <v>2263</v>
      </c>
      <c r="AG1537" s="545" t="s">
        <v>2263</v>
      </c>
      <c r="AH1537" s="556"/>
      <c r="AN1537" s="502">
        <f t="shared" si="414"/>
        <v>0</v>
      </c>
      <c r="AO1537" s="502">
        <f t="shared" si="414"/>
        <v>0</v>
      </c>
      <c r="AP1537" s="502">
        <f t="shared" si="414"/>
        <v>-1433785.9391205211</v>
      </c>
      <c r="AQ1537" s="502">
        <f t="shared" si="414"/>
        <v>-649808.1391814627</v>
      </c>
    </row>
    <row r="1538" spans="1:43" s="504" customFormat="1" ht="12.75" x14ac:dyDescent="0.2">
      <c r="A1538" s="535" t="s">
        <v>1912</v>
      </c>
      <c r="B1538" s="536">
        <v>0</v>
      </c>
      <c r="C1538" s="537" t="s">
        <v>2263</v>
      </c>
      <c r="D1538" s="537">
        <v>8135.480095406775</v>
      </c>
      <c r="E1538" s="537">
        <v>8135.480095406775</v>
      </c>
      <c r="F1538" s="537">
        <v>7886.0531647241878</v>
      </c>
      <c r="G1538" s="538">
        <v>0</v>
      </c>
      <c r="H1538" s="538">
        <v>0</v>
      </c>
      <c r="I1538" s="538">
        <v>215</v>
      </c>
      <c r="J1538" s="538">
        <v>149</v>
      </c>
      <c r="K1538" s="539">
        <f t="shared" si="409"/>
        <v>0</v>
      </c>
      <c r="L1538" s="539">
        <f t="shared" si="415"/>
        <v>0</v>
      </c>
      <c r="M1538" s="539">
        <f t="shared" si="415"/>
        <v>1749128.2205124567</v>
      </c>
      <c r="N1538" s="539">
        <f t="shared" si="415"/>
        <v>1175021.9215439039</v>
      </c>
      <c r="O1538" s="539">
        <f t="shared" si="410"/>
        <v>2924150.1420563608</v>
      </c>
      <c r="P1538" s="540"/>
      <c r="Q1538" s="541"/>
      <c r="R1538" s="541"/>
      <c r="S1538" s="541"/>
      <c r="T1538" s="541"/>
      <c r="U1538" s="538">
        <f t="shared" si="411"/>
        <v>0</v>
      </c>
      <c r="V1538" s="538">
        <f t="shared" si="416"/>
        <v>0</v>
      </c>
      <c r="W1538" s="538">
        <f t="shared" si="416"/>
        <v>0</v>
      </c>
      <c r="X1538" s="538">
        <f t="shared" si="416"/>
        <v>0</v>
      </c>
      <c r="Y1538" s="538">
        <f t="shared" si="412"/>
        <v>0</v>
      </c>
      <c r="Z1538" s="542">
        <f t="shared" si="413"/>
        <v>0</v>
      </c>
      <c r="AA1538" s="543"/>
      <c r="AB1538" s="544" t="s">
        <v>2263</v>
      </c>
      <c r="AC1538" s="544" t="s">
        <v>2505</v>
      </c>
      <c r="AD1538" s="544" t="s">
        <v>2505</v>
      </c>
      <c r="AE1538" s="544" t="s">
        <v>2263</v>
      </c>
      <c r="AF1538" s="545" t="s">
        <v>2263</v>
      </c>
      <c r="AG1538" s="545" t="s">
        <v>2263</v>
      </c>
      <c r="AH1538" s="556"/>
      <c r="AN1538" s="502">
        <f t="shared" si="414"/>
        <v>0</v>
      </c>
      <c r="AO1538" s="502">
        <f t="shared" si="414"/>
        <v>0</v>
      </c>
      <c r="AP1538" s="502">
        <f t="shared" si="414"/>
        <v>-1749128.2205124567</v>
      </c>
      <c r="AQ1538" s="502">
        <f t="shared" si="414"/>
        <v>-1175021.9215439039</v>
      </c>
    </row>
    <row r="1539" spans="1:43" s="504" customFormat="1" ht="12.75" x14ac:dyDescent="0.2">
      <c r="A1539" s="535" t="s">
        <v>1913</v>
      </c>
      <c r="B1539" s="536">
        <v>0</v>
      </c>
      <c r="C1539" s="537" t="s">
        <v>2263</v>
      </c>
      <c r="D1539" s="537">
        <v>2550.8107688654832</v>
      </c>
      <c r="E1539" s="537">
        <v>2550.8107688654832</v>
      </c>
      <c r="F1539" s="537">
        <v>3142.9502677076489</v>
      </c>
      <c r="G1539" s="538">
        <v>0</v>
      </c>
      <c r="H1539" s="538">
        <v>0</v>
      </c>
      <c r="I1539" s="538">
        <v>526</v>
      </c>
      <c r="J1539" s="538">
        <v>268</v>
      </c>
      <c r="K1539" s="539">
        <f t="shared" si="409"/>
        <v>0</v>
      </c>
      <c r="L1539" s="539">
        <f t="shared" si="415"/>
        <v>0</v>
      </c>
      <c r="M1539" s="539">
        <f t="shared" si="415"/>
        <v>1341726.4644232441</v>
      </c>
      <c r="N1539" s="539">
        <f t="shared" si="415"/>
        <v>842310.67174564989</v>
      </c>
      <c r="O1539" s="539">
        <f t="shared" si="410"/>
        <v>2184037.1361688939</v>
      </c>
      <c r="P1539" s="540"/>
      <c r="Q1539" s="541"/>
      <c r="R1539" s="541"/>
      <c r="S1539" s="541"/>
      <c r="T1539" s="541"/>
      <c r="U1539" s="538">
        <f t="shared" si="411"/>
        <v>0</v>
      </c>
      <c r="V1539" s="538">
        <f t="shared" si="416"/>
        <v>0</v>
      </c>
      <c r="W1539" s="538">
        <f t="shared" si="416"/>
        <v>0</v>
      </c>
      <c r="X1539" s="538">
        <f t="shared" si="416"/>
        <v>0</v>
      </c>
      <c r="Y1539" s="538">
        <f t="shared" si="412"/>
        <v>0</v>
      </c>
      <c r="Z1539" s="542">
        <f t="shared" si="413"/>
        <v>0</v>
      </c>
      <c r="AA1539" s="543"/>
      <c r="AB1539" s="544" t="s">
        <v>2263</v>
      </c>
      <c r="AC1539" s="544" t="s">
        <v>2505</v>
      </c>
      <c r="AD1539" s="544" t="s">
        <v>2505</v>
      </c>
      <c r="AE1539" s="544" t="s">
        <v>2263</v>
      </c>
      <c r="AF1539" s="545" t="s">
        <v>2263</v>
      </c>
      <c r="AG1539" s="545" t="s">
        <v>2263</v>
      </c>
      <c r="AH1539" s="556"/>
      <c r="AN1539" s="502">
        <f t="shared" si="414"/>
        <v>0</v>
      </c>
      <c r="AO1539" s="502">
        <f t="shared" si="414"/>
        <v>0</v>
      </c>
      <c r="AP1539" s="502">
        <f t="shared" si="414"/>
        <v>-1341726.4644232441</v>
      </c>
      <c r="AQ1539" s="502">
        <f t="shared" si="414"/>
        <v>-842310.67174564989</v>
      </c>
    </row>
    <row r="1540" spans="1:43" s="504" customFormat="1" ht="12.75" x14ac:dyDescent="0.2">
      <c r="A1540" s="535" t="s">
        <v>1914</v>
      </c>
      <c r="B1540" s="536">
        <v>0</v>
      </c>
      <c r="C1540" s="537" t="s">
        <v>2263</v>
      </c>
      <c r="D1540" s="537">
        <v>2205.2271712617544</v>
      </c>
      <c r="E1540" s="537">
        <v>2205.2271712617544</v>
      </c>
      <c r="F1540" s="537">
        <v>1792.1309604852147</v>
      </c>
      <c r="G1540" s="538">
        <v>0</v>
      </c>
      <c r="H1540" s="538">
        <v>0</v>
      </c>
      <c r="I1540" s="538">
        <v>238</v>
      </c>
      <c r="J1540" s="538">
        <v>78</v>
      </c>
      <c r="K1540" s="539">
        <f t="shared" si="409"/>
        <v>0</v>
      </c>
      <c r="L1540" s="539">
        <f t="shared" si="415"/>
        <v>0</v>
      </c>
      <c r="M1540" s="539">
        <f t="shared" si="415"/>
        <v>524844.06676029752</v>
      </c>
      <c r="N1540" s="539">
        <f t="shared" si="415"/>
        <v>139786.21491784675</v>
      </c>
      <c r="O1540" s="539">
        <f t="shared" si="410"/>
        <v>664630.28167814424</v>
      </c>
      <c r="P1540" s="540"/>
      <c r="Q1540" s="541"/>
      <c r="R1540" s="541"/>
      <c r="S1540" s="541"/>
      <c r="T1540" s="541"/>
      <c r="U1540" s="538">
        <f t="shared" si="411"/>
        <v>0</v>
      </c>
      <c r="V1540" s="538">
        <f t="shared" si="416"/>
        <v>0</v>
      </c>
      <c r="W1540" s="538">
        <f t="shared" si="416"/>
        <v>0</v>
      </c>
      <c r="X1540" s="538">
        <f t="shared" si="416"/>
        <v>0</v>
      </c>
      <c r="Y1540" s="538">
        <f t="shared" si="412"/>
        <v>0</v>
      </c>
      <c r="Z1540" s="542">
        <f t="shared" si="413"/>
        <v>0</v>
      </c>
      <c r="AA1540" s="543"/>
      <c r="AB1540" s="544" t="s">
        <v>2263</v>
      </c>
      <c r="AC1540" s="544" t="s">
        <v>2505</v>
      </c>
      <c r="AD1540" s="544" t="s">
        <v>2505</v>
      </c>
      <c r="AE1540" s="544" t="s">
        <v>2263</v>
      </c>
      <c r="AF1540" s="545" t="s">
        <v>2263</v>
      </c>
      <c r="AG1540" s="545" t="s">
        <v>2263</v>
      </c>
      <c r="AH1540" s="556"/>
      <c r="AN1540" s="502">
        <f t="shared" si="414"/>
        <v>0</v>
      </c>
      <c r="AO1540" s="502">
        <f t="shared" si="414"/>
        <v>0</v>
      </c>
      <c r="AP1540" s="502">
        <f t="shared" si="414"/>
        <v>-524844.06676029752</v>
      </c>
      <c r="AQ1540" s="502">
        <f t="shared" si="414"/>
        <v>-139786.21491784675</v>
      </c>
    </row>
    <row r="1541" spans="1:43" s="504" customFormat="1" ht="12.75" x14ac:dyDescent="0.2">
      <c r="A1541" s="535" t="s">
        <v>1915</v>
      </c>
      <c r="B1541" s="536">
        <v>0</v>
      </c>
      <c r="C1541" s="537" t="s">
        <v>2263</v>
      </c>
      <c r="D1541" s="537">
        <v>5157.9709596402117</v>
      </c>
      <c r="E1541" s="537">
        <v>5157.9709596402117</v>
      </c>
      <c r="F1541" s="537">
        <v>5917.0863066429019</v>
      </c>
      <c r="G1541" s="538">
        <v>0</v>
      </c>
      <c r="H1541" s="538">
        <v>0</v>
      </c>
      <c r="I1541" s="538">
        <v>435</v>
      </c>
      <c r="J1541" s="538">
        <v>218</v>
      </c>
      <c r="K1541" s="539">
        <f t="shared" si="409"/>
        <v>0</v>
      </c>
      <c r="L1541" s="539">
        <f t="shared" si="415"/>
        <v>0</v>
      </c>
      <c r="M1541" s="539">
        <f t="shared" si="415"/>
        <v>2243717.3674434922</v>
      </c>
      <c r="N1541" s="539">
        <f t="shared" si="415"/>
        <v>1289924.8148481527</v>
      </c>
      <c r="O1541" s="539">
        <f t="shared" si="410"/>
        <v>3533642.1822916446</v>
      </c>
      <c r="P1541" s="540"/>
      <c r="Q1541" s="541"/>
      <c r="R1541" s="541"/>
      <c r="S1541" s="541"/>
      <c r="T1541" s="541"/>
      <c r="U1541" s="538">
        <f t="shared" si="411"/>
        <v>0</v>
      </c>
      <c r="V1541" s="538">
        <f t="shared" si="416"/>
        <v>0</v>
      </c>
      <c r="W1541" s="538">
        <f t="shared" si="416"/>
        <v>0</v>
      </c>
      <c r="X1541" s="538">
        <f t="shared" si="416"/>
        <v>0</v>
      </c>
      <c r="Y1541" s="538">
        <f t="shared" si="412"/>
        <v>0</v>
      </c>
      <c r="Z1541" s="542">
        <f t="shared" si="413"/>
        <v>0</v>
      </c>
      <c r="AA1541" s="543"/>
      <c r="AB1541" s="544" t="s">
        <v>2263</v>
      </c>
      <c r="AC1541" s="544" t="s">
        <v>2505</v>
      </c>
      <c r="AD1541" s="544" t="s">
        <v>2505</v>
      </c>
      <c r="AE1541" s="544" t="s">
        <v>2263</v>
      </c>
      <c r="AF1541" s="545" t="s">
        <v>2263</v>
      </c>
      <c r="AG1541" s="545" t="s">
        <v>2263</v>
      </c>
      <c r="AH1541" s="556"/>
      <c r="AN1541" s="502">
        <f t="shared" si="414"/>
        <v>0</v>
      </c>
      <c r="AO1541" s="502">
        <f t="shared" si="414"/>
        <v>0</v>
      </c>
      <c r="AP1541" s="502">
        <f t="shared" si="414"/>
        <v>-2243717.3674434922</v>
      </c>
      <c r="AQ1541" s="502">
        <f t="shared" si="414"/>
        <v>-1289924.8148481527</v>
      </c>
    </row>
    <row r="1542" spans="1:43" s="504" customFormat="1" ht="12.75" x14ac:dyDescent="0.2">
      <c r="A1542" s="535" t="s">
        <v>1916</v>
      </c>
      <c r="B1542" s="536">
        <v>0</v>
      </c>
      <c r="C1542" s="537" t="s">
        <v>2263</v>
      </c>
      <c r="D1542" s="537">
        <v>2885.0325718113045</v>
      </c>
      <c r="E1542" s="537">
        <v>2885.0325718113045</v>
      </c>
      <c r="F1542" s="537">
        <v>2737.6833575856276</v>
      </c>
      <c r="G1542" s="538">
        <v>0</v>
      </c>
      <c r="H1542" s="538">
        <v>0</v>
      </c>
      <c r="I1542" s="538">
        <v>1829</v>
      </c>
      <c r="J1542" s="538">
        <v>383</v>
      </c>
      <c r="K1542" s="539">
        <f t="shared" si="409"/>
        <v>0</v>
      </c>
      <c r="L1542" s="539">
        <f t="shared" si="415"/>
        <v>0</v>
      </c>
      <c r="M1542" s="539">
        <f t="shared" si="415"/>
        <v>5276724.5738428757</v>
      </c>
      <c r="N1542" s="539">
        <f t="shared" si="415"/>
        <v>1048532.7259552954</v>
      </c>
      <c r="O1542" s="539">
        <f t="shared" si="410"/>
        <v>6325257.299798171</v>
      </c>
      <c r="P1542" s="540"/>
      <c r="Q1542" s="541"/>
      <c r="R1542" s="541"/>
      <c r="S1542" s="541"/>
      <c r="T1542" s="541"/>
      <c r="U1542" s="538">
        <f t="shared" si="411"/>
        <v>0</v>
      </c>
      <c r="V1542" s="538">
        <f t="shared" si="416"/>
        <v>0</v>
      </c>
      <c r="W1542" s="538">
        <f t="shared" si="416"/>
        <v>0</v>
      </c>
      <c r="X1542" s="538">
        <f t="shared" si="416"/>
        <v>0</v>
      </c>
      <c r="Y1542" s="538">
        <f t="shared" si="412"/>
        <v>0</v>
      </c>
      <c r="Z1542" s="542">
        <f t="shared" si="413"/>
        <v>0</v>
      </c>
      <c r="AA1542" s="543"/>
      <c r="AB1542" s="544" t="s">
        <v>2263</v>
      </c>
      <c r="AC1542" s="544" t="s">
        <v>2505</v>
      </c>
      <c r="AD1542" s="544" t="s">
        <v>2505</v>
      </c>
      <c r="AE1542" s="544" t="s">
        <v>2263</v>
      </c>
      <c r="AF1542" s="545" t="s">
        <v>2263</v>
      </c>
      <c r="AG1542" s="545" t="s">
        <v>2263</v>
      </c>
      <c r="AH1542" s="556"/>
      <c r="AN1542" s="502">
        <f t="shared" si="414"/>
        <v>0</v>
      </c>
      <c r="AO1542" s="502">
        <f t="shared" si="414"/>
        <v>0</v>
      </c>
      <c r="AP1542" s="502">
        <f t="shared" si="414"/>
        <v>-5276724.5738428757</v>
      </c>
      <c r="AQ1542" s="502">
        <f t="shared" si="414"/>
        <v>-1048532.7259552954</v>
      </c>
    </row>
    <row r="1543" spans="1:43" s="504" customFormat="1" ht="12.75" x14ac:dyDescent="0.2">
      <c r="A1543" s="535" t="s">
        <v>1917</v>
      </c>
      <c r="B1543" s="536">
        <v>0</v>
      </c>
      <c r="C1543" s="537" t="s">
        <v>2263</v>
      </c>
      <c r="D1543" s="537">
        <v>2386.1915544651115</v>
      </c>
      <c r="E1543" s="537">
        <v>2386.1915544651115</v>
      </c>
      <c r="F1543" s="537">
        <v>1909.3600349399019</v>
      </c>
      <c r="G1543" s="538">
        <v>0</v>
      </c>
      <c r="H1543" s="538">
        <v>0</v>
      </c>
      <c r="I1543" s="538">
        <v>1100</v>
      </c>
      <c r="J1543" s="538">
        <v>184</v>
      </c>
      <c r="K1543" s="539">
        <f t="shared" si="409"/>
        <v>0</v>
      </c>
      <c r="L1543" s="539">
        <f t="shared" si="415"/>
        <v>0</v>
      </c>
      <c r="M1543" s="539">
        <f t="shared" si="415"/>
        <v>2624810.7099116226</v>
      </c>
      <c r="N1543" s="539">
        <f t="shared" si="415"/>
        <v>351322.24642894196</v>
      </c>
      <c r="O1543" s="539">
        <f t="shared" si="410"/>
        <v>2976132.9563405644</v>
      </c>
      <c r="P1543" s="540"/>
      <c r="Q1543" s="541"/>
      <c r="R1543" s="541"/>
      <c r="S1543" s="541"/>
      <c r="T1543" s="541"/>
      <c r="U1543" s="538">
        <f t="shared" si="411"/>
        <v>0</v>
      </c>
      <c r="V1543" s="538">
        <f t="shared" si="416"/>
        <v>0</v>
      </c>
      <c r="W1543" s="538">
        <f t="shared" si="416"/>
        <v>0</v>
      </c>
      <c r="X1543" s="538">
        <f t="shared" si="416"/>
        <v>0</v>
      </c>
      <c r="Y1543" s="538">
        <f t="shared" si="412"/>
        <v>0</v>
      </c>
      <c r="Z1543" s="542">
        <f t="shared" si="413"/>
        <v>0</v>
      </c>
      <c r="AA1543" s="543"/>
      <c r="AB1543" s="544" t="s">
        <v>2263</v>
      </c>
      <c r="AC1543" s="544" t="s">
        <v>2505</v>
      </c>
      <c r="AD1543" s="544" t="s">
        <v>2505</v>
      </c>
      <c r="AE1543" s="544" t="s">
        <v>2263</v>
      </c>
      <c r="AF1543" s="545" t="s">
        <v>2263</v>
      </c>
      <c r="AG1543" s="545" t="s">
        <v>2263</v>
      </c>
      <c r="AH1543" s="556"/>
      <c r="AN1543" s="502">
        <f t="shared" si="414"/>
        <v>0</v>
      </c>
      <c r="AO1543" s="502">
        <f t="shared" si="414"/>
        <v>0</v>
      </c>
      <c r="AP1543" s="502">
        <f t="shared" si="414"/>
        <v>-2624810.7099116226</v>
      </c>
      <c r="AQ1543" s="502">
        <f t="shared" si="414"/>
        <v>-351322.24642894196</v>
      </c>
    </row>
    <row r="1544" spans="1:43" s="504" customFormat="1" ht="12.75" x14ac:dyDescent="0.2">
      <c r="A1544" s="535" t="s">
        <v>1918</v>
      </c>
      <c r="B1544" s="536">
        <v>0</v>
      </c>
      <c r="C1544" s="537" t="s">
        <v>2263</v>
      </c>
      <c r="D1544" s="537">
        <v>624.6822851599843</v>
      </c>
      <c r="E1544" s="537">
        <v>624.6822851599843</v>
      </c>
      <c r="F1544" s="537">
        <v>708.60933392579102</v>
      </c>
      <c r="G1544" s="538">
        <v>0</v>
      </c>
      <c r="H1544" s="538">
        <v>7240</v>
      </c>
      <c r="I1544" s="538">
        <v>260</v>
      </c>
      <c r="J1544" s="538">
        <v>830</v>
      </c>
      <c r="K1544" s="539">
        <f t="shared" ref="K1544:K1607" si="417">IF(ISERROR(C1544*G1544),0,G1544*C1544)</f>
        <v>0</v>
      </c>
      <c r="L1544" s="539">
        <f t="shared" si="415"/>
        <v>4522699.7445582859</v>
      </c>
      <c r="M1544" s="539">
        <f t="shared" si="415"/>
        <v>162417.39414159593</v>
      </c>
      <c r="N1544" s="539">
        <f t="shared" si="415"/>
        <v>588145.74715840654</v>
      </c>
      <c r="O1544" s="539">
        <f t="shared" ref="O1544:O1607" si="418">IFERROR(SUM(K1544:N1544),"")</f>
        <v>5273262.885858288</v>
      </c>
      <c r="P1544" s="540"/>
      <c r="Q1544" s="541"/>
      <c r="R1544" s="541"/>
      <c r="S1544" s="541"/>
      <c r="T1544" s="541"/>
      <c r="U1544" s="538">
        <f t="shared" ref="U1544:U1607" si="419">IF(ISERROR(G1544*Q1544),0,G1544*Q1544)</f>
        <v>0</v>
      </c>
      <c r="V1544" s="538">
        <f t="shared" si="416"/>
        <v>0</v>
      </c>
      <c r="W1544" s="538">
        <f t="shared" si="416"/>
        <v>0</v>
      </c>
      <c r="X1544" s="538">
        <f t="shared" si="416"/>
        <v>0</v>
      </c>
      <c r="Y1544" s="538">
        <f t="shared" ref="Y1544:Y1607" si="420">IFERROR(SUM(U1544:X1544),"")</f>
        <v>0</v>
      </c>
      <c r="Z1544" s="542">
        <f t="shared" ref="Z1544:Z1607" si="421">IF(Y1544=0,0,(Y1544-O1544))</f>
        <v>0</v>
      </c>
      <c r="AA1544" s="543"/>
      <c r="AB1544" s="544" t="s">
        <v>2263</v>
      </c>
      <c r="AC1544" s="544" t="s">
        <v>2505</v>
      </c>
      <c r="AD1544" s="544" t="s">
        <v>2505</v>
      </c>
      <c r="AE1544" s="544" t="s">
        <v>2263</v>
      </c>
      <c r="AF1544" s="545" t="s">
        <v>2263</v>
      </c>
      <c r="AG1544" s="545" t="s">
        <v>2263</v>
      </c>
      <c r="AH1544" s="556"/>
      <c r="AN1544" s="502">
        <f t="shared" si="414"/>
        <v>0</v>
      </c>
      <c r="AO1544" s="502">
        <f t="shared" si="414"/>
        <v>-4522699.7445582859</v>
      </c>
      <c r="AP1544" s="502">
        <f t="shared" si="414"/>
        <v>-162417.39414159593</v>
      </c>
      <c r="AQ1544" s="502">
        <f t="shared" si="414"/>
        <v>-588145.74715840654</v>
      </c>
    </row>
    <row r="1545" spans="1:43" s="504" customFormat="1" ht="12.75" x14ac:dyDescent="0.2">
      <c r="A1545" s="535" t="s">
        <v>1919</v>
      </c>
      <c r="B1545" s="536">
        <v>0</v>
      </c>
      <c r="C1545" s="537" t="s">
        <v>2263</v>
      </c>
      <c r="D1545" s="537">
        <v>19310.552703318139</v>
      </c>
      <c r="E1545" s="537">
        <v>19310.552703318139</v>
      </c>
      <c r="F1545" s="537">
        <v>13350.540602619809</v>
      </c>
      <c r="G1545" s="538">
        <v>0</v>
      </c>
      <c r="H1545" s="538">
        <v>4</v>
      </c>
      <c r="I1545" s="538">
        <v>161</v>
      </c>
      <c r="J1545" s="538">
        <v>240</v>
      </c>
      <c r="K1545" s="539">
        <f t="shared" si="417"/>
        <v>0</v>
      </c>
      <c r="L1545" s="539">
        <f t="shared" si="415"/>
        <v>77242.210813272555</v>
      </c>
      <c r="M1545" s="539">
        <f t="shared" si="415"/>
        <v>3108998.9852342205</v>
      </c>
      <c r="N1545" s="539">
        <f t="shared" si="415"/>
        <v>3204129.744628754</v>
      </c>
      <c r="O1545" s="539">
        <f t="shared" si="418"/>
        <v>6390370.9406762477</v>
      </c>
      <c r="P1545" s="540"/>
      <c r="Q1545" s="541"/>
      <c r="R1545" s="541"/>
      <c r="S1545" s="541"/>
      <c r="T1545" s="541"/>
      <c r="U1545" s="538">
        <f t="shared" si="419"/>
        <v>0</v>
      </c>
      <c r="V1545" s="538">
        <f t="shared" si="416"/>
        <v>0</v>
      </c>
      <c r="W1545" s="538">
        <f t="shared" si="416"/>
        <v>0</v>
      </c>
      <c r="X1545" s="538">
        <f t="shared" si="416"/>
        <v>0</v>
      </c>
      <c r="Y1545" s="538">
        <f t="shared" si="420"/>
        <v>0</v>
      </c>
      <c r="Z1545" s="542">
        <f t="shared" si="421"/>
        <v>0</v>
      </c>
      <c r="AA1545" s="543"/>
      <c r="AB1545" s="544" t="s">
        <v>2263</v>
      </c>
      <c r="AC1545" s="544" t="s">
        <v>2505</v>
      </c>
      <c r="AD1545" s="544" t="s">
        <v>2505</v>
      </c>
      <c r="AE1545" s="544" t="s">
        <v>2263</v>
      </c>
      <c r="AF1545" s="545" t="s">
        <v>2263</v>
      </c>
      <c r="AG1545" s="545" t="s">
        <v>2263</v>
      </c>
      <c r="AH1545" s="556"/>
      <c r="AN1545" s="502">
        <f t="shared" si="414"/>
        <v>0</v>
      </c>
      <c r="AO1545" s="502">
        <f t="shared" si="414"/>
        <v>-77242.210813272555</v>
      </c>
      <c r="AP1545" s="502">
        <f t="shared" si="414"/>
        <v>-3108998.9852342205</v>
      </c>
      <c r="AQ1545" s="502">
        <f t="shared" si="414"/>
        <v>-3204129.744628754</v>
      </c>
    </row>
    <row r="1546" spans="1:43" s="504" customFormat="1" ht="12.75" x14ac:dyDescent="0.2">
      <c r="A1546" s="535" t="s">
        <v>1920</v>
      </c>
      <c r="B1546" s="536">
        <v>0</v>
      </c>
      <c r="C1546" s="537" t="s">
        <v>2263</v>
      </c>
      <c r="D1546" s="537">
        <v>8226.925567849652</v>
      </c>
      <c r="E1546" s="537">
        <v>8226.925567849652</v>
      </c>
      <c r="F1546" s="537">
        <v>4537.9296676614103</v>
      </c>
      <c r="G1546" s="538">
        <v>0</v>
      </c>
      <c r="H1546" s="538">
        <v>10</v>
      </c>
      <c r="I1546" s="538">
        <v>145</v>
      </c>
      <c r="J1546" s="538">
        <v>340</v>
      </c>
      <c r="K1546" s="539">
        <f t="shared" si="417"/>
        <v>0</v>
      </c>
      <c r="L1546" s="539">
        <f t="shared" si="415"/>
        <v>82269.255678496527</v>
      </c>
      <c r="M1546" s="539">
        <f t="shared" si="415"/>
        <v>1192904.2073381995</v>
      </c>
      <c r="N1546" s="539">
        <f t="shared" si="415"/>
        <v>1542896.0870048795</v>
      </c>
      <c r="O1546" s="539">
        <f t="shared" si="418"/>
        <v>2818069.5500215758</v>
      </c>
      <c r="P1546" s="540"/>
      <c r="Q1546" s="541"/>
      <c r="R1546" s="541"/>
      <c r="S1546" s="541"/>
      <c r="T1546" s="541"/>
      <c r="U1546" s="538">
        <f t="shared" si="419"/>
        <v>0</v>
      </c>
      <c r="V1546" s="538">
        <f t="shared" si="416"/>
        <v>0</v>
      </c>
      <c r="W1546" s="538">
        <f t="shared" si="416"/>
        <v>0</v>
      </c>
      <c r="X1546" s="538">
        <f t="shared" si="416"/>
        <v>0</v>
      </c>
      <c r="Y1546" s="538">
        <f t="shared" si="420"/>
        <v>0</v>
      </c>
      <c r="Z1546" s="542">
        <f t="shared" si="421"/>
        <v>0</v>
      </c>
      <c r="AA1546" s="543"/>
      <c r="AB1546" s="544" t="s">
        <v>2263</v>
      </c>
      <c r="AC1546" s="544" t="s">
        <v>2505</v>
      </c>
      <c r="AD1546" s="544" t="s">
        <v>2505</v>
      </c>
      <c r="AE1546" s="544" t="s">
        <v>2263</v>
      </c>
      <c r="AF1546" s="545" t="s">
        <v>2263</v>
      </c>
      <c r="AG1546" s="545" t="s">
        <v>2263</v>
      </c>
      <c r="AH1546" s="556"/>
      <c r="AN1546" s="502">
        <f t="shared" si="414"/>
        <v>0</v>
      </c>
      <c r="AO1546" s="502">
        <f t="shared" si="414"/>
        <v>-82269.255678496527</v>
      </c>
      <c r="AP1546" s="502">
        <f t="shared" si="414"/>
        <v>-1192904.2073381995</v>
      </c>
      <c r="AQ1546" s="502">
        <f t="shared" si="414"/>
        <v>-1542896.0870048795</v>
      </c>
    </row>
    <row r="1547" spans="1:43" s="504" customFormat="1" ht="12.75" x14ac:dyDescent="0.2">
      <c r="A1547" s="535" t="s">
        <v>1921</v>
      </c>
      <c r="B1547" s="536">
        <v>0</v>
      </c>
      <c r="C1547" s="537" t="s">
        <v>2263</v>
      </c>
      <c r="D1547" s="537">
        <v>4877.8392186541942</v>
      </c>
      <c r="E1547" s="537">
        <v>4877.8392186541942</v>
      </c>
      <c r="F1547" s="537">
        <v>2858.4304766013561</v>
      </c>
      <c r="G1547" s="538">
        <v>0</v>
      </c>
      <c r="H1547" s="538">
        <v>12</v>
      </c>
      <c r="I1547" s="538">
        <v>177</v>
      </c>
      <c r="J1547" s="538">
        <v>587</v>
      </c>
      <c r="K1547" s="539">
        <f t="shared" si="417"/>
        <v>0</v>
      </c>
      <c r="L1547" s="539">
        <f t="shared" si="415"/>
        <v>58534.070623850334</v>
      </c>
      <c r="M1547" s="539">
        <f t="shared" si="415"/>
        <v>863377.54170179239</v>
      </c>
      <c r="N1547" s="539">
        <f t="shared" si="415"/>
        <v>1677898.6897649961</v>
      </c>
      <c r="O1547" s="539">
        <f t="shared" si="418"/>
        <v>2599810.3020906388</v>
      </c>
      <c r="P1547" s="540"/>
      <c r="Q1547" s="541"/>
      <c r="R1547" s="541"/>
      <c r="S1547" s="541"/>
      <c r="T1547" s="541"/>
      <c r="U1547" s="538">
        <f t="shared" si="419"/>
        <v>0</v>
      </c>
      <c r="V1547" s="538">
        <f t="shared" si="416"/>
        <v>0</v>
      </c>
      <c r="W1547" s="538">
        <f t="shared" si="416"/>
        <v>0</v>
      </c>
      <c r="X1547" s="538">
        <f t="shared" si="416"/>
        <v>0</v>
      </c>
      <c r="Y1547" s="538">
        <f t="shared" si="420"/>
        <v>0</v>
      </c>
      <c r="Z1547" s="542">
        <f t="shared" si="421"/>
        <v>0</v>
      </c>
      <c r="AA1547" s="543"/>
      <c r="AB1547" s="544" t="s">
        <v>2263</v>
      </c>
      <c r="AC1547" s="544" t="s">
        <v>2505</v>
      </c>
      <c r="AD1547" s="544" t="s">
        <v>2505</v>
      </c>
      <c r="AE1547" s="544" t="s">
        <v>2263</v>
      </c>
      <c r="AF1547" s="545" t="s">
        <v>2263</v>
      </c>
      <c r="AG1547" s="545" t="s">
        <v>2263</v>
      </c>
      <c r="AH1547" s="556"/>
      <c r="AN1547" s="502">
        <f t="shared" si="414"/>
        <v>0</v>
      </c>
      <c r="AO1547" s="502">
        <f t="shared" si="414"/>
        <v>-58534.070623850334</v>
      </c>
      <c r="AP1547" s="502">
        <f t="shared" si="414"/>
        <v>-863377.54170179239</v>
      </c>
      <c r="AQ1547" s="502">
        <f t="shared" si="414"/>
        <v>-1677898.6897649961</v>
      </c>
    </row>
    <row r="1548" spans="1:43" s="504" customFormat="1" ht="12.75" x14ac:dyDescent="0.2">
      <c r="A1548" s="535" t="s">
        <v>1922</v>
      </c>
      <c r="B1548" s="536">
        <v>0</v>
      </c>
      <c r="C1548" s="537" t="s">
        <v>2263</v>
      </c>
      <c r="D1548" s="537">
        <v>2957.9081764530461</v>
      </c>
      <c r="E1548" s="537">
        <v>2957.9081764530461</v>
      </c>
      <c r="F1548" s="537">
        <v>1993.6729119798379</v>
      </c>
      <c r="G1548" s="538">
        <v>0</v>
      </c>
      <c r="H1548" s="538">
        <v>18</v>
      </c>
      <c r="I1548" s="538">
        <v>179</v>
      </c>
      <c r="J1548" s="538">
        <v>679</v>
      </c>
      <c r="K1548" s="539">
        <f t="shared" si="417"/>
        <v>0</v>
      </c>
      <c r="L1548" s="539">
        <f t="shared" si="415"/>
        <v>53242.347176154828</v>
      </c>
      <c r="M1548" s="539">
        <f t="shared" si="415"/>
        <v>529465.56358509522</v>
      </c>
      <c r="N1548" s="539">
        <f t="shared" si="415"/>
        <v>1353703.9072343099</v>
      </c>
      <c r="O1548" s="539">
        <f t="shared" si="418"/>
        <v>1936411.8179955599</v>
      </c>
      <c r="P1548" s="540"/>
      <c r="Q1548" s="541"/>
      <c r="R1548" s="541"/>
      <c r="S1548" s="541"/>
      <c r="T1548" s="541"/>
      <c r="U1548" s="538">
        <f t="shared" si="419"/>
        <v>0</v>
      </c>
      <c r="V1548" s="538">
        <f t="shared" si="416"/>
        <v>0</v>
      </c>
      <c r="W1548" s="538">
        <f t="shared" si="416"/>
        <v>0</v>
      </c>
      <c r="X1548" s="538">
        <f t="shared" si="416"/>
        <v>0</v>
      </c>
      <c r="Y1548" s="538">
        <f t="shared" si="420"/>
        <v>0</v>
      </c>
      <c r="Z1548" s="542">
        <f t="shared" si="421"/>
        <v>0</v>
      </c>
      <c r="AA1548" s="543"/>
      <c r="AB1548" s="544" t="s">
        <v>2263</v>
      </c>
      <c r="AC1548" s="544" t="s">
        <v>2505</v>
      </c>
      <c r="AD1548" s="544" t="s">
        <v>2505</v>
      </c>
      <c r="AE1548" s="544" t="s">
        <v>2263</v>
      </c>
      <c r="AF1548" s="545" t="s">
        <v>2263</v>
      </c>
      <c r="AG1548" s="545" t="s">
        <v>2263</v>
      </c>
      <c r="AH1548" s="556"/>
      <c r="AN1548" s="502">
        <f t="shared" si="414"/>
        <v>0</v>
      </c>
      <c r="AO1548" s="502">
        <f t="shared" si="414"/>
        <v>-53242.347176154828</v>
      </c>
      <c r="AP1548" s="502">
        <f t="shared" si="414"/>
        <v>-529465.56358509522</v>
      </c>
      <c r="AQ1548" s="502">
        <f t="shared" si="414"/>
        <v>-1353703.9072343099</v>
      </c>
    </row>
    <row r="1549" spans="1:43" s="504" customFormat="1" ht="12.75" x14ac:dyDescent="0.2">
      <c r="A1549" s="535" t="s">
        <v>1923</v>
      </c>
      <c r="B1549" s="536">
        <v>0</v>
      </c>
      <c r="C1549" s="537" t="s">
        <v>2263</v>
      </c>
      <c r="D1549" s="537">
        <v>470.56638882024879</v>
      </c>
      <c r="E1549" s="537">
        <v>470.56638882024879</v>
      </c>
      <c r="F1549" s="537">
        <v>736.24902406664376</v>
      </c>
      <c r="G1549" s="538">
        <v>0</v>
      </c>
      <c r="H1549" s="538">
        <v>713</v>
      </c>
      <c r="I1549" s="538">
        <v>111</v>
      </c>
      <c r="J1549" s="538">
        <v>118</v>
      </c>
      <c r="K1549" s="539">
        <f t="shared" si="417"/>
        <v>0</v>
      </c>
      <c r="L1549" s="539">
        <f t="shared" si="415"/>
        <v>335513.83522883739</v>
      </c>
      <c r="M1549" s="539">
        <f t="shared" si="415"/>
        <v>52232.869159047616</v>
      </c>
      <c r="N1549" s="539">
        <f t="shared" si="415"/>
        <v>86877.384839863967</v>
      </c>
      <c r="O1549" s="539">
        <f t="shared" si="418"/>
        <v>474624.08922774898</v>
      </c>
      <c r="P1549" s="540"/>
      <c r="Q1549" s="541"/>
      <c r="R1549" s="541"/>
      <c r="S1549" s="541"/>
      <c r="T1549" s="541"/>
      <c r="U1549" s="538">
        <f t="shared" si="419"/>
        <v>0</v>
      </c>
      <c r="V1549" s="538">
        <f t="shared" si="416"/>
        <v>0</v>
      </c>
      <c r="W1549" s="538">
        <f t="shared" si="416"/>
        <v>0</v>
      </c>
      <c r="X1549" s="538">
        <f t="shared" si="416"/>
        <v>0</v>
      </c>
      <c r="Y1549" s="538">
        <f t="shared" si="420"/>
        <v>0</v>
      </c>
      <c r="Z1549" s="542">
        <f t="shared" si="421"/>
        <v>0</v>
      </c>
      <c r="AA1549" s="543"/>
      <c r="AB1549" s="544" t="s">
        <v>2263</v>
      </c>
      <c r="AC1549" s="544" t="s">
        <v>2505</v>
      </c>
      <c r="AD1549" s="544" t="s">
        <v>2505</v>
      </c>
      <c r="AE1549" s="544" t="s">
        <v>2263</v>
      </c>
      <c r="AF1549" s="545" t="s">
        <v>2263</v>
      </c>
      <c r="AG1549" s="545" t="s">
        <v>2263</v>
      </c>
      <c r="AH1549" s="556"/>
      <c r="AN1549" s="502">
        <f t="shared" si="414"/>
        <v>0</v>
      </c>
      <c r="AO1549" s="502">
        <f t="shared" si="414"/>
        <v>-335513.83522883739</v>
      </c>
      <c r="AP1549" s="502">
        <f t="shared" si="414"/>
        <v>-52232.869159047616</v>
      </c>
      <c r="AQ1549" s="502">
        <f t="shared" si="414"/>
        <v>-86877.384839863967</v>
      </c>
    </row>
    <row r="1550" spans="1:43" s="504" customFormat="1" ht="12.75" x14ac:dyDescent="0.2">
      <c r="A1550" s="535" t="s">
        <v>1924</v>
      </c>
      <c r="B1550" s="536">
        <v>0</v>
      </c>
      <c r="C1550" s="537" t="s">
        <v>2263</v>
      </c>
      <c r="D1550" s="537">
        <v>446.0276762983886</v>
      </c>
      <c r="E1550" s="537">
        <v>446.0276762983886</v>
      </c>
      <c r="F1550" s="537">
        <v>499.66771319801148</v>
      </c>
      <c r="G1550" s="538">
        <v>0</v>
      </c>
      <c r="H1550" s="538">
        <v>2822</v>
      </c>
      <c r="I1550" s="538">
        <v>242</v>
      </c>
      <c r="J1550" s="538">
        <v>175</v>
      </c>
      <c r="K1550" s="539">
        <f t="shared" si="417"/>
        <v>0</v>
      </c>
      <c r="L1550" s="539">
        <f t="shared" si="415"/>
        <v>1258690.1025140525</v>
      </c>
      <c r="M1550" s="539">
        <f t="shared" si="415"/>
        <v>107938.69766421003</v>
      </c>
      <c r="N1550" s="539">
        <f t="shared" si="415"/>
        <v>87441.849809652005</v>
      </c>
      <c r="O1550" s="539">
        <f t="shared" si="418"/>
        <v>1454070.6499879146</v>
      </c>
      <c r="P1550" s="540"/>
      <c r="Q1550" s="541"/>
      <c r="R1550" s="541"/>
      <c r="S1550" s="541"/>
      <c r="T1550" s="541"/>
      <c r="U1550" s="538">
        <f t="shared" si="419"/>
        <v>0</v>
      </c>
      <c r="V1550" s="538">
        <f t="shared" si="416"/>
        <v>0</v>
      </c>
      <c r="W1550" s="538">
        <f t="shared" si="416"/>
        <v>0</v>
      </c>
      <c r="X1550" s="538">
        <f t="shared" si="416"/>
        <v>0</v>
      </c>
      <c r="Y1550" s="538">
        <f t="shared" si="420"/>
        <v>0</v>
      </c>
      <c r="Z1550" s="542">
        <f t="shared" si="421"/>
        <v>0</v>
      </c>
      <c r="AA1550" s="543"/>
      <c r="AB1550" s="544" t="s">
        <v>2263</v>
      </c>
      <c r="AC1550" s="544" t="s">
        <v>2505</v>
      </c>
      <c r="AD1550" s="544" t="s">
        <v>2505</v>
      </c>
      <c r="AE1550" s="544" t="s">
        <v>2263</v>
      </c>
      <c r="AF1550" s="545" t="s">
        <v>2263</v>
      </c>
      <c r="AG1550" s="545" t="s">
        <v>2263</v>
      </c>
      <c r="AH1550" s="556"/>
      <c r="AN1550" s="502">
        <f t="shared" si="414"/>
        <v>0</v>
      </c>
      <c r="AO1550" s="502">
        <f t="shared" si="414"/>
        <v>-1258690.1025140525</v>
      </c>
      <c r="AP1550" s="502">
        <f t="shared" si="414"/>
        <v>-107938.69766421003</v>
      </c>
      <c r="AQ1550" s="502">
        <f t="shared" si="414"/>
        <v>-87441.849809652005</v>
      </c>
    </row>
    <row r="1551" spans="1:43" s="504" customFormat="1" ht="12.75" x14ac:dyDescent="0.2">
      <c r="A1551" s="535" t="s">
        <v>1925</v>
      </c>
      <c r="B1551" s="536">
        <v>0</v>
      </c>
      <c r="C1551" s="537" t="s">
        <v>2263</v>
      </c>
      <c r="D1551" s="537">
        <v>904.53454288722935</v>
      </c>
      <c r="E1551" s="537">
        <v>904.53454288722935</v>
      </c>
      <c r="F1551" s="537">
        <v>1989.935720289086</v>
      </c>
      <c r="G1551" s="538">
        <v>0</v>
      </c>
      <c r="H1551" s="538">
        <v>41</v>
      </c>
      <c r="I1551" s="538">
        <v>33</v>
      </c>
      <c r="J1551" s="538">
        <v>1124</v>
      </c>
      <c r="K1551" s="539">
        <f t="shared" si="417"/>
        <v>0</v>
      </c>
      <c r="L1551" s="539">
        <f t="shared" si="415"/>
        <v>37085.916258376405</v>
      </c>
      <c r="M1551" s="539">
        <f t="shared" si="415"/>
        <v>29849.639915278567</v>
      </c>
      <c r="N1551" s="539">
        <f t="shared" si="415"/>
        <v>2236687.7496049325</v>
      </c>
      <c r="O1551" s="539">
        <f t="shared" si="418"/>
        <v>2303623.3057785872</v>
      </c>
      <c r="P1551" s="540"/>
      <c r="Q1551" s="541"/>
      <c r="R1551" s="541"/>
      <c r="S1551" s="541"/>
      <c r="T1551" s="541"/>
      <c r="U1551" s="538">
        <f t="shared" si="419"/>
        <v>0</v>
      </c>
      <c r="V1551" s="538">
        <f t="shared" si="416"/>
        <v>0</v>
      </c>
      <c r="W1551" s="538">
        <f t="shared" si="416"/>
        <v>0</v>
      </c>
      <c r="X1551" s="538">
        <f t="shared" si="416"/>
        <v>0</v>
      </c>
      <c r="Y1551" s="538">
        <f t="shared" si="420"/>
        <v>0</v>
      </c>
      <c r="Z1551" s="542">
        <f t="shared" si="421"/>
        <v>0</v>
      </c>
      <c r="AA1551" s="543"/>
      <c r="AB1551" s="544" t="s">
        <v>2263</v>
      </c>
      <c r="AC1551" s="544" t="s">
        <v>2505</v>
      </c>
      <c r="AD1551" s="544" t="s">
        <v>2505</v>
      </c>
      <c r="AE1551" s="544" t="s">
        <v>2263</v>
      </c>
      <c r="AF1551" s="545" t="s">
        <v>2263</v>
      </c>
      <c r="AG1551" s="545" t="s">
        <v>2263</v>
      </c>
      <c r="AH1551" s="556"/>
      <c r="AN1551" s="502">
        <f t="shared" si="414"/>
        <v>0</v>
      </c>
      <c r="AO1551" s="502">
        <f t="shared" si="414"/>
        <v>-37085.916258376405</v>
      </c>
      <c r="AP1551" s="502">
        <f t="shared" si="414"/>
        <v>-29849.639915278567</v>
      </c>
      <c r="AQ1551" s="502">
        <f t="shared" si="414"/>
        <v>-2236687.7496049325</v>
      </c>
    </row>
    <row r="1552" spans="1:43" s="504" customFormat="1" ht="12.75" x14ac:dyDescent="0.2">
      <c r="A1552" s="535" t="s">
        <v>1926</v>
      </c>
      <c r="B1552" s="536">
        <v>0</v>
      </c>
      <c r="C1552" s="537" t="s">
        <v>2263</v>
      </c>
      <c r="D1552" s="537">
        <v>547.57435580440585</v>
      </c>
      <c r="E1552" s="537">
        <v>547.57435580440585</v>
      </c>
      <c r="F1552" s="537">
        <v>1205.9458879445833</v>
      </c>
      <c r="G1552" s="538">
        <v>0</v>
      </c>
      <c r="H1552" s="538">
        <v>35</v>
      </c>
      <c r="I1552" s="538">
        <v>9</v>
      </c>
      <c r="J1552" s="538">
        <v>1135</v>
      </c>
      <c r="K1552" s="539">
        <f t="shared" si="417"/>
        <v>0</v>
      </c>
      <c r="L1552" s="539">
        <f t="shared" si="415"/>
        <v>19165.102453154206</v>
      </c>
      <c r="M1552" s="539">
        <f t="shared" si="415"/>
        <v>4928.1692022396528</v>
      </c>
      <c r="N1552" s="539">
        <f t="shared" si="415"/>
        <v>1368748.5828171021</v>
      </c>
      <c r="O1552" s="539">
        <f t="shared" si="418"/>
        <v>1392841.8544724958</v>
      </c>
      <c r="P1552" s="540"/>
      <c r="Q1552" s="541"/>
      <c r="R1552" s="541"/>
      <c r="S1552" s="541"/>
      <c r="T1552" s="541"/>
      <c r="U1552" s="538">
        <f t="shared" si="419"/>
        <v>0</v>
      </c>
      <c r="V1552" s="538">
        <f t="shared" si="416"/>
        <v>0</v>
      </c>
      <c r="W1552" s="538">
        <f t="shared" si="416"/>
        <v>0</v>
      </c>
      <c r="X1552" s="538">
        <f t="shared" si="416"/>
        <v>0</v>
      </c>
      <c r="Y1552" s="538">
        <f t="shared" si="420"/>
        <v>0</v>
      </c>
      <c r="Z1552" s="542">
        <f t="shared" si="421"/>
        <v>0</v>
      </c>
      <c r="AA1552" s="543"/>
      <c r="AB1552" s="544" t="s">
        <v>2263</v>
      </c>
      <c r="AC1552" s="544" t="s">
        <v>2505</v>
      </c>
      <c r="AD1552" s="544" t="s">
        <v>2505</v>
      </c>
      <c r="AE1552" s="544" t="s">
        <v>2263</v>
      </c>
      <c r="AF1552" s="545" t="s">
        <v>2263</v>
      </c>
      <c r="AG1552" s="545" t="s">
        <v>2263</v>
      </c>
      <c r="AH1552" s="556"/>
      <c r="AN1552" s="502">
        <f t="shared" si="414"/>
        <v>0</v>
      </c>
      <c r="AO1552" s="502">
        <f t="shared" si="414"/>
        <v>-19165.102453154206</v>
      </c>
      <c r="AP1552" s="502">
        <f t="shared" si="414"/>
        <v>-4928.1692022396528</v>
      </c>
      <c r="AQ1552" s="502">
        <f t="shared" si="414"/>
        <v>-1368748.5828171021</v>
      </c>
    </row>
    <row r="1553" spans="1:43" s="504" customFormat="1" ht="12.75" x14ac:dyDescent="0.2">
      <c r="A1553" s="535" t="s">
        <v>1927</v>
      </c>
      <c r="B1553" s="536">
        <v>0</v>
      </c>
      <c r="C1553" s="537" t="s">
        <v>2263</v>
      </c>
      <c r="D1553" s="537">
        <v>3414.8474710259125</v>
      </c>
      <c r="E1553" s="537">
        <v>3414.8474710259125</v>
      </c>
      <c r="F1553" s="537">
        <v>3579.3016984647793</v>
      </c>
      <c r="G1553" s="538">
        <v>0</v>
      </c>
      <c r="H1553" s="538">
        <v>134</v>
      </c>
      <c r="I1553" s="538">
        <v>137</v>
      </c>
      <c r="J1553" s="538">
        <v>421</v>
      </c>
      <c r="K1553" s="539">
        <f t="shared" si="417"/>
        <v>0</v>
      </c>
      <c r="L1553" s="539">
        <f t="shared" si="415"/>
        <v>457589.56111747224</v>
      </c>
      <c r="M1553" s="539">
        <f t="shared" si="415"/>
        <v>467834.10353055003</v>
      </c>
      <c r="N1553" s="539">
        <f t="shared" si="415"/>
        <v>1506886.015053672</v>
      </c>
      <c r="O1553" s="539">
        <f t="shared" si="418"/>
        <v>2432309.6797016943</v>
      </c>
      <c r="P1553" s="540"/>
      <c r="Q1553" s="541"/>
      <c r="R1553" s="541"/>
      <c r="S1553" s="541"/>
      <c r="T1553" s="541"/>
      <c r="U1553" s="538">
        <f t="shared" si="419"/>
        <v>0</v>
      </c>
      <c r="V1553" s="538">
        <f t="shared" si="416"/>
        <v>0</v>
      </c>
      <c r="W1553" s="538">
        <f t="shared" si="416"/>
        <v>0</v>
      </c>
      <c r="X1553" s="538">
        <f t="shared" si="416"/>
        <v>0</v>
      </c>
      <c r="Y1553" s="538">
        <f t="shared" si="420"/>
        <v>0</v>
      </c>
      <c r="Z1553" s="542">
        <f t="shared" si="421"/>
        <v>0</v>
      </c>
      <c r="AA1553" s="543"/>
      <c r="AB1553" s="544" t="s">
        <v>2263</v>
      </c>
      <c r="AC1553" s="544" t="s">
        <v>2505</v>
      </c>
      <c r="AD1553" s="544" t="s">
        <v>2505</v>
      </c>
      <c r="AE1553" s="544" t="s">
        <v>2263</v>
      </c>
      <c r="AF1553" s="545" t="s">
        <v>2263</v>
      </c>
      <c r="AG1553" s="545" t="s">
        <v>2263</v>
      </c>
      <c r="AH1553" s="556"/>
      <c r="AN1553" s="502">
        <f t="shared" si="414"/>
        <v>0</v>
      </c>
      <c r="AO1553" s="502">
        <f t="shared" si="414"/>
        <v>-457589.56111747224</v>
      </c>
      <c r="AP1553" s="502">
        <f t="shared" si="414"/>
        <v>-467834.10353055003</v>
      </c>
      <c r="AQ1553" s="502">
        <f t="shared" si="414"/>
        <v>-1506886.015053672</v>
      </c>
    </row>
    <row r="1554" spans="1:43" s="504" customFormat="1" ht="12.75" x14ac:dyDescent="0.2">
      <c r="A1554" s="535" t="s">
        <v>1928</v>
      </c>
      <c r="B1554" s="536">
        <v>0</v>
      </c>
      <c r="C1554" s="537" t="s">
        <v>2263</v>
      </c>
      <c r="D1554" s="537">
        <v>645.55083773422768</v>
      </c>
      <c r="E1554" s="537">
        <v>645.55083773422768</v>
      </c>
      <c r="F1554" s="537">
        <v>1411.975993193257</v>
      </c>
      <c r="G1554" s="538">
        <v>0</v>
      </c>
      <c r="H1554" s="538">
        <v>1245</v>
      </c>
      <c r="I1554" s="538">
        <v>354</v>
      </c>
      <c r="J1554" s="538">
        <v>1815</v>
      </c>
      <c r="K1554" s="539">
        <f t="shared" si="417"/>
        <v>0</v>
      </c>
      <c r="L1554" s="539">
        <f t="shared" si="415"/>
        <v>803710.79297911352</v>
      </c>
      <c r="M1554" s="539">
        <f t="shared" si="415"/>
        <v>228524.9965579166</v>
      </c>
      <c r="N1554" s="539">
        <f t="shared" si="415"/>
        <v>2562736.4276457615</v>
      </c>
      <c r="O1554" s="539">
        <f t="shared" si="418"/>
        <v>3594972.2171827918</v>
      </c>
      <c r="P1554" s="540"/>
      <c r="Q1554" s="541"/>
      <c r="R1554" s="541"/>
      <c r="S1554" s="541"/>
      <c r="T1554" s="541"/>
      <c r="U1554" s="538">
        <f t="shared" si="419"/>
        <v>0</v>
      </c>
      <c r="V1554" s="538">
        <f t="shared" si="416"/>
        <v>0</v>
      </c>
      <c r="W1554" s="538">
        <f t="shared" si="416"/>
        <v>0</v>
      </c>
      <c r="X1554" s="538">
        <f t="shared" si="416"/>
        <v>0</v>
      </c>
      <c r="Y1554" s="538">
        <f t="shared" si="420"/>
        <v>0</v>
      </c>
      <c r="Z1554" s="542">
        <f t="shared" si="421"/>
        <v>0</v>
      </c>
      <c r="AA1554" s="543"/>
      <c r="AB1554" s="544" t="s">
        <v>2263</v>
      </c>
      <c r="AC1554" s="544" t="s">
        <v>2505</v>
      </c>
      <c r="AD1554" s="544" t="s">
        <v>2505</v>
      </c>
      <c r="AE1554" s="544" t="s">
        <v>2263</v>
      </c>
      <c r="AF1554" s="545" t="s">
        <v>2263</v>
      </c>
      <c r="AG1554" s="545" t="s">
        <v>2263</v>
      </c>
      <c r="AH1554" s="556"/>
      <c r="AN1554" s="502">
        <f t="shared" si="414"/>
        <v>0</v>
      </c>
      <c r="AO1554" s="502">
        <f t="shared" si="414"/>
        <v>-803710.79297911352</v>
      </c>
      <c r="AP1554" s="502">
        <f t="shared" si="414"/>
        <v>-228524.9965579166</v>
      </c>
      <c r="AQ1554" s="502">
        <f t="shared" si="414"/>
        <v>-2562736.4276457615</v>
      </c>
    </row>
    <row r="1555" spans="1:43" s="504" customFormat="1" ht="12.75" x14ac:dyDescent="0.2">
      <c r="A1555" s="535" t="s">
        <v>1929</v>
      </c>
      <c r="B1555" s="536">
        <v>0</v>
      </c>
      <c r="C1555" s="537" t="s">
        <v>2263</v>
      </c>
      <c r="D1555" s="537">
        <v>496.34619864100688</v>
      </c>
      <c r="E1555" s="537">
        <v>496.34619864100688</v>
      </c>
      <c r="F1555" s="537">
        <v>778.32676122396538</v>
      </c>
      <c r="G1555" s="538">
        <v>0</v>
      </c>
      <c r="H1555" s="538">
        <v>832</v>
      </c>
      <c r="I1555" s="538">
        <v>109</v>
      </c>
      <c r="J1555" s="538">
        <v>714</v>
      </c>
      <c r="K1555" s="539">
        <f t="shared" si="417"/>
        <v>0</v>
      </c>
      <c r="L1555" s="539">
        <f t="shared" si="415"/>
        <v>412960.03726931772</v>
      </c>
      <c r="M1555" s="539">
        <f t="shared" si="415"/>
        <v>54101.735651869749</v>
      </c>
      <c r="N1555" s="539">
        <f t="shared" si="415"/>
        <v>555725.30751391128</v>
      </c>
      <c r="O1555" s="539">
        <f t="shared" si="418"/>
        <v>1022787.0804350987</v>
      </c>
      <c r="P1555" s="540"/>
      <c r="Q1555" s="541"/>
      <c r="R1555" s="541"/>
      <c r="S1555" s="541"/>
      <c r="T1555" s="541"/>
      <c r="U1555" s="538">
        <f t="shared" si="419"/>
        <v>0</v>
      </c>
      <c r="V1555" s="538">
        <f t="shared" si="416"/>
        <v>0</v>
      </c>
      <c r="W1555" s="538">
        <f t="shared" si="416"/>
        <v>0</v>
      </c>
      <c r="X1555" s="538">
        <f t="shared" si="416"/>
        <v>0</v>
      </c>
      <c r="Y1555" s="538">
        <f t="shared" si="420"/>
        <v>0</v>
      </c>
      <c r="Z1555" s="542">
        <f t="shared" si="421"/>
        <v>0</v>
      </c>
      <c r="AA1555" s="543"/>
      <c r="AB1555" s="544" t="s">
        <v>2263</v>
      </c>
      <c r="AC1555" s="544" t="s">
        <v>2505</v>
      </c>
      <c r="AD1555" s="544" t="s">
        <v>2505</v>
      </c>
      <c r="AE1555" s="544" t="s">
        <v>2263</v>
      </c>
      <c r="AF1555" s="545" t="s">
        <v>2263</v>
      </c>
      <c r="AG1555" s="545" t="s">
        <v>2263</v>
      </c>
      <c r="AH1555" s="556"/>
      <c r="AN1555" s="502">
        <f t="shared" si="414"/>
        <v>0</v>
      </c>
      <c r="AO1555" s="502">
        <f t="shared" si="414"/>
        <v>-412960.03726931772</v>
      </c>
      <c r="AP1555" s="502">
        <f t="shared" si="414"/>
        <v>-54101.735651869749</v>
      </c>
      <c r="AQ1555" s="502">
        <f t="shared" si="414"/>
        <v>-555725.30751391128</v>
      </c>
    </row>
    <row r="1556" spans="1:43" s="504" customFormat="1" ht="12.75" x14ac:dyDescent="0.2">
      <c r="A1556" s="535" t="s">
        <v>1930</v>
      </c>
      <c r="B1556" s="536" t="s">
        <v>2466</v>
      </c>
      <c r="C1556" s="537" t="s">
        <v>2263</v>
      </c>
      <c r="D1556" s="537">
        <v>497.22054043906934</v>
      </c>
      <c r="E1556" s="537">
        <v>497.22054043906934</v>
      </c>
      <c r="F1556" s="537">
        <v>730.41469322384989</v>
      </c>
      <c r="G1556" s="538">
        <v>0</v>
      </c>
      <c r="H1556" s="538">
        <v>337</v>
      </c>
      <c r="I1556" s="538">
        <v>71</v>
      </c>
      <c r="J1556" s="538">
        <v>1458</v>
      </c>
      <c r="K1556" s="539">
        <f t="shared" si="417"/>
        <v>0</v>
      </c>
      <c r="L1556" s="539">
        <f t="shared" si="415"/>
        <v>167563.32212796636</v>
      </c>
      <c r="M1556" s="539">
        <f t="shared" si="415"/>
        <v>35302.658371173922</v>
      </c>
      <c r="N1556" s="539">
        <f t="shared" si="415"/>
        <v>1064944.6227203731</v>
      </c>
      <c r="O1556" s="539">
        <f t="shared" si="418"/>
        <v>1267810.6032195133</v>
      </c>
      <c r="P1556" s="540"/>
      <c r="Q1556" s="541"/>
      <c r="R1556" s="541">
        <f>SUMPRODUCT(D1556:E1557,H1556:I1557)/SUM(H1556:I1557)</f>
        <v>531.73067224728015</v>
      </c>
      <c r="S1556" s="541">
        <f>+R1556</f>
        <v>531.73067224728015</v>
      </c>
      <c r="T1556" s="541"/>
      <c r="U1556" s="538">
        <f t="shared" si="419"/>
        <v>0</v>
      </c>
      <c r="V1556" s="538">
        <f t="shared" si="416"/>
        <v>179193.23654733342</v>
      </c>
      <c r="W1556" s="538">
        <f t="shared" si="416"/>
        <v>37752.877729556894</v>
      </c>
      <c r="X1556" s="538">
        <f t="shared" si="416"/>
        <v>0</v>
      </c>
      <c r="Y1556" s="538">
        <f t="shared" si="420"/>
        <v>216946.11427689032</v>
      </c>
      <c r="Z1556" s="542">
        <f t="shared" si="421"/>
        <v>-1050864.4889426229</v>
      </c>
      <c r="AA1556" s="543"/>
      <c r="AB1556" s="544" t="s">
        <v>2263</v>
      </c>
      <c r="AC1556" s="544" t="s">
        <v>2505</v>
      </c>
      <c r="AD1556" s="544" t="s">
        <v>2505</v>
      </c>
      <c r="AE1556" s="544" t="s">
        <v>2263</v>
      </c>
      <c r="AF1556" s="545" t="s">
        <v>2263</v>
      </c>
      <c r="AG1556" s="545" t="s">
        <v>2263</v>
      </c>
      <c r="AH1556" s="556"/>
      <c r="AN1556" s="502">
        <f t="shared" si="414"/>
        <v>0</v>
      </c>
      <c r="AO1556" s="502">
        <f t="shared" si="414"/>
        <v>11629.914419367065</v>
      </c>
      <c r="AP1556" s="502">
        <f t="shared" si="414"/>
        <v>2450.2193583829721</v>
      </c>
      <c r="AQ1556" s="502">
        <f t="shared" si="414"/>
        <v>-1064944.6227203731</v>
      </c>
    </row>
    <row r="1557" spans="1:43" s="504" customFormat="1" ht="12.75" x14ac:dyDescent="0.2">
      <c r="A1557" s="535" t="s">
        <v>1931</v>
      </c>
      <c r="B1557" s="536" t="s">
        <v>2466</v>
      </c>
      <c r="C1557" s="537" t="s">
        <v>2263</v>
      </c>
      <c r="D1557" s="537">
        <v>553.09658086298577</v>
      </c>
      <c r="E1557" s="537">
        <v>553.09658086298577</v>
      </c>
      <c r="F1557" s="537">
        <v>510.75135694226168</v>
      </c>
      <c r="G1557" s="538">
        <v>0</v>
      </c>
      <c r="H1557" s="538">
        <v>577</v>
      </c>
      <c r="I1557" s="538">
        <v>82</v>
      </c>
      <c r="J1557" s="538">
        <v>1921</v>
      </c>
      <c r="K1557" s="539">
        <f t="shared" si="417"/>
        <v>0</v>
      </c>
      <c r="L1557" s="539">
        <f t="shared" si="415"/>
        <v>319136.72715794278</v>
      </c>
      <c r="M1557" s="539">
        <f t="shared" si="415"/>
        <v>45353.919630764831</v>
      </c>
      <c r="N1557" s="539">
        <f t="shared" si="415"/>
        <v>981153.35668608465</v>
      </c>
      <c r="O1557" s="539">
        <f t="shared" si="418"/>
        <v>1345644.0034747922</v>
      </c>
      <c r="P1557" s="540"/>
      <c r="Q1557" s="541"/>
      <c r="R1557" s="541">
        <f>+R1556</f>
        <v>531.73067224728015</v>
      </c>
      <c r="S1557" s="541">
        <f>+R1556</f>
        <v>531.73067224728015</v>
      </c>
      <c r="T1557" s="541"/>
      <c r="U1557" s="538">
        <f t="shared" si="419"/>
        <v>0</v>
      </c>
      <c r="V1557" s="538">
        <f t="shared" si="416"/>
        <v>306808.59788668063</v>
      </c>
      <c r="W1557" s="538">
        <f t="shared" si="416"/>
        <v>43601.915124276973</v>
      </c>
      <c r="X1557" s="538">
        <f t="shared" si="416"/>
        <v>0</v>
      </c>
      <c r="Y1557" s="538">
        <f t="shared" si="420"/>
        <v>350410.51301095763</v>
      </c>
      <c r="Z1557" s="542">
        <f t="shared" si="421"/>
        <v>-995233.49046383461</v>
      </c>
      <c r="AA1557" s="543"/>
      <c r="AB1557" s="544" t="s">
        <v>2263</v>
      </c>
      <c r="AC1557" s="544" t="s">
        <v>2505</v>
      </c>
      <c r="AD1557" s="544" t="s">
        <v>2505</v>
      </c>
      <c r="AE1557" s="544" t="s">
        <v>2263</v>
      </c>
      <c r="AF1557" s="545" t="s">
        <v>2263</v>
      </c>
      <c r="AG1557" s="545" t="s">
        <v>2263</v>
      </c>
      <c r="AH1557" s="556"/>
      <c r="AN1557" s="502">
        <f t="shared" si="414"/>
        <v>0</v>
      </c>
      <c r="AO1557" s="502">
        <f t="shared" si="414"/>
        <v>-12328.129271262151</v>
      </c>
      <c r="AP1557" s="502">
        <f t="shared" si="414"/>
        <v>-1752.0045064878577</v>
      </c>
      <c r="AQ1557" s="502">
        <f t="shared" si="414"/>
        <v>-981153.35668608465</v>
      </c>
    </row>
    <row r="1558" spans="1:43" s="504" customFormat="1" ht="12.75" x14ac:dyDescent="0.2">
      <c r="A1558" s="535" t="s">
        <v>1932</v>
      </c>
      <c r="B1558" s="536">
        <v>0</v>
      </c>
      <c r="C1558" s="537" t="s">
        <v>2263</v>
      </c>
      <c r="D1558" s="537">
        <v>671.80378263520072</v>
      </c>
      <c r="E1558" s="537">
        <v>671.80378263520072</v>
      </c>
      <c r="F1558" s="537">
        <v>1075.0189696251221</v>
      </c>
      <c r="G1558" s="538">
        <v>0</v>
      </c>
      <c r="H1558" s="538">
        <v>363</v>
      </c>
      <c r="I1558" s="538">
        <v>111</v>
      </c>
      <c r="J1558" s="538">
        <v>1027</v>
      </c>
      <c r="K1558" s="539">
        <f t="shared" si="417"/>
        <v>0</v>
      </c>
      <c r="L1558" s="539">
        <f t="shared" si="415"/>
        <v>243864.77309657785</v>
      </c>
      <c r="M1558" s="539">
        <f t="shared" si="415"/>
        <v>74570.219872507281</v>
      </c>
      <c r="N1558" s="539">
        <f t="shared" si="415"/>
        <v>1104044.4818050005</v>
      </c>
      <c r="O1558" s="539">
        <f t="shared" si="418"/>
        <v>1422479.4747740855</v>
      </c>
      <c r="P1558" s="540"/>
      <c r="Q1558" s="541"/>
      <c r="R1558" s="541"/>
      <c r="S1558" s="541"/>
      <c r="T1558" s="541"/>
      <c r="U1558" s="538">
        <f t="shared" si="419"/>
        <v>0</v>
      </c>
      <c r="V1558" s="538">
        <f t="shared" si="416"/>
        <v>0</v>
      </c>
      <c r="W1558" s="538">
        <f t="shared" si="416"/>
        <v>0</v>
      </c>
      <c r="X1558" s="538">
        <f t="shared" si="416"/>
        <v>0</v>
      </c>
      <c r="Y1558" s="538">
        <f t="shared" si="420"/>
        <v>0</v>
      </c>
      <c r="Z1558" s="542">
        <f t="shared" si="421"/>
        <v>0</v>
      </c>
      <c r="AA1558" s="543"/>
      <c r="AB1558" s="544" t="s">
        <v>2263</v>
      </c>
      <c r="AC1558" s="544" t="s">
        <v>2505</v>
      </c>
      <c r="AD1558" s="544" t="s">
        <v>2505</v>
      </c>
      <c r="AE1558" s="544" t="s">
        <v>2263</v>
      </c>
      <c r="AF1558" s="545" t="s">
        <v>2263</v>
      </c>
      <c r="AG1558" s="545" t="s">
        <v>2263</v>
      </c>
      <c r="AH1558" s="556"/>
      <c r="AN1558" s="502">
        <f t="shared" si="414"/>
        <v>0</v>
      </c>
      <c r="AO1558" s="502">
        <f t="shared" si="414"/>
        <v>-243864.77309657785</v>
      </c>
      <c r="AP1558" s="502">
        <f t="shared" si="414"/>
        <v>-74570.219872507281</v>
      </c>
      <c r="AQ1558" s="502">
        <f t="shared" si="414"/>
        <v>-1104044.4818050005</v>
      </c>
    </row>
    <row r="1559" spans="1:43" s="504" customFormat="1" ht="12.75" x14ac:dyDescent="0.2">
      <c r="A1559" s="535" t="s">
        <v>1933</v>
      </c>
      <c r="B1559" s="536">
        <v>0</v>
      </c>
      <c r="C1559" s="537" t="s">
        <v>2263</v>
      </c>
      <c r="D1559" s="537">
        <v>551.25296220398411</v>
      </c>
      <c r="E1559" s="537">
        <v>551.25296220398411</v>
      </c>
      <c r="F1559" s="537">
        <v>822.12668700666279</v>
      </c>
      <c r="G1559" s="538">
        <v>0</v>
      </c>
      <c r="H1559" s="538">
        <v>1082</v>
      </c>
      <c r="I1559" s="538">
        <v>186</v>
      </c>
      <c r="J1559" s="538">
        <v>4174</v>
      </c>
      <c r="K1559" s="539">
        <f t="shared" si="417"/>
        <v>0</v>
      </c>
      <c r="L1559" s="539">
        <f t="shared" si="415"/>
        <v>596455.70510471077</v>
      </c>
      <c r="M1559" s="539">
        <f t="shared" si="415"/>
        <v>102533.05096994105</v>
      </c>
      <c r="N1559" s="539">
        <f t="shared" si="415"/>
        <v>3431556.7915658103</v>
      </c>
      <c r="O1559" s="539">
        <f t="shared" si="418"/>
        <v>4130545.5476404624</v>
      </c>
      <c r="P1559" s="540"/>
      <c r="Q1559" s="541"/>
      <c r="R1559" s="541"/>
      <c r="S1559" s="541"/>
      <c r="T1559" s="541"/>
      <c r="U1559" s="538">
        <f t="shared" si="419"/>
        <v>0</v>
      </c>
      <c r="V1559" s="538">
        <f t="shared" si="416"/>
        <v>0</v>
      </c>
      <c r="W1559" s="538">
        <f t="shared" si="416"/>
        <v>0</v>
      </c>
      <c r="X1559" s="538">
        <f t="shared" si="416"/>
        <v>0</v>
      </c>
      <c r="Y1559" s="538">
        <f t="shared" si="420"/>
        <v>0</v>
      </c>
      <c r="Z1559" s="542">
        <f t="shared" si="421"/>
        <v>0</v>
      </c>
      <c r="AA1559" s="543"/>
      <c r="AB1559" s="544" t="s">
        <v>2263</v>
      </c>
      <c r="AC1559" s="544" t="s">
        <v>2505</v>
      </c>
      <c r="AD1559" s="544" t="s">
        <v>2505</v>
      </c>
      <c r="AE1559" s="544" t="s">
        <v>2263</v>
      </c>
      <c r="AF1559" s="545" t="s">
        <v>2263</v>
      </c>
      <c r="AG1559" s="545" t="s">
        <v>2263</v>
      </c>
      <c r="AH1559" s="556"/>
      <c r="AN1559" s="502">
        <f t="shared" si="414"/>
        <v>0</v>
      </c>
      <c r="AO1559" s="502">
        <f t="shared" si="414"/>
        <v>-596455.70510471077</v>
      </c>
      <c r="AP1559" s="502">
        <f t="shared" si="414"/>
        <v>-102533.05096994105</v>
      </c>
      <c r="AQ1559" s="502">
        <f t="shared" si="414"/>
        <v>-3431556.7915658103</v>
      </c>
    </row>
    <row r="1560" spans="1:43" s="504" customFormat="1" ht="12.75" x14ac:dyDescent="0.2">
      <c r="A1560" s="535" t="s">
        <v>1934</v>
      </c>
      <c r="B1560" s="536">
        <v>0</v>
      </c>
      <c r="C1560" s="537" t="s">
        <v>2263</v>
      </c>
      <c r="D1560" s="537">
        <v>1865.3357023504536</v>
      </c>
      <c r="E1560" s="537">
        <v>1865.3357023504536</v>
      </c>
      <c r="F1560" s="537">
        <v>7092.7444270916449</v>
      </c>
      <c r="G1560" s="538">
        <v>0</v>
      </c>
      <c r="H1560" s="538">
        <v>139</v>
      </c>
      <c r="I1560" s="538">
        <v>102</v>
      </c>
      <c r="J1560" s="538">
        <v>262</v>
      </c>
      <c r="K1560" s="539">
        <f t="shared" si="417"/>
        <v>0</v>
      </c>
      <c r="L1560" s="539">
        <f t="shared" si="415"/>
        <v>259281.66262671305</v>
      </c>
      <c r="M1560" s="539">
        <f t="shared" si="415"/>
        <v>190264.24163974627</v>
      </c>
      <c r="N1560" s="539">
        <f t="shared" si="415"/>
        <v>1858299.0398980109</v>
      </c>
      <c r="O1560" s="539">
        <f t="shared" si="418"/>
        <v>2307844.9441644703</v>
      </c>
      <c r="P1560" s="540"/>
      <c r="Q1560" s="541"/>
      <c r="R1560" s="541"/>
      <c r="S1560" s="541"/>
      <c r="T1560" s="541"/>
      <c r="U1560" s="538">
        <f t="shared" si="419"/>
        <v>0</v>
      </c>
      <c r="V1560" s="538">
        <f t="shared" si="416"/>
        <v>0</v>
      </c>
      <c r="W1560" s="538">
        <f t="shared" si="416"/>
        <v>0</v>
      </c>
      <c r="X1560" s="538">
        <f t="shared" si="416"/>
        <v>0</v>
      </c>
      <c r="Y1560" s="538">
        <f t="shared" si="420"/>
        <v>0</v>
      </c>
      <c r="Z1560" s="542">
        <f t="shared" si="421"/>
        <v>0</v>
      </c>
      <c r="AA1560" s="543"/>
      <c r="AB1560" s="544" t="s">
        <v>2263</v>
      </c>
      <c r="AC1560" s="544" t="s">
        <v>2505</v>
      </c>
      <c r="AD1560" s="544" t="s">
        <v>2505</v>
      </c>
      <c r="AE1560" s="544" t="s">
        <v>2263</v>
      </c>
      <c r="AF1560" s="545" t="s">
        <v>2263</v>
      </c>
      <c r="AG1560" s="545" t="s">
        <v>2263</v>
      </c>
      <c r="AH1560" s="556"/>
      <c r="AN1560" s="502">
        <f t="shared" si="414"/>
        <v>0</v>
      </c>
      <c r="AO1560" s="502">
        <f t="shared" si="414"/>
        <v>-259281.66262671305</v>
      </c>
      <c r="AP1560" s="502">
        <f t="shared" si="414"/>
        <v>-190264.24163974627</v>
      </c>
      <c r="AQ1560" s="502">
        <f t="shared" si="414"/>
        <v>-1858299.0398980109</v>
      </c>
    </row>
    <row r="1561" spans="1:43" s="504" customFormat="1" ht="12.75" x14ac:dyDescent="0.2">
      <c r="A1561" s="535" t="s">
        <v>1935</v>
      </c>
      <c r="B1561" s="536">
        <v>0</v>
      </c>
      <c r="C1561" s="537" t="s">
        <v>2263</v>
      </c>
      <c r="D1561" s="537">
        <v>1319.0654689953017</v>
      </c>
      <c r="E1561" s="537">
        <v>1319.0654689953017</v>
      </c>
      <c r="F1561" s="537">
        <v>2705.1807844824625</v>
      </c>
      <c r="G1561" s="538">
        <v>0</v>
      </c>
      <c r="H1561" s="538">
        <v>446</v>
      </c>
      <c r="I1561" s="538">
        <v>193</v>
      </c>
      <c r="J1561" s="538">
        <v>510</v>
      </c>
      <c r="K1561" s="539">
        <f t="shared" si="417"/>
        <v>0</v>
      </c>
      <c r="L1561" s="539">
        <f t="shared" si="415"/>
        <v>588303.19917190459</v>
      </c>
      <c r="M1561" s="539">
        <f t="shared" si="415"/>
        <v>254579.63551609323</v>
      </c>
      <c r="N1561" s="539">
        <f t="shared" si="415"/>
        <v>1379642.2000860558</v>
      </c>
      <c r="O1561" s="539">
        <f t="shared" si="418"/>
        <v>2222525.0347740538</v>
      </c>
      <c r="P1561" s="540"/>
      <c r="Q1561" s="541"/>
      <c r="R1561" s="541"/>
      <c r="S1561" s="541"/>
      <c r="T1561" s="541"/>
      <c r="U1561" s="538">
        <f t="shared" si="419"/>
        <v>0</v>
      </c>
      <c r="V1561" s="538">
        <f t="shared" si="416"/>
        <v>0</v>
      </c>
      <c r="W1561" s="538">
        <f t="shared" si="416"/>
        <v>0</v>
      </c>
      <c r="X1561" s="538">
        <f t="shared" si="416"/>
        <v>0</v>
      </c>
      <c r="Y1561" s="538">
        <f t="shared" si="420"/>
        <v>0</v>
      </c>
      <c r="Z1561" s="542">
        <f t="shared" si="421"/>
        <v>0</v>
      </c>
      <c r="AA1561" s="543"/>
      <c r="AB1561" s="544" t="s">
        <v>2263</v>
      </c>
      <c r="AC1561" s="544" t="s">
        <v>2505</v>
      </c>
      <c r="AD1561" s="544" t="s">
        <v>2505</v>
      </c>
      <c r="AE1561" s="544" t="s">
        <v>2263</v>
      </c>
      <c r="AF1561" s="545" t="s">
        <v>2263</v>
      </c>
      <c r="AG1561" s="545" t="s">
        <v>2263</v>
      </c>
      <c r="AH1561" s="556"/>
      <c r="AN1561" s="502">
        <f t="shared" si="414"/>
        <v>0</v>
      </c>
      <c r="AO1561" s="502">
        <f t="shared" si="414"/>
        <v>-588303.19917190459</v>
      </c>
      <c r="AP1561" s="502">
        <f t="shared" si="414"/>
        <v>-254579.63551609323</v>
      </c>
      <c r="AQ1561" s="502">
        <f t="shared" si="414"/>
        <v>-1379642.2000860558</v>
      </c>
    </row>
    <row r="1562" spans="1:43" s="504" customFormat="1" ht="12.75" x14ac:dyDescent="0.2">
      <c r="A1562" s="535" t="s">
        <v>1936</v>
      </c>
      <c r="B1562" s="536">
        <v>0</v>
      </c>
      <c r="C1562" s="537" t="s">
        <v>2263</v>
      </c>
      <c r="D1562" s="537">
        <v>904.31620829966403</v>
      </c>
      <c r="E1562" s="537">
        <v>904.31620829966403</v>
      </c>
      <c r="F1562" s="537">
        <v>1298.399612950278</v>
      </c>
      <c r="G1562" s="538">
        <v>0</v>
      </c>
      <c r="H1562" s="538">
        <v>1782</v>
      </c>
      <c r="I1562" s="538">
        <v>540</v>
      </c>
      <c r="J1562" s="538">
        <v>2098</v>
      </c>
      <c r="K1562" s="539">
        <f t="shared" si="417"/>
        <v>0</v>
      </c>
      <c r="L1562" s="539">
        <f t="shared" si="415"/>
        <v>1611491.4831900012</v>
      </c>
      <c r="M1562" s="539">
        <f t="shared" si="415"/>
        <v>488330.75248181855</v>
      </c>
      <c r="N1562" s="539">
        <f t="shared" si="415"/>
        <v>2724042.3879696834</v>
      </c>
      <c r="O1562" s="539">
        <f t="shared" si="418"/>
        <v>4823864.623641503</v>
      </c>
      <c r="P1562" s="540"/>
      <c r="Q1562" s="541"/>
      <c r="R1562" s="541"/>
      <c r="S1562" s="541"/>
      <c r="T1562" s="541"/>
      <c r="U1562" s="538">
        <f t="shared" si="419"/>
        <v>0</v>
      </c>
      <c r="V1562" s="538">
        <f t="shared" si="416"/>
        <v>0</v>
      </c>
      <c r="W1562" s="538">
        <f t="shared" si="416"/>
        <v>0</v>
      </c>
      <c r="X1562" s="538">
        <f t="shared" si="416"/>
        <v>0</v>
      </c>
      <c r="Y1562" s="538">
        <f t="shared" si="420"/>
        <v>0</v>
      </c>
      <c r="Z1562" s="542">
        <f t="shared" si="421"/>
        <v>0</v>
      </c>
      <c r="AA1562" s="543"/>
      <c r="AB1562" s="544" t="s">
        <v>2263</v>
      </c>
      <c r="AC1562" s="544" t="s">
        <v>2505</v>
      </c>
      <c r="AD1562" s="544" t="s">
        <v>2505</v>
      </c>
      <c r="AE1562" s="544" t="s">
        <v>2263</v>
      </c>
      <c r="AF1562" s="545" t="s">
        <v>2263</v>
      </c>
      <c r="AG1562" s="545" t="s">
        <v>2263</v>
      </c>
      <c r="AH1562" s="556"/>
      <c r="AN1562" s="502">
        <f t="shared" si="414"/>
        <v>0</v>
      </c>
      <c r="AO1562" s="502">
        <f t="shared" si="414"/>
        <v>-1611491.4831900012</v>
      </c>
      <c r="AP1562" s="502">
        <f t="shared" si="414"/>
        <v>-488330.75248181855</v>
      </c>
      <c r="AQ1562" s="502">
        <f t="shared" si="414"/>
        <v>-2724042.3879696834</v>
      </c>
    </row>
    <row r="1563" spans="1:43" s="504" customFormat="1" ht="12.75" x14ac:dyDescent="0.2">
      <c r="A1563" s="535" t="s">
        <v>1937</v>
      </c>
      <c r="B1563" s="536">
        <v>0</v>
      </c>
      <c r="C1563" s="537" t="s">
        <v>2263</v>
      </c>
      <c r="D1563" s="537">
        <v>742.80560063924236</v>
      </c>
      <c r="E1563" s="537">
        <v>742.80560063924236</v>
      </c>
      <c r="F1563" s="537">
        <v>901.02349359067932</v>
      </c>
      <c r="G1563" s="538">
        <v>0</v>
      </c>
      <c r="H1563" s="538">
        <v>1393</v>
      </c>
      <c r="I1563" s="538">
        <v>263</v>
      </c>
      <c r="J1563" s="538">
        <v>1607</v>
      </c>
      <c r="K1563" s="539">
        <f t="shared" si="417"/>
        <v>0</v>
      </c>
      <c r="L1563" s="539">
        <f t="shared" si="415"/>
        <v>1034728.2016904646</v>
      </c>
      <c r="M1563" s="539">
        <f t="shared" si="415"/>
        <v>195357.87296812073</v>
      </c>
      <c r="N1563" s="539">
        <f t="shared" si="415"/>
        <v>1447944.7542002217</v>
      </c>
      <c r="O1563" s="539">
        <f t="shared" si="418"/>
        <v>2678030.8288588068</v>
      </c>
      <c r="P1563" s="540"/>
      <c r="Q1563" s="541"/>
      <c r="R1563" s="541"/>
      <c r="S1563" s="541"/>
      <c r="T1563" s="541"/>
      <c r="U1563" s="538">
        <f t="shared" si="419"/>
        <v>0</v>
      </c>
      <c r="V1563" s="538">
        <f t="shared" si="416"/>
        <v>0</v>
      </c>
      <c r="W1563" s="538">
        <f t="shared" si="416"/>
        <v>0</v>
      </c>
      <c r="X1563" s="538">
        <f t="shared" si="416"/>
        <v>0</v>
      </c>
      <c r="Y1563" s="538">
        <f t="shared" si="420"/>
        <v>0</v>
      </c>
      <c r="Z1563" s="542">
        <f t="shared" si="421"/>
        <v>0</v>
      </c>
      <c r="AA1563" s="543"/>
      <c r="AB1563" s="544" t="s">
        <v>2263</v>
      </c>
      <c r="AC1563" s="544" t="s">
        <v>2505</v>
      </c>
      <c r="AD1563" s="544" t="s">
        <v>2505</v>
      </c>
      <c r="AE1563" s="544" t="s">
        <v>2263</v>
      </c>
      <c r="AF1563" s="545" t="s">
        <v>2263</v>
      </c>
      <c r="AG1563" s="545" t="s">
        <v>2263</v>
      </c>
      <c r="AH1563" s="556"/>
      <c r="AN1563" s="502">
        <f t="shared" si="414"/>
        <v>0</v>
      </c>
      <c r="AO1563" s="502">
        <f t="shared" si="414"/>
        <v>-1034728.2016904646</v>
      </c>
      <c r="AP1563" s="502">
        <f t="shared" si="414"/>
        <v>-195357.87296812073</v>
      </c>
      <c r="AQ1563" s="502">
        <f t="shared" si="414"/>
        <v>-1447944.7542002217</v>
      </c>
    </row>
    <row r="1564" spans="1:43" s="504" customFormat="1" ht="12.75" x14ac:dyDescent="0.2">
      <c r="A1564" s="535" t="s">
        <v>1938</v>
      </c>
      <c r="B1564" s="536">
        <v>0</v>
      </c>
      <c r="C1564" s="537" t="s">
        <v>2263</v>
      </c>
      <c r="D1564" s="537">
        <v>675.17265000623752</v>
      </c>
      <c r="E1564" s="537">
        <v>675.17265000623752</v>
      </c>
      <c r="F1564" s="537">
        <v>631.62151825468925</v>
      </c>
      <c r="G1564" s="538">
        <v>0</v>
      </c>
      <c r="H1564" s="538">
        <v>2756</v>
      </c>
      <c r="I1564" s="538">
        <v>442</v>
      </c>
      <c r="J1564" s="538">
        <v>3614</v>
      </c>
      <c r="K1564" s="539">
        <f t="shared" si="417"/>
        <v>0</v>
      </c>
      <c r="L1564" s="539">
        <f t="shared" si="415"/>
        <v>1860775.8234171907</v>
      </c>
      <c r="M1564" s="539">
        <f t="shared" si="415"/>
        <v>298426.31130275701</v>
      </c>
      <c r="N1564" s="539">
        <f t="shared" si="415"/>
        <v>2282680.1669724467</v>
      </c>
      <c r="O1564" s="539">
        <f t="shared" si="418"/>
        <v>4441882.3016923945</v>
      </c>
      <c r="P1564" s="540"/>
      <c r="Q1564" s="541"/>
      <c r="R1564" s="541"/>
      <c r="S1564" s="541"/>
      <c r="T1564" s="541"/>
      <c r="U1564" s="538">
        <f t="shared" si="419"/>
        <v>0</v>
      </c>
      <c r="V1564" s="538">
        <f t="shared" si="416"/>
        <v>0</v>
      </c>
      <c r="W1564" s="538">
        <f t="shared" si="416"/>
        <v>0</v>
      </c>
      <c r="X1564" s="538">
        <f t="shared" si="416"/>
        <v>0</v>
      </c>
      <c r="Y1564" s="538">
        <f t="shared" si="420"/>
        <v>0</v>
      </c>
      <c r="Z1564" s="542">
        <f t="shared" si="421"/>
        <v>0</v>
      </c>
      <c r="AA1564" s="543"/>
      <c r="AB1564" s="544" t="s">
        <v>2263</v>
      </c>
      <c r="AC1564" s="544" t="s">
        <v>2505</v>
      </c>
      <c r="AD1564" s="544" t="s">
        <v>2505</v>
      </c>
      <c r="AE1564" s="544" t="s">
        <v>2263</v>
      </c>
      <c r="AF1564" s="545" t="s">
        <v>2263</v>
      </c>
      <c r="AG1564" s="545" t="s">
        <v>2263</v>
      </c>
      <c r="AH1564" s="556"/>
      <c r="AN1564" s="502">
        <f t="shared" si="414"/>
        <v>0</v>
      </c>
      <c r="AO1564" s="502">
        <f t="shared" si="414"/>
        <v>-1860775.8234171907</v>
      </c>
      <c r="AP1564" s="502">
        <f t="shared" si="414"/>
        <v>-298426.31130275701</v>
      </c>
      <c r="AQ1564" s="502">
        <f t="shared" si="414"/>
        <v>-2282680.1669724467</v>
      </c>
    </row>
    <row r="1565" spans="1:43" s="504" customFormat="1" ht="12.75" x14ac:dyDescent="0.2">
      <c r="A1565" s="535" t="s">
        <v>1939</v>
      </c>
      <c r="B1565" s="536">
        <v>0</v>
      </c>
      <c r="C1565" s="537" t="s">
        <v>2263</v>
      </c>
      <c r="D1565" s="537">
        <v>1573.396472535183</v>
      </c>
      <c r="E1565" s="537">
        <v>1573.396472535183</v>
      </c>
      <c r="F1565" s="537">
        <v>2219.4665033637684</v>
      </c>
      <c r="G1565" s="538">
        <v>0</v>
      </c>
      <c r="H1565" s="538">
        <v>64</v>
      </c>
      <c r="I1565" s="538">
        <v>48</v>
      </c>
      <c r="J1565" s="538">
        <v>898</v>
      </c>
      <c r="K1565" s="539">
        <f t="shared" si="417"/>
        <v>0</v>
      </c>
      <c r="L1565" s="539">
        <f t="shared" si="415"/>
        <v>100697.37424225171</v>
      </c>
      <c r="M1565" s="539">
        <f t="shared" si="415"/>
        <v>75523.030681688775</v>
      </c>
      <c r="N1565" s="539">
        <f t="shared" si="415"/>
        <v>1993080.9200206641</v>
      </c>
      <c r="O1565" s="539">
        <f t="shared" si="418"/>
        <v>2169301.3249446047</v>
      </c>
      <c r="P1565" s="540"/>
      <c r="Q1565" s="541"/>
      <c r="R1565" s="541"/>
      <c r="S1565" s="541"/>
      <c r="T1565" s="541"/>
      <c r="U1565" s="538">
        <f t="shared" si="419"/>
        <v>0</v>
      </c>
      <c r="V1565" s="538">
        <f t="shared" si="416"/>
        <v>0</v>
      </c>
      <c r="W1565" s="538">
        <f t="shared" si="416"/>
        <v>0</v>
      </c>
      <c r="X1565" s="538">
        <f t="shared" si="416"/>
        <v>0</v>
      </c>
      <c r="Y1565" s="538">
        <f t="shared" si="420"/>
        <v>0</v>
      </c>
      <c r="Z1565" s="542">
        <f t="shared" si="421"/>
        <v>0</v>
      </c>
      <c r="AA1565" s="543"/>
      <c r="AB1565" s="544" t="s">
        <v>2263</v>
      </c>
      <c r="AC1565" s="544" t="s">
        <v>2505</v>
      </c>
      <c r="AD1565" s="544" t="s">
        <v>2505</v>
      </c>
      <c r="AE1565" s="544" t="s">
        <v>2263</v>
      </c>
      <c r="AF1565" s="545" t="s">
        <v>2263</v>
      </c>
      <c r="AG1565" s="545" t="s">
        <v>2263</v>
      </c>
      <c r="AH1565" s="556"/>
      <c r="AN1565" s="502">
        <f t="shared" si="414"/>
        <v>0</v>
      </c>
      <c r="AO1565" s="502">
        <f t="shared" si="414"/>
        <v>-100697.37424225171</v>
      </c>
      <c r="AP1565" s="502">
        <f t="shared" si="414"/>
        <v>-75523.030681688775</v>
      </c>
      <c r="AQ1565" s="502">
        <f t="shared" si="414"/>
        <v>-1993080.9200206641</v>
      </c>
    </row>
    <row r="1566" spans="1:43" s="504" customFormat="1" ht="12.75" x14ac:dyDescent="0.2">
      <c r="A1566" s="535" t="s">
        <v>1940</v>
      </c>
      <c r="B1566" s="536">
        <v>0</v>
      </c>
      <c r="C1566" s="537" t="s">
        <v>2263</v>
      </c>
      <c r="D1566" s="537">
        <v>954.98132717290036</v>
      </c>
      <c r="E1566" s="537">
        <v>954.98132717290036</v>
      </c>
      <c r="F1566" s="537">
        <v>919.9584266241967</v>
      </c>
      <c r="G1566" s="538">
        <v>0</v>
      </c>
      <c r="H1566" s="538">
        <v>911</v>
      </c>
      <c r="I1566" s="538">
        <v>380</v>
      </c>
      <c r="J1566" s="538">
        <v>5483</v>
      </c>
      <c r="K1566" s="539">
        <f t="shared" si="417"/>
        <v>0</v>
      </c>
      <c r="L1566" s="539">
        <f t="shared" si="415"/>
        <v>869987.98905451223</v>
      </c>
      <c r="M1566" s="539">
        <f t="shared" si="415"/>
        <v>362892.90432570211</v>
      </c>
      <c r="N1566" s="539">
        <f t="shared" si="415"/>
        <v>5044132.0531804701</v>
      </c>
      <c r="O1566" s="539">
        <f t="shared" si="418"/>
        <v>6277012.9465606846</v>
      </c>
      <c r="P1566" s="540"/>
      <c r="Q1566" s="541"/>
      <c r="R1566" s="541"/>
      <c r="S1566" s="541"/>
      <c r="T1566" s="541"/>
      <c r="U1566" s="538">
        <f t="shared" si="419"/>
        <v>0</v>
      </c>
      <c r="V1566" s="538">
        <f t="shared" si="416"/>
        <v>0</v>
      </c>
      <c r="W1566" s="538">
        <f t="shared" si="416"/>
        <v>0</v>
      </c>
      <c r="X1566" s="538">
        <f t="shared" si="416"/>
        <v>0</v>
      </c>
      <c r="Y1566" s="538">
        <f t="shared" si="420"/>
        <v>0</v>
      </c>
      <c r="Z1566" s="542">
        <f t="shared" si="421"/>
        <v>0</v>
      </c>
      <c r="AA1566" s="543"/>
      <c r="AB1566" s="544" t="s">
        <v>2263</v>
      </c>
      <c r="AC1566" s="544" t="s">
        <v>2505</v>
      </c>
      <c r="AD1566" s="544" t="s">
        <v>2505</v>
      </c>
      <c r="AE1566" s="544" t="s">
        <v>2263</v>
      </c>
      <c r="AF1566" s="545" t="s">
        <v>2263</v>
      </c>
      <c r="AG1566" s="545" t="s">
        <v>2263</v>
      </c>
      <c r="AH1566" s="556"/>
      <c r="AN1566" s="502">
        <f t="shared" si="414"/>
        <v>0</v>
      </c>
      <c r="AO1566" s="502">
        <f t="shared" si="414"/>
        <v>-869987.98905451223</v>
      </c>
      <c r="AP1566" s="502">
        <f t="shared" si="414"/>
        <v>-362892.90432570211</v>
      </c>
      <c r="AQ1566" s="502">
        <f t="shared" si="414"/>
        <v>-5044132.0531804701</v>
      </c>
    </row>
    <row r="1567" spans="1:43" s="504" customFormat="1" ht="12.75" x14ac:dyDescent="0.2">
      <c r="A1567" s="535" t="s">
        <v>1941</v>
      </c>
      <c r="B1567" s="536">
        <v>0</v>
      </c>
      <c r="C1567" s="537" t="s">
        <v>2263</v>
      </c>
      <c r="D1567" s="537">
        <v>659.47852530262321</v>
      </c>
      <c r="E1567" s="537">
        <v>659.47852530262321</v>
      </c>
      <c r="F1567" s="537">
        <v>699.8602375910458</v>
      </c>
      <c r="G1567" s="538">
        <v>0</v>
      </c>
      <c r="H1567" s="538">
        <v>737</v>
      </c>
      <c r="I1567" s="538">
        <v>156</v>
      </c>
      <c r="J1567" s="538">
        <v>3194</v>
      </c>
      <c r="K1567" s="539">
        <f t="shared" si="417"/>
        <v>0</v>
      </c>
      <c r="L1567" s="539">
        <f t="shared" si="415"/>
        <v>486035.67314803333</v>
      </c>
      <c r="M1567" s="539">
        <f t="shared" si="415"/>
        <v>102878.64994720923</v>
      </c>
      <c r="N1567" s="539">
        <f t="shared" si="415"/>
        <v>2235353.5988658001</v>
      </c>
      <c r="O1567" s="539">
        <f t="shared" si="418"/>
        <v>2824267.9219610426</v>
      </c>
      <c r="P1567" s="540"/>
      <c r="Q1567" s="541"/>
      <c r="R1567" s="541"/>
      <c r="S1567" s="541"/>
      <c r="T1567" s="541"/>
      <c r="U1567" s="538">
        <f t="shared" si="419"/>
        <v>0</v>
      </c>
      <c r="V1567" s="538">
        <f t="shared" si="416"/>
        <v>0</v>
      </c>
      <c r="W1567" s="538">
        <f t="shared" si="416"/>
        <v>0</v>
      </c>
      <c r="X1567" s="538">
        <f t="shared" si="416"/>
        <v>0</v>
      </c>
      <c r="Y1567" s="538">
        <f t="shared" si="420"/>
        <v>0</v>
      </c>
      <c r="Z1567" s="542">
        <f t="shared" si="421"/>
        <v>0</v>
      </c>
      <c r="AA1567" s="543"/>
      <c r="AB1567" s="544" t="s">
        <v>2263</v>
      </c>
      <c r="AC1567" s="544" t="s">
        <v>2505</v>
      </c>
      <c r="AD1567" s="544" t="s">
        <v>2505</v>
      </c>
      <c r="AE1567" s="544" t="s">
        <v>2263</v>
      </c>
      <c r="AF1567" s="545" t="s">
        <v>2263</v>
      </c>
      <c r="AG1567" s="545" t="s">
        <v>2263</v>
      </c>
      <c r="AH1567" s="556"/>
      <c r="AN1567" s="502">
        <f t="shared" si="414"/>
        <v>0</v>
      </c>
      <c r="AO1567" s="502">
        <f t="shared" si="414"/>
        <v>-486035.67314803333</v>
      </c>
      <c r="AP1567" s="502">
        <f t="shared" si="414"/>
        <v>-102878.64994720923</v>
      </c>
      <c r="AQ1567" s="502">
        <f t="shared" si="414"/>
        <v>-2235353.5988658001</v>
      </c>
    </row>
    <row r="1568" spans="1:43" s="504" customFormat="1" ht="12.75" x14ac:dyDescent="0.2">
      <c r="A1568" s="535" t="s">
        <v>1942</v>
      </c>
      <c r="B1568" s="536">
        <v>0</v>
      </c>
      <c r="C1568" s="537" t="s">
        <v>2263</v>
      </c>
      <c r="D1568" s="537">
        <v>1227.2882863241925</v>
      </c>
      <c r="E1568" s="537">
        <v>1227.2882863241925</v>
      </c>
      <c r="F1568" s="537">
        <v>958.17767251491352</v>
      </c>
      <c r="G1568" s="538">
        <v>0</v>
      </c>
      <c r="H1568" s="538">
        <v>36</v>
      </c>
      <c r="I1568" s="538">
        <v>28</v>
      </c>
      <c r="J1568" s="538">
        <v>1240</v>
      </c>
      <c r="K1568" s="539">
        <f t="shared" si="417"/>
        <v>0</v>
      </c>
      <c r="L1568" s="539">
        <f t="shared" si="415"/>
        <v>44182.37830767093</v>
      </c>
      <c r="M1568" s="539">
        <f t="shared" si="415"/>
        <v>34364.072017077393</v>
      </c>
      <c r="N1568" s="539">
        <f t="shared" si="415"/>
        <v>1188140.3139184928</v>
      </c>
      <c r="O1568" s="539">
        <f t="shared" si="418"/>
        <v>1266686.7642432412</v>
      </c>
      <c r="P1568" s="540"/>
      <c r="Q1568" s="541"/>
      <c r="R1568" s="541"/>
      <c r="S1568" s="541"/>
      <c r="T1568" s="541"/>
      <c r="U1568" s="538">
        <f t="shared" si="419"/>
        <v>0</v>
      </c>
      <c r="V1568" s="538">
        <f t="shared" si="416"/>
        <v>0</v>
      </c>
      <c r="W1568" s="538">
        <f t="shared" si="416"/>
        <v>0</v>
      </c>
      <c r="X1568" s="538">
        <f t="shared" si="416"/>
        <v>0</v>
      </c>
      <c r="Y1568" s="538">
        <f t="shared" si="420"/>
        <v>0</v>
      </c>
      <c r="Z1568" s="542">
        <f t="shared" si="421"/>
        <v>0</v>
      </c>
      <c r="AA1568" s="543"/>
      <c r="AB1568" s="544" t="s">
        <v>2263</v>
      </c>
      <c r="AC1568" s="544" t="s">
        <v>2505</v>
      </c>
      <c r="AD1568" s="544" t="s">
        <v>2505</v>
      </c>
      <c r="AE1568" s="544" t="s">
        <v>2263</v>
      </c>
      <c r="AF1568" s="545" t="s">
        <v>2263</v>
      </c>
      <c r="AG1568" s="545" t="s">
        <v>2263</v>
      </c>
      <c r="AH1568" s="556"/>
      <c r="AN1568" s="502">
        <f t="shared" si="414"/>
        <v>0</v>
      </c>
      <c r="AO1568" s="502">
        <f t="shared" si="414"/>
        <v>-44182.37830767093</v>
      </c>
      <c r="AP1568" s="502">
        <f t="shared" si="414"/>
        <v>-34364.072017077393</v>
      </c>
      <c r="AQ1568" s="502">
        <f t="shared" si="414"/>
        <v>-1188140.3139184928</v>
      </c>
    </row>
    <row r="1569" spans="1:43" s="504" customFormat="1" ht="12.75" x14ac:dyDescent="0.2">
      <c r="A1569" s="535" t="s">
        <v>1943</v>
      </c>
      <c r="B1569" s="536">
        <v>0</v>
      </c>
      <c r="C1569" s="537" t="s">
        <v>2263</v>
      </c>
      <c r="D1569" s="537">
        <v>657.19051680322741</v>
      </c>
      <c r="E1569" s="537">
        <v>657.19051680322741</v>
      </c>
      <c r="F1569" s="537">
        <v>627.28039233838797</v>
      </c>
      <c r="G1569" s="538">
        <v>0</v>
      </c>
      <c r="H1569" s="538">
        <v>386</v>
      </c>
      <c r="I1569" s="538">
        <v>91</v>
      </c>
      <c r="J1569" s="538">
        <v>7417</v>
      </c>
      <c r="K1569" s="539">
        <f t="shared" si="417"/>
        <v>0</v>
      </c>
      <c r="L1569" s="539">
        <f t="shared" si="415"/>
        <v>253675.53948604577</v>
      </c>
      <c r="M1569" s="539">
        <f t="shared" si="415"/>
        <v>59804.337029093695</v>
      </c>
      <c r="N1569" s="539">
        <f t="shared" si="415"/>
        <v>4652538.6699738232</v>
      </c>
      <c r="O1569" s="539">
        <f t="shared" si="418"/>
        <v>4966018.5464889631</v>
      </c>
      <c r="P1569" s="540"/>
      <c r="Q1569" s="541"/>
      <c r="R1569" s="541"/>
      <c r="S1569" s="541"/>
      <c r="T1569" s="541"/>
      <c r="U1569" s="538">
        <f t="shared" si="419"/>
        <v>0</v>
      </c>
      <c r="V1569" s="538">
        <f t="shared" si="416"/>
        <v>0</v>
      </c>
      <c r="W1569" s="538">
        <f t="shared" si="416"/>
        <v>0</v>
      </c>
      <c r="X1569" s="538">
        <f t="shared" si="416"/>
        <v>0</v>
      </c>
      <c r="Y1569" s="538">
        <f t="shared" si="420"/>
        <v>0</v>
      </c>
      <c r="Z1569" s="542">
        <f t="shared" si="421"/>
        <v>0</v>
      </c>
      <c r="AA1569" s="543"/>
      <c r="AB1569" s="544" t="s">
        <v>2263</v>
      </c>
      <c r="AC1569" s="544" t="s">
        <v>2505</v>
      </c>
      <c r="AD1569" s="544" t="s">
        <v>2505</v>
      </c>
      <c r="AE1569" s="544" t="s">
        <v>2263</v>
      </c>
      <c r="AF1569" s="545" t="s">
        <v>2263</v>
      </c>
      <c r="AG1569" s="545" t="s">
        <v>2263</v>
      </c>
      <c r="AH1569" s="556"/>
      <c r="AN1569" s="502">
        <f t="shared" si="414"/>
        <v>0</v>
      </c>
      <c r="AO1569" s="502">
        <f t="shared" si="414"/>
        <v>-253675.53948604577</v>
      </c>
      <c r="AP1569" s="502">
        <f t="shared" si="414"/>
        <v>-59804.337029093695</v>
      </c>
      <c r="AQ1569" s="502">
        <f t="shared" si="414"/>
        <v>-4652538.6699738232</v>
      </c>
    </row>
    <row r="1570" spans="1:43" s="504" customFormat="1" ht="12.75" x14ac:dyDescent="0.2">
      <c r="A1570" s="535" t="s">
        <v>1944</v>
      </c>
      <c r="B1570" s="536">
        <v>0</v>
      </c>
      <c r="C1570" s="537" t="s">
        <v>2263</v>
      </c>
      <c r="D1570" s="537">
        <v>533.74732204994064</v>
      </c>
      <c r="E1570" s="537">
        <v>533.74732204994064</v>
      </c>
      <c r="F1570" s="537">
        <v>537.82817000379248</v>
      </c>
      <c r="G1570" s="538">
        <v>0</v>
      </c>
      <c r="H1570" s="538">
        <v>659</v>
      </c>
      <c r="I1570" s="538">
        <v>115</v>
      </c>
      <c r="J1570" s="538">
        <v>7564</v>
      </c>
      <c r="K1570" s="539">
        <f t="shared" si="417"/>
        <v>0</v>
      </c>
      <c r="L1570" s="539">
        <f t="shared" si="415"/>
        <v>351739.48523091088</v>
      </c>
      <c r="M1570" s="539">
        <f t="shared" si="415"/>
        <v>61380.942035743174</v>
      </c>
      <c r="N1570" s="539">
        <f t="shared" si="415"/>
        <v>4068132.2779086861</v>
      </c>
      <c r="O1570" s="539">
        <f t="shared" si="418"/>
        <v>4481252.7051753402</v>
      </c>
      <c r="P1570" s="540"/>
      <c r="Q1570" s="541"/>
      <c r="R1570" s="541"/>
      <c r="S1570" s="541"/>
      <c r="T1570" s="541"/>
      <c r="U1570" s="538">
        <f t="shared" si="419"/>
        <v>0</v>
      </c>
      <c r="V1570" s="538">
        <f t="shared" si="416"/>
        <v>0</v>
      </c>
      <c r="W1570" s="538">
        <f t="shared" si="416"/>
        <v>0</v>
      </c>
      <c r="X1570" s="538">
        <f t="shared" si="416"/>
        <v>0</v>
      </c>
      <c r="Y1570" s="538">
        <f t="shared" si="420"/>
        <v>0</v>
      </c>
      <c r="Z1570" s="542">
        <f t="shared" si="421"/>
        <v>0</v>
      </c>
      <c r="AA1570" s="543"/>
      <c r="AB1570" s="544" t="s">
        <v>2263</v>
      </c>
      <c r="AC1570" s="544" t="s">
        <v>2505</v>
      </c>
      <c r="AD1570" s="544" t="s">
        <v>2505</v>
      </c>
      <c r="AE1570" s="544" t="s">
        <v>2263</v>
      </c>
      <c r="AF1570" s="545" t="s">
        <v>2263</v>
      </c>
      <c r="AG1570" s="545" t="s">
        <v>2263</v>
      </c>
      <c r="AH1570" s="556"/>
      <c r="AN1570" s="502">
        <f t="shared" si="414"/>
        <v>0</v>
      </c>
      <c r="AO1570" s="502">
        <f t="shared" si="414"/>
        <v>-351739.48523091088</v>
      </c>
      <c r="AP1570" s="502">
        <f t="shared" si="414"/>
        <v>-61380.942035743174</v>
      </c>
      <c r="AQ1570" s="502">
        <f t="shared" si="414"/>
        <v>-4068132.2779086861</v>
      </c>
    </row>
    <row r="1571" spans="1:43" s="504" customFormat="1" ht="12.75" x14ac:dyDescent="0.2">
      <c r="A1571" s="535" t="s">
        <v>1945</v>
      </c>
      <c r="B1571" s="536">
        <v>0</v>
      </c>
      <c r="C1571" s="537" t="s">
        <v>2263</v>
      </c>
      <c r="D1571" s="537">
        <v>1003.6786541206734</v>
      </c>
      <c r="E1571" s="537">
        <v>1003.6786541206734</v>
      </c>
      <c r="F1571" s="537">
        <v>898.53126027678059</v>
      </c>
      <c r="G1571" s="538">
        <v>0</v>
      </c>
      <c r="H1571" s="538">
        <v>49</v>
      </c>
      <c r="I1571" s="538">
        <v>28</v>
      </c>
      <c r="J1571" s="538">
        <v>949</v>
      </c>
      <c r="K1571" s="539">
        <f t="shared" si="417"/>
        <v>0</v>
      </c>
      <c r="L1571" s="539">
        <f t="shared" si="415"/>
        <v>49180.254051912998</v>
      </c>
      <c r="M1571" s="539">
        <f t="shared" si="415"/>
        <v>28103.002315378857</v>
      </c>
      <c r="N1571" s="539">
        <f t="shared" si="415"/>
        <v>852706.16600266483</v>
      </c>
      <c r="O1571" s="539">
        <f t="shared" si="418"/>
        <v>929989.42236995674</v>
      </c>
      <c r="P1571" s="540"/>
      <c r="Q1571" s="541"/>
      <c r="R1571" s="541"/>
      <c r="S1571" s="541"/>
      <c r="T1571" s="541"/>
      <c r="U1571" s="538">
        <f t="shared" si="419"/>
        <v>0</v>
      </c>
      <c r="V1571" s="538">
        <f t="shared" si="416"/>
        <v>0</v>
      </c>
      <c r="W1571" s="538">
        <f t="shared" si="416"/>
        <v>0</v>
      </c>
      <c r="X1571" s="538">
        <f t="shared" si="416"/>
        <v>0</v>
      </c>
      <c r="Y1571" s="538">
        <f t="shared" si="420"/>
        <v>0</v>
      </c>
      <c r="Z1571" s="542">
        <f t="shared" si="421"/>
        <v>0</v>
      </c>
      <c r="AA1571" s="543"/>
      <c r="AB1571" s="544" t="s">
        <v>2263</v>
      </c>
      <c r="AC1571" s="544" t="s">
        <v>2505</v>
      </c>
      <c r="AD1571" s="544" t="s">
        <v>2505</v>
      </c>
      <c r="AE1571" s="544" t="s">
        <v>2263</v>
      </c>
      <c r="AF1571" s="545" t="s">
        <v>2263</v>
      </c>
      <c r="AG1571" s="545" t="s">
        <v>2263</v>
      </c>
      <c r="AH1571" s="556"/>
      <c r="AN1571" s="502">
        <f t="shared" si="414"/>
        <v>0</v>
      </c>
      <c r="AO1571" s="502">
        <f t="shared" si="414"/>
        <v>-49180.254051912998</v>
      </c>
      <c r="AP1571" s="502">
        <f t="shared" si="414"/>
        <v>-28103.002315378857</v>
      </c>
      <c r="AQ1571" s="502">
        <f t="shared" si="414"/>
        <v>-852706.16600266483</v>
      </c>
    </row>
    <row r="1572" spans="1:43" s="504" customFormat="1" ht="12.75" x14ac:dyDescent="0.2">
      <c r="A1572" s="535" t="s">
        <v>1946</v>
      </c>
      <c r="B1572" s="536">
        <v>0</v>
      </c>
      <c r="C1572" s="537" t="s">
        <v>2263</v>
      </c>
      <c r="D1572" s="537">
        <v>628.43943446811875</v>
      </c>
      <c r="E1572" s="537">
        <v>628.43943446811875</v>
      </c>
      <c r="F1572" s="537">
        <v>587.39055690420741</v>
      </c>
      <c r="G1572" s="538">
        <v>0</v>
      </c>
      <c r="H1572" s="538">
        <v>319</v>
      </c>
      <c r="I1572" s="538">
        <v>101</v>
      </c>
      <c r="J1572" s="538">
        <v>4250</v>
      </c>
      <c r="K1572" s="539">
        <f t="shared" si="417"/>
        <v>0</v>
      </c>
      <c r="L1572" s="539">
        <f t="shared" si="415"/>
        <v>200472.17959532989</v>
      </c>
      <c r="M1572" s="539">
        <f t="shared" si="415"/>
        <v>63472.382881279991</v>
      </c>
      <c r="N1572" s="539">
        <f t="shared" si="415"/>
        <v>2496409.8668428813</v>
      </c>
      <c r="O1572" s="539">
        <f t="shared" si="418"/>
        <v>2760354.4293194911</v>
      </c>
      <c r="P1572" s="540"/>
      <c r="Q1572" s="541"/>
      <c r="R1572" s="541"/>
      <c r="S1572" s="541"/>
      <c r="T1572" s="541"/>
      <c r="U1572" s="538">
        <f t="shared" si="419"/>
        <v>0</v>
      </c>
      <c r="V1572" s="538">
        <f t="shared" si="416"/>
        <v>0</v>
      </c>
      <c r="W1572" s="538">
        <f t="shared" si="416"/>
        <v>0</v>
      </c>
      <c r="X1572" s="538">
        <f t="shared" si="416"/>
        <v>0</v>
      </c>
      <c r="Y1572" s="538">
        <f t="shared" si="420"/>
        <v>0</v>
      </c>
      <c r="Z1572" s="542">
        <f t="shared" si="421"/>
        <v>0</v>
      </c>
      <c r="AA1572" s="543"/>
      <c r="AB1572" s="544" t="s">
        <v>2263</v>
      </c>
      <c r="AC1572" s="544" t="s">
        <v>2505</v>
      </c>
      <c r="AD1572" s="544" t="s">
        <v>2505</v>
      </c>
      <c r="AE1572" s="544" t="s">
        <v>2263</v>
      </c>
      <c r="AF1572" s="545" t="s">
        <v>2263</v>
      </c>
      <c r="AG1572" s="545" t="s">
        <v>2263</v>
      </c>
      <c r="AH1572" s="556"/>
      <c r="AN1572" s="502">
        <f t="shared" si="414"/>
        <v>0</v>
      </c>
      <c r="AO1572" s="502">
        <f t="shared" si="414"/>
        <v>-200472.17959532989</v>
      </c>
      <c r="AP1572" s="502">
        <f t="shared" si="414"/>
        <v>-63472.382881279991</v>
      </c>
      <c r="AQ1572" s="502">
        <f t="shared" si="414"/>
        <v>-2496409.8668428813</v>
      </c>
    </row>
    <row r="1573" spans="1:43" s="504" customFormat="1" ht="12.75" x14ac:dyDescent="0.2">
      <c r="A1573" s="535" t="s">
        <v>1947</v>
      </c>
      <c r="B1573" s="536">
        <v>0</v>
      </c>
      <c r="C1573" s="537" t="s">
        <v>2263</v>
      </c>
      <c r="D1573" s="537">
        <v>567.3175035083533</v>
      </c>
      <c r="E1573" s="537">
        <v>567.3175035083533</v>
      </c>
      <c r="F1573" s="537">
        <v>489.88653400194698</v>
      </c>
      <c r="G1573" s="538">
        <v>0</v>
      </c>
      <c r="H1573" s="538">
        <v>242</v>
      </c>
      <c r="I1573" s="538">
        <v>64</v>
      </c>
      <c r="J1573" s="538">
        <v>2408</v>
      </c>
      <c r="K1573" s="539">
        <f t="shared" si="417"/>
        <v>0</v>
      </c>
      <c r="L1573" s="539">
        <f t="shared" si="415"/>
        <v>137290.8358490215</v>
      </c>
      <c r="M1573" s="539">
        <f t="shared" si="415"/>
        <v>36308.320224534611</v>
      </c>
      <c r="N1573" s="539">
        <f t="shared" si="415"/>
        <v>1179646.7738766884</v>
      </c>
      <c r="O1573" s="539">
        <f t="shared" si="418"/>
        <v>1353245.9299502445</v>
      </c>
      <c r="P1573" s="540"/>
      <c r="Q1573" s="541"/>
      <c r="R1573" s="541"/>
      <c r="S1573" s="541"/>
      <c r="T1573" s="541"/>
      <c r="U1573" s="538">
        <f t="shared" si="419"/>
        <v>0</v>
      </c>
      <c r="V1573" s="538">
        <f t="shared" si="416"/>
        <v>0</v>
      </c>
      <c r="W1573" s="538">
        <f t="shared" si="416"/>
        <v>0</v>
      </c>
      <c r="X1573" s="538">
        <f t="shared" si="416"/>
        <v>0</v>
      </c>
      <c r="Y1573" s="538">
        <f t="shared" si="420"/>
        <v>0</v>
      </c>
      <c r="Z1573" s="542">
        <f t="shared" si="421"/>
        <v>0</v>
      </c>
      <c r="AA1573" s="543"/>
      <c r="AB1573" s="544" t="s">
        <v>2263</v>
      </c>
      <c r="AC1573" s="544" t="s">
        <v>2505</v>
      </c>
      <c r="AD1573" s="544" t="s">
        <v>2505</v>
      </c>
      <c r="AE1573" s="544" t="s">
        <v>2263</v>
      </c>
      <c r="AF1573" s="545" t="s">
        <v>2263</v>
      </c>
      <c r="AG1573" s="545" t="s">
        <v>2263</v>
      </c>
      <c r="AH1573" s="556"/>
      <c r="AN1573" s="502">
        <f t="shared" si="414"/>
        <v>0</v>
      </c>
      <c r="AO1573" s="502">
        <f t="shared" si="414"/>
        <v>-137290.8358490215</v>
      </c>
      <c r="AP1573" s="502">
        <f t="shared" si="414"/>
        <v>-36308.320224534611</v>
      </c>
      <c r="AQ1573" s="502">
        <f t="shared" si="414"/>
        <v>-1179646.7738766884</v>
      </c>
    </row>
    <row r="1574" spans="1:43" s="504" customFormat="1" ht="12.75" x14ac:dyDescent="0.2">
      <c r="A1574" s="535" t="s">
        <v>1948</v>
      </c>
      <c r="B1574" s="536">
        <v>0</v>
      </c>
      <c r="C1574" s="537" t="s">
        <v>2263</v>
      </c>
      <c r="D1574" s="537">
        <v>1457.1112786935039</v>
      </c>
      <c r="E1574" s="537">
        <v>1457.1112786935039</v>
      </c>
      <c r="F1574" s="537">
        <v>2874.5249895828711</v>
      </c>
      <c r="G1574" s="538">
        <v>0</v>
      </c>
      <c r="H1574" s="538">
        <v>5</v>
      </c>
      <c r="I1574" s="538">
        <v>6</v>
      </c>
      <c r="J1574" s="538">
        <v>346</v>
      </c>
      <c r="K1574" s="539">
        <f t="shared" si="417"/>
        <v>0</v>
      </c>
      <c r="L1574" s="539">
        <f t="shared" si="415"/>
        <v>7285.5563934675192</v>
      </c>
      <c r="M1574" s="539">
        <f t="shared" si="415"/>
        <v>8742.6676721610238</v>
      </c>
      <c r="N1574" s="539">
        <f t="shared" si="415"/>
        <v>994585.64639567339</v>
      </c>
      <c r="O1574" s="539">
        <f t="shared" si="418"/>
        <v>1010613.8704613019</v>
      </c>
      <c r="P1574" s="540"/>
      <c r="Q1574" s="541"/>
      <c r="R1574" s="541"/>
      <c r="S1574" s="541"/>
      <c r="T1574" s="541"/>
      <c r="U1574" s="538">
        <f t="shared" si="419"/>
        <v>0</v>
      </c>
      <c r="V1574" s="538">
        <f t="shared" si="416"/>
        <v>0</v>
      </c>
      <c r="W1574" s="538">
        <f t="shared" si="416"/>
        <v>0</v>
      </c>
      <c r="X1574" s="538">
        <f t="shared" si="416"/>
        <v>0</v>
      </c>
      <c r="Y1574" s="538">
        <f t="shared" si="420"/>
        <v>0</v>
      </c>
      <c r="Z1574" s="542">
        <f t="shared" si="421"/>
        <v>0</v>
      </c>
      <c r="AA1574" s="543"/>
      <c r="AB1574" s="544" t="s">
        <v>2263</v>
      </c>
      <c r="AC1574" s="544" t="s">
        <v>2505</v>
      </c>
      <c r="AD1574" s="544" t="s">
        <v>2505</v>
      </c>
      <c r="AE1574" s="544" t="s">
        <v>2263</v>
      </c>
      <c r="AF1574" s="545" t="s">
        <v>2263</v>
      </c>
      <c r="AG1574" s="545" t="s">
        <v>2263</v>
      </c>
      <c r="AH1574" s="556"/>
      <c r="AN1574" s="502">
        <f t="shared" si="414"/>
        <v>0</v>
      </c>
      <c r="AO1574" s="502">
        <f t="shared" si="414"/>
        <v>-7285.5563934675192</v>
      </c>
      <c r="AP1574" s="502">
        <f t="shared" si="414"/>
        <v>-8742.6676721610238</v>
      </c>
      <c r="AQ1574" s="502">
        <f t="shared" si="414"/>
        <v>-994585.64639567339</v>
      </c>
    </row>
    <row r="1575" spans="1:43" s="504" customFormat="1" ht="12.75" x14ac:dyDescent="0.2">
      <c r="A1575" s="535" t="s">
        <v>1949</v>
      </c>
      <c r="B1575" s="536">
        <v>0</v>
      </c>
      <c r="C1575" s="537" t="s">
        <v>2263</v>
      </c>
      <c r="D1575" s="537">
        <v>777.04483010326328</v>
      </c>
      <c r="E1575" s="537">
        <v>777.04483010326328</v>
      </c>
      <c r="F1575" s="537">
        <v>1171.9073516067135</v>
      </c>
      <c r="G1575" s="538">
        <v>0</v>
      </c>
      <c r="H1575" s="538">
        <v>9</v>
      </c>
      <c r="I1575" s="538">
        <v>5</v>
      </c>
      <c r="J1575" s="538">
        <v>344</v>
      </c>
      <c r="K1575" s="539">
        <f t="shared" si="417"/>
        <v>0</v>
      </c>
      <c r="L1575" s="539">
        <f t="shared" si="415"/>
        <v>6993.4034709293692</v>
      </c>
      <c r="M1575" s="539">
        <f t="shared" si="415"/>
        <v>3885.2241505163165</v>
      </c>
      <c r="N1575" s="539">
        <f t="shared" si="415"/>
        <v>403136.12895270943</v>
      </c>
      <c r="O1575" s="539">
        <f t="shared" si="418"/>
        <v>414014.75657415512</v>
      </c>
      <c r="P1575" s="540"/>
      <c r="Q1575" s="541"/>
      <c r="R1575" s="541"/>
      <c r="S1575" s="541"/>
      <c r="T1575" s="541"/>
      <c r="U1575" s="538">
        <f t="shared" si="419"/>
        <v>0</v>
      </c>
      <c r="V1575" s="538">
        <f t="shared" si="416"/>
        <v>0</v>
      </c>
      <c r="W1575" s="538">
        <f t="shared" si="416"/>
        <v>0</v>
      </c>
      <c r="X1575" s="538">
        <f t="shared" si="416"/>
        <v>0</v>
      </c>
      <c r="Y1575" s="538">
        <f t="shared" si="420"/>
        <v>0</v>
      </c>
      <c r="Z1575" s="542">
        <f t="shared" si="421"/>
        <v>0</v>
      </c>
      <c r="AA1575" s="543"/>
      <c r="AB1575" s="544" t="s">
        <v>2263</v>
      </c>
      <c r="AC1575" s="544" t="s">
        <v>2505</v>
      </c>
      <c r="AD1575" s="544" t="s">
        <v>2505</v>
      </c>
      <c r="AE1575" s="544" t="s">
        <v>2263</v>
      </c>
      <c r="AF1575" s="545" t="s">
        <v>2263</v>
      </c>
      <c r="AG1575" s="545" t="s">
        <v>2263</v>
      </c>
      <c r="AH1575" s="556"/>
      <c r="AN1575" s="502">
        <f t="shared" si="414"/>
        <v>0</v>
      </c>
      <c r="AO1575" s="502">
        <f t="shared" si="414"/>
        <v>-6993.4034709293692</v>
      </c>
      <c r="AP1575" s="502">
        <f t="shared" si="414"/>
        <v>-3885.2241505163165</v>
      </c>
      <c r="AQ1575" s="502">
        <f t="shared" si="414"/>
        <v>-403136.12895270943</v>
      </c>
    </row>
    <row r="1576" spans="1:43" s="504" customFormat="1" ht="12.75" x14ac:dyDescent="0.2">
      <c r="A1576" s="535" t="s">
        <v>1950</v>
      </c>
      <c r="B1576" s="536">
        <v>0</v>
      </c>
      <c r="C1576" s="537" t="s">
        <v>2263</v>
      </c>
      <c r="D1576" s="537">
        <v>642.1430183076518</v>
      </c>
      <c r="E1576" s="537">
        <v>642.1430183076518</v>
      </c>
      <c r="F1576" s="537">
        <v>923.30315149140631</v>
      </c>
      <c r="G1576" s="538">
        <v>0</v>
      </c>
      <c r="H1576" s="538">
        <v>10</v>
      </c>
      <c r="I1576" s="538">
        <v>1</v>
      </c>
      <c r="J1576" s="538">
        <v>164</v>
      </c>
      <c r="K1576" s="539">
        <f t="shared" si="417"/>
        <v>0</v>
      </c>
      <c r="L1576" s="539">
        <f t="shared" si="415"/>
        <v>6421.430183076518</v>
      </c>
      <c r="M1576" s="539">
        <f t="shared" si="415"/>
        <v>642.1430183076518</v>
      </c>
      <c r="N1576" s="539">
        <f t="shared" si="415"/>
        <v>151421.71684459064</v>
      </c>
      <c r="O1576" s="539">
        <f t="shared" si="418"/>
        <v>158485.29004597481</v>
      </c>
      <c r="P1576" s="540"/>
      <c r="Q1576" s="541"/>
      <c r="R1576" s="541"/>
      <c r="S1576" s="541"/>
      <c r="T1576" s="541"/>
      <c r="U1576" s="538">
        <f t="shared" si="419"/>
        <v>0</v>
      </c>
      <c r="V1576" s="538">
        <f t="shared" si="416"/>
        <v>0</v>
      </c>
      <c r="W1576" s="538">
        <f t="shared" si="416"/>
        <v>0</v>
      </c>
      <c r="X1576" s="538">
        <f t="shared" si="416"/>
        <v>0</v>
      </c>
      <c r="Y1576" s="538">
        <f t="shared" si="420"/>
        <v>0</v>
      </c>
      <c r="Z1576" s="542">
        <f t="shared" si="421"/>
        <v>0</v>
      </c>
      <c r="AA1576" s="543"/>
      <c r="AB1576" s="544" t="s">
        <v>2263</v>
      </c>
      <c r="AC1576" s="544" t="s">
        <v>2505</v>
      </c>
      <c r="AD1576" s="544" t="s">
        <v>2505</v>
      </c>
      <c r="AE1576" s="544" t="s">
        <v>2263</v>
      </c>
      <c r="AF1576" s="545" t="s">
        <v>2263</v>
      </c>
      <c r="AG1576" s="545" t="s">
        <v>2263</v>
      </c>
      <c r="AH1576" s="556"/>
      <c r="AN1576" s="502">
        <f t="shared" si="414"/>
        <v>0</v>
      </c>
      <c r="AO1576" s="502">
        <f t="shared" si="414"/>
        <v>-6421.430183076518</v>
      </c>
      <c r="AP1576" s="502">
        <f t="shared" si="414"/>
        <v>-642.1430183076518</v>
      </c>
      <c r="AQ1576" s="502">
        <f t="shared" si="414"/>
        <v>-151421.71684459064</v>
      </c>
    </row>
    <row r="1577" spans="1:43" s="504" customFormat="1" ht="12.75" x14ac:dyDescent="0.2">
      <c r="A1577" s="535" t="s">
        <v>1951</v>
      </c>
      <c r="B1577" s="536">
        <v>0</v>
      </c>
      <c r="C1577" s="537" t="s">
        <v>2263</v>
      </c>
      <c r="D1577" s="537">
        <v>706.81303899500006</v>
      </c>
      <c r="E1577" s="537">
        <v>706.81303899500006</v>
      </c>
      <c r="F1577" s="537">
        <v>525.26519410675928</v>
      </c>
      <c r="G1577" s="538">
        <v>0</v>
      </c>
      <c r="H1577" s="538">
        <v>8</v>
      </c>
      <c r="I1577" s="538">
        <v>11</v>
      </c>
      <c r="J1577" s="538">
        <v>5074</v>
      </c>
      <c r="K1577" s="539">
        <f t="shared" si="417"/>
        <v>0</v>
      </c>
      <c r="L1577" s="539">
        <f t="shared" si="415"/>
        <v>5654.5043119600005</v>
      </c>
      <c r="M1577" s="539">
        <f t="shared" si="415"/>
        <v>7774.943428945001</v>
      </c>
      <c r="N1577" s="539">
        <f t="shared" si="415"/>
        <v>2665195.5948976967</v>
      </c>
      <c r="O1577" s="539">
        <f t="shared" si="418"/>
        <v>2678625.0426386017</v>
      </c>
      <c r="P1577" s="540"/>
      <c r="Q1577" s="541"/>
      <c r="R1577" s="541"/>
      <c r="S1577" s="541"/>
      <c r="T1577" s="541"/>
      <c r="U1577" s="538">
        <f t="shared" si="419"/>
        <v>0</v>
      </c>
      <c r="V1577" s="538">
        <f t="shared" si="416"/>
        <v>0</v>
      </c>
      <c r="W1577" s="538">
        <f t="shared" si="416"/>
        <v>0</v>
      </c>
      <c r="X1577" s="538">
        <f t="shared" si="416"/>
        <v>0</v>
      </c>
      <c r="Y1577" s="538">
        <f t="shared" si="420"/>
        <v>0</v>
      </c>
      <c r="Z1577" s="542">
        <f t="shared" si="421"/>
        <v>0</v>
      </c>
      <c r="AA1577" s="543"/>
      <c r="AB1577" s="544" t="s">
        <v>2263</v>
      </c>
      <c r="AC1577" s="544" t="s">
        <v>2505</v>
      </c>
      <c r="AD1577" s="544" t="s">
        <v>2505</v>
      </c>
      <c r="AE1577" s="544" t="s">
        <v>2263</v>
      </c>
      <c r="AF1577" s="545" t="s">
        <v>2263</v>
      </c>
      <c r="AG1577" s="545" t="s">
        <v>2263</v>
      </c>
      <c r="AH1577" s="556"/>
      <c r="AN1577" s="502">
        <f t="shared" si="414"/>
        <v>0</v>
      </c>
      <c r="AO1577" s="502">
        <f t="shared" si="414"/>
        <v>-5654.5043119600005</v>
      </c>
      <c r="AP1577" s="502">
        <f t="shared" si="414"/>
        <v>-7774.943428945001</v>
      </c>
      <c r="AQ1577" s="502">
        <f t="shared" ref="AQ1577:AQ1640" si="422">X1577-N1577</f>
        <v>-2665195.5948976967</v>
      </c>
    </row>
    <row r="1578" spans="1:43" s="504" customFormat="1" ht="12.75" x14ac:dyDescent="0.2">
      <c r="A1578" s="535" t="s">
        <v>1952</v>
      </c>
      <c r="B1578" s="536">
        <v>0</v>
      </c>
      <c r="C1578" s="537" t="s">
        <v>2263</v>
      </c>
      <c r="D1578" s="537">
        <v>537.12144824302095</v>
      </c>
      <c r="E1578" s="537">
        <v>537.12144824302095</v>
      </c>
      <c r="F1578" s="537">
        <v>457.76172675490687</v>
      </c>
      <c r="G1578" s="538">
        <v>0</v>
      </c>
      <c r="H1578" s="538">
        <v>26</v>
      </c>
      <c r="I1578" s="538">
        <v>16</v>
      </c>
      <c r="J1578" s="538">
        <v>5262</v>
      </c>
      <c r="K1578" s="539">
        <f t="shared" si="417"/>
        <v>0</v>
      </c>
      <c r="L1578" s="539">
        <f t="shared" si="415"/>
        <v>13965.157654318544</v>
      </c>
      <c r="M1578" s="539">
        <f t="shared" si="415"/>
        <v>8593.9431718883352</v>
      </c>
      <c r="N1578" s="539">
        <f t="shared" si="415"/>
        <v>2408742.2061843202</v>
      </c>
      <c r="O1578" s="539">
        <f t="shared" si="418"/>
        <v>2431301.3070105272</v>
      </c>
      <c r="P1578" s="540"/>
      <c r="Q1578" s="541"/>
      <c r="R1578" s="541"/>
      <c r="S1578" s="541"/>
      <c r="T1578" s="541"/>
      <c r="U1578" s="538">
        <f t="shared" si="419"/>
        <v>0</v>
      </c>
      <c r="V1578" s="538">
        <f t="shared" si="416"/>
        <v>0</v>
      </c>
      <c r="W1578" s="538">
        <f t="shared" si="416"/>
        <v>0</v>
      </c>
      <c r="X1578" s="538">
        <f t="shared" si="416"/>
        <v>0</v>
      </c>
      <c r="Y1578" s="538">
        <f t="shared" si="420"/>
        <v>0</v>
      </c>
      <c r="Z1578" s="542">
        <f t="shared" si="421"/>
        <v>0</v>
      </c>
      <c r="AA1578" s="543"/>
      <c r="AB1578" s="544" t="s">
        <v>2263</v>
      </c>
      <c r="AC1578" s="544" t="s">
        <v>2505</v>
      </c>
      <c r="AD1578" s="544" t="s">
        <v>2505</v>
      </c>
      <c r="AE1578" s="544" t="s">
        <v>2263</v>
      </c>
      <c r="AF1578" s="545" t="s">
        <v>2263</v>
      </c>
      <c r="AG1578" s="545" t="s">
        <v>2263</v>
      </c>
      <c r="AH1578" s="556"/>
      <c r="AN1578" s="502">
        <f t="shared" ref="AN1578:AQ1641" si="423">U1578-K1578</f>
        <v>0</v>
      </c>
      <c r="AO1578" s="502">
        <f t="shared" si="423"/>
        <v>-13965.157654318544</v>
      </c>
      <c r="AP1578" s="502">
        <f t="shared" si="423"/>
        <v>-8593.9431718883352</v>
      </c>
      <c r="AQ1578" s="502">
        <f t="shared" si="422"/>
        <v>-2408742.2061843202</v>
      </c>
    </row>
    <row r="1579" spans="1:43" s="504" customFormat="1" ht="12.75" x14ac:dyDescent="0.2">
      <c r="A1579" s="535" t="s">
        <v>1953</v>
      </c>
      <c r="B1579" s="536" t="s">
        <v>2467</v>
      </c>
      <c r="C1579" s="537" t="s">
        <v>2263</v>
      </c>
      <c r="D1579" s="537">
        <v>699.5155565028283</v>
      </c>
      <c r="E1579" s="537">
        <v>699.5155565028283</v>
      </c>
      <c r="F1579" s="537">
        <v>953.71015042659258</v>
      </c>
      <c r="G1579" s="538">
        <v>0</v>
      </c>
      <c r="H1579" s="538">
        <v>8</v>
      </c>
      <c r="I1579" s="538">
        <v>13</v>
      </c>
      <c r="J1579" s="538">
        <v>914</v>
      </c>
      <c r="K1579" s="539">
        <f t="shared" si="417"/>
        <v>0</v>
      </c>
      <c r="L1579" s="539">
        <f t="shared" si="415"/>
        <v>5596.1244520226264</v>
      </c>
      <c r="M1579" s="539">
        <f t="shared" si="415"/>
        <v>9093.7022345367677</v>
      </c>
      <c r="N1579" s="539">
        <f t="shared" si="415"/>
        <v>871691.07748990564</v>
      </c>
      <c r="O1579" s="539">
        <f t="shared" si="418"/>
        <v>886380.904176465</v>
      </c>
      <c r="P1579" s="540"/>
      <c r="Q1579" s="541"/>
      <c r="R1579" s="541">
        <f>SUMPRODUCT(D1579:E1580,H1579:I1580)/SUM(H1579:I1580)</f>
        <v>743.11968707068604</v>
      </c>
      <c r="S1579" s="541">
        <f>+R1579</f>
        <v>743.11968707068604</v>
      </c>
      <c r="T1579" s="541"/>
      <c r="U1579" s="538">
        <f t="shared" si="419"/>
        <v>0</v>
      </c>
      <c r="V1579" s="538">
        <f t="shared" si="416"/>
        <v>5944.9574965654883</v>
      </c>
      <c r="W1579" s="538">
        <f t="shared" si="416"/>
        <v>9660.5559319189178</v>
      </c>
      <c r="X1579" s="538">
        <f t="shared" si="416"/>
        <v>0</v>
      </c>
      <c r="Y1579" s="538">
        <f t="shared" si="420"/>
        <v>15605.513428484406</v>
      </c>
      <c r="Z1579" s="542">
        <f t="shared" si="421"/>
        <v>-870775.39074798056</v>
      </c>
      <c r="AA1579" s="543"/>
      <c r="AB1579" s="544" t="s">
        <v>2263</v>
      </c>
      <c r="AC1579" s="544" t="s">
        <v>2505</v>
      </c>
      <c r="AD1579" s="544" t="s">
        <v>2505</v>
      </c>
      <c r="AE1579" s="544" t="s">
        <v>2263</v>
      </c>
      <c r="AF1579" s="545" t="s">
        <v>2263</v>
      </c>
      <c r="AG1579" s="545" t="s">
        <v>2263</v>
      </c>
      <c r="AH1579" s="556"/>
      <c r="AN1579" s="502">
        <f t="shared" si="423"/>
        <v>0</v>
      </c>
      <c r="AO1579" s="502">
        <f t="shared" si="423"/>
        <v>348.8330445428619</v>
      </c>
      <c r="AP1579" s="502">
        <f t="shared" si="423"/>
        <v>566.85369738215013</v>
      </c>
      <c r="AQ1579" s="502">
        <f t="shared" si="422"/>
        <v>-871691.07748990564</v>
      </c>
    </row>
    <row r="1580" spans="1:43" s="504" customFormat="1" ht="12.75" x14ac:dyDescent="0.2">
      <c r="A1580" s="535" t="s">
        <v>1954</v>
      </c>
      <c r="B1580" s="536" t="s">
        <v>2467</v>
      </c>
      <c r="C1580" s="537" t="s">
        <v>2263</v>
      </c>
      <c r="D1580" s="537">
        <v>761.43342190918634</v>
      </c>
      <c r="E1580" s="537">
        <v>761.43342190918634</v>
      </c>
      <c r="F1580" s="537">
        <v>769.98752150959649</v>
      </c>
      <c r="G1580" s="538">
        <v>0</v>
      </c>
      <c r="H1580" s="538">
        <v>17</v>
      </c>
      <c r="I1580" s="538">
        <v>33</v>
      </c>
      <c r="J1580" s="538">
        <v>2607</v>
      </c>
      <c r="K1580" s="539">
        <f t="shared" si="417"/>
        <v>0</v>
      </c>
      <c r="L1580" s="539">
        <f t="shared" si="415"/>
        <v>12944.368172456168</v>
      </c>
      <c r="M1580" s="539">
        <f t="shared" si="415"/>
        <v>25127.30292300315</v>
      </c>
      <c r="N1580" s="539">
        <f t="shared" si="415"/>
        <v>2007357.4685755181</v>
      </c>
      <c r="O1580" s="539">
        <f t="shared" si="418"/>
        <v>2045429.1396709774</v>
      </c>
      <c r="P1580" s="540"/>
      <c r="Q1580" s="541"/>
      <c r="R1580" s="541">
        <f>+R1579</f>
        <v>743.11968707068604</v>
      </c>
      <c r="S1580" s="541">
        <f>+R1579</f>
        <v>743.11968707068604</v>
      </c>
      <c r="T1580" s="541"/>
      <c r="U1580" s="538">
        <f t="shared" si="419"/>
        <v>0</v>
      </c>
      <c r="V1580" s="538">
        <f t="shared" si="416"/>
        <v>12633.034680201663</v>
      </c>
      <c r="W1580" s="538">
        <f t="shared" si="416"/>
        <v>24522.949673332638</v>
      </c>
      <c r="X1580" s="538">
        <f t="shared" si="416"/>
        <v>0</v>
      </c>
      <c r="Y1580" s="538">
        <f t="shared" si="420"/>
        <v>37155.984353534302</v>
      </c>
      <c r="Z1580" s="542">
        <f t="shared" si="421"/>
        <v>-2008273.155317443</v>
      </c>
      <c r="AA1580" s="543"/>
      <c r="AB1580" s="544" t="s">
        <v>2263</v>
      </c>
      <c r="AC1580" s="544" t="s">
        <v>2505</v>
      </c>
      <c r="AD1580" s="544" t="s">
        <v>2505</v>
      </c>
      <c r="AE1580" s="544" t="s">
        <v>2263</v>
      </c>
      <c r="AF1580" s="545" t="s">
        <v>2263</v>
      </c>
      <c r="AG1580" s="545" t="s">
        <v>2263</v>
      </c>
      <c r="AH1580" s="556"/>
      <c r="AN1580" s="502">
        <f t="shared" si="423"/>
        <v>0</v>
      </c>
      <c r="AO1580" s="502">
        <f t="shared" si="423"/>
        <v>-311.33349225450547</v>
      </c>
      <c r="AP1580" s="502">
        <f t="shared" si="423"/>
        <v>-604.35324967051201</v>
      </c>
      <c r="AQ1580" s="502">
        <f t="shared" si="422"/>
        <v>-2007357.4685755181</v>
      </c>
    </row>
    <row r="1581" spans="1:43" s="504" customFormat="1" ht="12.75" x14ac:dyDescent="0.2">
      <c r="A1581" s="535" t="s">
        <v>1955</v>
      </c>
      <c r="B1581" s="536">
        <v>0</v>
      </c>
      <c r="C1581" s="537" t="s">
        <v>2263</v>
      </c>
      <c r="D1581" s="537">
        <v>1776.0127614746179</v>
      </c>
      <c r="E1581" s="537">
        <v>1776.0127614746179</v>
      </c>
      <c r="F1581" s="537">
        <v>3588.1553340171299</v>
      </c>
      <c r="G1581" s="538">
        <v>0</v>
      </c>
      <c r="H1581" s="538">
        <v>4</v>
      </c>
      <c r="I1581" s="538">
        <v>11</v>
      </c>
      <c r="J1581" s="538">
        <v>490</v>
      </c>
      <c r="K1581" s="539">
        <f t="shared" si="417"/>
        <v>0</v>
      </c>
      <c r="L1581" s="539">
        <f t="shared" si="415"/>
        <v>7104.0510458984718</v>
      </c>
      <c r="M1581" s="539">
        <f t="shared" si="415"/>
        <v>19536.140376220799</v>
      </c>
      <c r="N1581" s="539">
        <f t="shared" si="415"/>
        <v>1758196.1136683936</v>
      </c>
      <c r="O1581" s="539">
        <f t="shared" si="418"/>
        <v>1784836.3050905128</v>
      </c>
      <c r="P1581" s="540"/>
      <c r="Q1581" s="541"/>
      <c r="R1581" s="541"/>
      <c r="S1581" s="541"/>
      <c r="T1581" s="541"/>
      <c r="U1581" s="538">
        <f t="shared" si="419"/>
        <v>0</v>
      </c>
      <c r="V1581" s="538">
        <f t="shared" si="416"/>
        <v>0</v>
      </c>
      <c r="W1581" s="538">
        <f t="shared" si="416"/>
        <v>0</v>
      </c>
      <c r="X1581" s="538">
        <f t="shared" si="416"/>
        <v>0</v>
      </c>
      <c r="Y1581" s="538">
        <f t="shared" si="420"/>
        <v>0</v>
      </c>
      <c r="Z1581" s="542">
        <f t="shared" si="421"/>
        <v>0</v>
      </c>
      <c r="AA1581" s="543"/>
      <c r="AB1581" s="544" t="s">
        <v>2263</v>
      </c>
      <c r="AC1581" s="544" t="s">
        <v>2505</v>
      </c>
      <c r="AD1581" s="544" t="s">
        <v>2505</v>
      </c>
      <c r="AE1581" s="544" t="s">
        <v>2263</v>
      </c>
      <c r="AF1581" s="545" t="s">
        <v>2263</v>
      </c>
      <c r="AG1581" s="545" t="s">
        <v>2263</v>
      </c>
      <c r="AH1581" s="556"/>
      <c r="AN1581" s="502">
        <f t="shared" si="423"/>
        <v>0</v>
      </c>
      <c r="AO1581" s="502">
        <f t="shared" si="423"/>
        <v>-7104.0510458984718</v>
      </c>
      <c r="AP1581" s="502">
        <f t="shared" si="423"/>
        <v>-19536.140376220799</v>
      </c>
      <c r="AQ1581" s="502">
        <f t="shared" si="422"/>
        <v>-1758196.1136683936</v>
      </c>
    </row>
    <row r="1582" spans="1:43" s="504" customFormat="1" ht="12.75" x14ac:dyDescent="0.2">
      <c r="A1582" s="535" t="s">
        <v>1956</v>
      </c>
      <c r="B1582" s="536">
        <v>0</v>
      </c>
      <c r="C1582" s="537" t="s">
        <v>2263</v>
      </c>
      <c r="D1582" s="537">
        <v>1064.7993136930686</v>
      </c>
      <c r="E1582" s="537">
        <v>1064.7993136930686</v>
      </c>
      <c r="F1582" s="537">
        <v>2888.8833296640728</v>
      </c>
      <c r="G1582" s="538">
        <v>0</v>
      </c>
      <c r="H1582" s="538">
        <v>7</v>
      </c>
      <c r="I1582" s="538">
        <v>7</v>
      </c>
      <c r="J1582" s="538">
        <v>1028</v>
      </c>
      <c r="K1582" s="539">
        <f t="shared" si="417"/>
        <v>0</v>
      </c>
      <c r="L1582" s="539">
        <f t="shared" si="415"/>
        <v>7453.5951958514797</v>
      </c>
      <c r="M1582" s="539">
        <f t="shared" si="415"/>
        <v>7453.5951958514797</v>
      </c>
      <c r="N1582" s="539">
        <f t="shared" si="415"/>
        <v>2969772.062894667</v>
      </c>
      <c r="O1582" s="539">
        <f t="shared" si="418"/>
        <v>2984679.2532863701</v>
      </c>
      <c r="P1582" s="540"/>
      <c r="Q1582" s="541"/>
      <c r="R1582" s="541"/>
      <c r="S1582" s="541"/>
      <c r="T1582" s="541"/>
      <c r="U1582" s="538">
        <f t="shared" si="419"/>
        <v>0</v>
      </c>
      <c r="V1582" s="538">
        <f t="shared" si="416"/>
        <v>0</v>
      </c>
      <c r="W1582" s="538">
        <f t="shared" si="416"/>
        <v>0</v>
      </c>
      <c r="X1582" s="538">
        <f t="shared" si="416"/>
        <v>0</v>
      </c>
      <c r="Y1582" s="538">
        <f t="shared" si="420"/>
        <v>0</v>
      </c>
      <c r="Z1582" s="542">
        <f t="shared" si="421"/>
        <v>0</v>
      </c>
      <c r="AA1582" s="543"/>
      <c r="AB1582" s="544" t="s">
        <v>2263</v>
      </c>
      <c r="AC1582" s="544" t="s">
        <v>2505</v>
      </c>
      <c r="AD1582" s="544" t="s">
        <v>2505</v>
      </c>
      <c r="AE1582" s="544" t="s">
        <v>2263</v>
      </c>
      <c r="AF1582" s="545" t="s">
        <v>2263</v>
      </c>
      <c r="AG1582" s="545" t="s">
        <v>2263</v>
      </c>
      <c r="AH1582" s="556"/>
      <c r="AN1582" s="502">
        <f t="shared" si="423"/>
        <v>0</v>
      </c>
      <c r="AO1582" s="502">
        <f t="shared" si="423"/>
        <v>-7453.5951958514797</v>
      </c>
      <c r="AP1582" s="502">
        <f t="shared" si="423"/>
        <v>-7453.5951958514797</v>
      </c>
      <c r="AQ1582" s="502">
        <f t="shared" si="422"/>
        <v>-2969772.062894667</v>
      </c>
    </row>
    <row r="1583" spans="1:43" s="504" customFormat="1" ht="12.75" x14ac:dyDescent="0.2">
      <c r="A1583" s="535" t="s">
        <v>1957</v>
      </c>
      <c r="B1583" s="536">
        <v>0</v>
      </c>
      <c r="C1583" s="537" t="s">
        <v>2263</v>
      </c>
      <c r="D1583" s="537">
        <v>1648.5389608259422</v>
      </c>
      <c r="E1583" s="537">
        <v>1648.5389608259422</v>
      </c>
      <c r="F1583" s="537">
        <v>840.63970796983085</v>
      </c>
      <c r="G1583" s="538">
        <v>0</v>
      </c>
      <c r="H1583" s="538">
        <v>12</v>
      </c>
      <c r="I1583" s="538">
        <v>15</v>
      </c>
      <c r="J1583" s="538">
        <v>1479</v>
      </c>
      <c r="K1583" s="539">
        <f t="shared" si="417"/>
        <v>0</v>
      </c>
      <c r="L1583" s="539">
        <f t="shared" si="415"/>
        <v>19782.467529911308</v>
      </c>
      <c r="M1583" s="539">
        <f t="shared" si="415"/>
        <v>24728.084412389133</v>
      </c>
      <c r="N1583" s="539">
        <f t="shared" si="415"/>
        <v>1243306.1280873797</v>
      </c>
      <c r="O1583" s="539">
        <f t="shared" si="418"/>
        <v>1287816.6800296803</v>
      </c>
      <c r="P1583" s="540"/>
      <c r="Q1583" s="541"/>
      <c r="R1583" s="541"/>
      <c r="S1583" s="541"/>
      <c r="T1583" s="541"/>
      <c r="U1583" s="538">
        <f t="shared" si="419"/>
        <v>0</v>
      </c>
      <c r="V1583" s="538">
        <f t="shared" si="416"/>
        <v>0</v>
      </c>
      <c r="W1583" s="538">
        <f t="shared" si="416"/>
        <v>0</v>
      </c>
      <c r="X1583" s="538">
        <f t="shared" si="416"/>
        <v>0</v>
      </c>
      <c r="Y1583" s="538">
        <f t="shared" si="420"/>
        <v>0</v>
      </c>
      <c r="Z1583" s="542">
        <f t="shared" si="421"/>
        <v>0</v>
      </c>
      <c r="AA1583" s="543"/>
      <c r="AB1583" s="544" t="s">
        <v>2263</v>
      </c>
      <c r="AC1583" s="544" t="s">
        <v>2505</v>
      </c>
      <c r="AD1583" s="544" t="s">
        <v>2505</v>
      </c>
      <c r="AE1583" s="544" t="s">
        <v>2263</v>
      </c>
      <c r="AF1583" s="545" t="s">
        <v>2263</v>
      </c>
      <c r="AG1583" s="545" t="s">
        <v>2263</v>
      </c>
      <c r="AH1583" s="556"/>
      <c r="AN1583" s="502">
        <f t="shared" si="423"/>
        <v>0</v>
      </c>
      <c r="AO1583" s="502">
        <f t="shared" si="423"/>
        <v>-19782.467529911308</v>
      </c>
      <c r="AP1583" s="502">
        <f t="shared" si="423"/>
        <v>-24728.084412389133</v>
      </c>
      <c r="AQ1583" s="502">
        <f t="shared" si="422"/>
        <v>-1243306.1280873797</v>
      </c>
    </row>
    <row r="1584" spans="1:43" s="504" customFormat="1" ht="12.75" x14ac:dyDescent="0.2">
      <c r="A1584" s="535" t="s">
        <v>1958</v>
      </c>
      <c r="B1584" s="536" t="s">
        <v>2468</v>
      </c>
      <c r="C1584" s="537" t="s">
        <v>2263</v>
      </c>
      <c r="D1584" s="537">
        <v>573.83619561846649</v>
      </c>
      <c r="E1584" s="537">
        <v>573.83619561846649</v>
      </c>
      <c r="F1584" s="537">
        <v>647.01904438568613</v>
      </c>
      <c r="G1584" s="538">
        <v>0</v>
      </c>
      <c r="H1584" s="538">
        <v>99</v>
      </c>
      <c r="I1584" s="538">
        <v>84</v>
      </c>
      <c r="J1584" s="538">
        <v>7617</v>
      </c>
      <c r="K1584" s="539">
        <f t="shared" si="417"/>
        <v>0</v>
      </c>
      <c r="L1584" s="539">
        <f t="shared" si="415"/>
        <v>56809.783366228185</v>
      </c>
      <c r="M1584" s="539">
        <f t="shared" si="415"/>
        <v>48202.240431951184</v>
      </c>
      <c r="N1584" s="539">
        <f t="shared" si="415"/>
        <v>4928344.0610857708</v>
      </c>
      <c r="O1584" s="539">
        <f t="shared" si="418"/>
        <v>5033356.0848839507</v>
      </c>
      <c r="P1584" s="540"/>
      <c r="Q1584" s="541"/>
      <c r="R1584" s="541">
        <f>SUMPRODUCT(D1584:E1585,H1584:I1585)/SUM(H1584:I1585)</f>
        <v>629.67342607250316</v>
      </c>
      <c r="S1584" s="541">
        <f>+R1584</f>
        <v>629.67342607250316</v>
      </c>
      <c r="T1584" s="541"/>
      <c r="U1584" s="538">
        <f t="shared" si="419"/>
        <v>0</v>
      </c>
      <c r="V1584" s="538">
        <f t="shared" si="416"/>
        <v>62337.669181177815</v>
      </c>
      <c r="W1584" s="538">
        <f t="shared" si="416"/>
        <v>52892.567790090266</v>
      </c>
      <c r="X1584" s="538">
        <f t="shared" si="416"/>
        <v>0</v>
      </c>
      <c r="Y1584" s="538">
        <f t="shared" si="420"/>
        <v>115230.23697126808</v>
      </c>
      <c r="Z1584" s="542">
        <f t="shared" si="421"/>
        <v>-4918125.8479126822</v>
      </c>
      <c r="AA1584" s="543"/>
      <c r="AB1584" s="544" t="s">
        <v>2263</v>
      </c>
      <c r="AC1584" s="544" t="s">
        <v>2505</v>
      </c>
      <c r="AD1584" s="544" t="s">
        <v>2505</v>
      </c>
      <c r="AE1584" s="544" t="s">
        <v>2263</v>
      </c>
      <c r="AF1584" s="545" t="s">
        <v>2263</v>
      </c>
      <c r="AG1584" s="545" t="s">
        <v>2263</v>
      </c>
      <c r="AH1584" s="556"/>
      <c r="AN1584" s="502">
        <f t="shared" si="423"/>
        <v>0</v>
      </c>
      <c r="AO1584" s="502">
        <f t="shared" si="423"/>
        <v>5527.88581494963</v>
      </c>
      <c r="AP1584" s="502">
        <f t="shared" si="423"/>
        <v>4690.3273581390822</v>
      </c>
      <c r="AQ1584" s="502">
        <f t="shared" si="422"/>
        <v>-4928344.0610857708</v>
      </c>
    </row>
    <row r="1585" spans="1:43" s="504" customFormat="1" ht="12.75" x14ac:dyDescent="0.2">
      <c r="A1585" s="535" t="s">
        <v>1959</v>
      </c>
      <c r="B1585" s="536" t="s">
        <v>2468</v>
      </c>
      <c r="C1585" s="537" t="s">
        <v>2263</v>
      </c>
      <c r="D1585" s="537">
        <v>645.39375403110103</v>
      </c>
      <c r="E1585" s="537">
        <v>645.39375403110103</v>
      </c>
      <c r="F1585" s="537">
        <v>559.87868130067704</v>
      </c>
      <c r="G1585" s="538">
        <v>0</v>
      </c>
      <c r="H1585" s="538">
        <v>321</v>
      </c>
      <c r="I1585" s="538">
        <v>329</v>
      </c>
      <c r="J1585" s="538">
        <v>20299</v>
      </c>
      <c r="K1585" s="539">
        <f t="shared" si="417"/>
        <v>0</v>
      </c>
      <c r="L1585" s="539">
        <f t="shared" si="415"/>
        <v>207171.39504398342</v>
      </c>
      <c r="M1585" s="539">
        <f t="shared" si="415"/>
        <v>212334.54507623223</v>
      </c>
      <c r="N1585" s="539">
        <f t="shared" si="415"/>
        <v>11364977.351722443</v>
      </c>
      <c r="O1585" s="539">
        <f t="shared" si="418"/>
        <v>11784483.29184266</v>
      </c>
      <c r="P1585" s="540"/>
      <c r="Q1585" s="541"/>
      <c r="R1585" s="541">
        <f>+R1584</f>
        <v>629.67342607250316</v>
      </c>
      <c r="S1585" s="541">
        <f>+R1584</f>
        <v>629.67342607250316</v>
      </c>
      <c r="T1585" s="541"/>
      <c r="U1585" s="538">
        <f t="shared" si="419"/>
        <v>0</v>
      </c>
      <c r="V1585" s="538">
        <f t="shared" si="416"/>
        <v>202125.16976927352</v>
      </c>
      <c r="W1585" s="538">
        <f t="shared" si="416"/>
        <v>207162.55717785354</v>
      </c>
      <c r="X1585" s="538">
        <f t="shared" si="416"/>
        <v>0</v>
      </c>
      <c r="Y1585" s="538">
        <f t="shared" si="420"/>
        <v>409287.72694712703</v>
      </c>
      <c r="Z1585" s="542">
        <f t="shared" si="421"/>
        <v>-11375195.564895533</v>
      </c>
      <c r="AA1585" s="543"/>
      <c r="AB1585" s="544" t="s">
        <v>2263</v>
      </c>
      <c r="AC1585" s="544" t="s">
        <v>2505</v>
      </c>
      <c r="AD1585" s="544" t="s">
        <v>2505</v>
      </c>
      <c r="AE1585" s="544" t="s">
        <v>2263</v>
      </c>
      <c r="AF1585" s="545" t="s">
        <v>2263</v>
      </c>
      <c r="AG1585" s="545" t="s">
        <v>2263</v>
      </c>
      <c r="AH1585" s="556"/>
      <c r="AN1585" s="502">
        <f t="shared" si="423"/>
        <v>0</v>
      </c>
      <c r="AO1585" s="502">
        <f t="shared" si="423"/>
        <v>-5046.2252747098973</v>
      </c>
      <c r="AP1585" s="502">
        <f t="shared" si="423"/>
        <v>-5171.9878983786912</v>
      </c>
      <c r="AQ1585" s="502">
        <f t="shared" si="422"/>
        <v>-11364977.351722443</v>
      </c>
    </row>
    <row r="1586" spans="1:43" s="504" customFormat="1" ht="12.75" x14ac:dyDescent="0.2">
      <c r="A1586" s="535" t="s">
        <v>1960</v>
      </c>
      <c r="B1586" s="536">
        <v>0</v>
      </c>
      <c r="C1586" s="537" t="s">
        <v>2263</v>
      </c>
      <c r="D1586" s="537">
        <v>10483.930769305094</v>
      </c>
      <c r="E1586" s="537">
        <v>10483.930769305094</v>
      </c>
      <c r="F1586" s="537">
        <v>6837.1153643785556</v>
      </c>
      <c r="G1586" s="538">
        <v>0</v>
      </c>
      <c r="H1586" s="538">
        <v>17</v>
      </c>
      <c r="I1586" s="538">
        <v>40</v>
      </c>
      <c r="J1586" s="538">
        <v>349</v>
      </c>
      <c r="K1586" s="539">
        <f t="shared" si="417"/>
        <v>0</v>
      </c>
      <c r="L1586" s="539">
        <f t="shared" si="415"/>
        <v>178226.8230781866</v>
      </c>
      <c r="M1586" s="539">
        <f t="shared" si="415"/>
        <v>419357.23077220377</v>
      </c>
      <c r="N1586" s="539">
        <f t="shared" si="415"/>
        <v>2386153.2621681159</v>
      </c>
      <c r="O1586" s="539">
        <f t="shared" si="418"/>
        <v>2983737.3160185064</v>
      </c>
      <c r="P1586" s="540"/>
      <c r="Q1586" s="541"/>
      <c r="R1586" s="541"/>
      <c r="S1586" s="541"/>
      <c r="T1586" s="541"/>
      <c r="U1586" s="538">
        <f t="shared" si="419"/>
        <v>0</v>
      </c>
      <c r="V1586" s="538">
        <f t="shared" si="416"/>
        <v>0</v>
      </c>
      <c r="W1586" s="538">
        <f t="shared" si="416"/>
        <v>0</v>
      </c>
      <c r="X1586" s="538">
        <f t="shared" si="416"/>
        <v>0</v>
      </c>
      <c r="Y1586" s="538">
        <f t="shared" si="420"/>
        <v>0</v>
      </c>
      <c r="Z1586" s="542">
        <f t="shared" si="421"/>
        <v>0</v>
      </c>
      <c r="AA1586" s="543"/>
      <c r="AB1586" s="544" t="s">
        <v>2263</v>
      </c>
      <c r="AC1586" s="544" t="s">
        <v>2505</v>
      </c>
      <c r="AD1586" s="544" t="s">
        <v>2505</v>
      </c>
      <c r="AE1586" s="544" t="s">
        <v>2263</v>
      </c>
      <c r="AF1586" s="545" t="s">
        <v>2263</v>
      </c>
      <c r="AG1586" s="545" t="s">
        <v>2263</v>
      </c>
      <c r="AH1586" s="556"/>
      <c r="AN1586" s="502">
        <f t="shared" si="423"/>
        <v>0</v>
      </c>
      <c r="AO1586" s="502">
        <f t="shared" si="423"/>
        <v>-178226.8230781866</v>
      </c>
      <c r="AP1586" s="502">
        <f t="shared" si="423"/>
        <v>-419357.23077220377</v>
      </c>
      <c r="AQ1586" s="502">
        <f t="shared" si="422"/>
        <v>-2386153.2621681159</v>
      </c>
    </row>
    <row r="1587" spans="1:43" s="504" customFormat="1" ht="12.75" x14ac:dyDescent="0.2">
      <c r="A1587" s="535" t="s">
        <v>1961</v>
      </c>
      <c r="B1587" s="536">
        <v>0</v>
      </c>
      <c r="C1587" s="537" t="s">
        <v>2263</v>
      </c>
      <c r="D1587" s="537">
        <v>4163.6982641945706</v>
      </c>
      <c r="E1587" s="537">
        <v>4163.6982641945706</v>
      </c>
      <c r="F1587" s="537">
        <v>4229.8990122341829</v>
      </c>
      <c r="G1587" s="538">
        <v>0</v>
      </c>
      <c r="H1587" s="538">
        <v>29</v>
      </c>
      <c r="I1587" s="538">
        <v>37</v>
      </c>
      <c r="J1587" s="538">
        <v>363</v>
      </c>
      <c r="K1587" s="539">
        <f t="shared" si="417"/>
        <v>0</v>
      </c>
      <c r="L1587" s="539">
        <f t="shared" si="415"/>
        <v>120747.24966164255</v>
      </c>
      <c r="M1587" s="539">
        <f t="shared" si="415"/>
        <v>154056.83577519911</v>
      </c>
      <c r="N1587" s="539">
        <f t="shared" si="415"/>
        <v>1535453.3414410085</v>
      </c>
      <c r="O1587" s="539">
        <f t="shared" si="418"/>
        <v>1810257.4268778502</v>
      </c>
      <c r="P1587" s="540"/>
      <c r="Q1587" s="541"/>
      <c r="R1587" s="541"/>
      <c r="S1587" s="541"/>
      <c r="T1587" s="541"/>
      <c r="U1587" s="538">
        <f t="shared" si="419"/>
        <v>0</v>
      </c>
      <c r="V1587" s="538">
        <f t="shared" si="416"/>
        <v>0</v>
      </c>
      <c r="W1587" s="538">
        <f t="shared" si="416"/>
        <v>0</v>
      </c>
      <c r="X1587" s="538">
        <f t="shared" si="416"/>
        <v>0</v>
      </c>
      <c r="Y1587" s="538">
        <f t="shared" si="420"/>
        <v>0</v>
      </c>
      <c r="Z1587" s="542">
        <f t="shared" si="421"/>
        <v>0</v>
      </c>
      <c r="AA1587" s="543"/>
      <c r="AB1587" s="544" t="s">
        <v>2263</v>
      </c>
      <c r="AC1587" s="544" t="s">
        <v>2505</v>
      </c>
      <c r="AD1587" s="544" t="s">
        <v>2505</v>
      </c>
      <c r="AE1587" s="544" t="s">
        <v>2263</v>
      </c>
      <c r="AF1587" s="545" t="s">
        <v>2263</v>
      </c>
      <c r="AG1587" s="545" t="s">
        <v>2263</v>
      </c>
      <c r="AH1587" s="556"/>
      <c r="AN1587" s="502">
        <f t="shared" si="423"/>
        <v>0</v>
      </c>
      <c r="AO1587" s="502">
        <f t="shared" si="423"/>
        <v>-120747.24966164255</v>
      </c>
      <c r="AP1587" s="502">
        <f t="shared" si="423"/>
        <v>-154056.83577519911</v>
      </c>
      <c r="AQ1587" s="502">
        <f t="shared" si="422"/>
        <v>-1535453.3414410085</v>
      </c>
    </row>
    <row r="1588" spans="1:43" s="504" customFormat="1" ht="12.75" x14ac:dyDescent="0.2">
      <c r="A1588" s="535" t="s">
        <v>1962</v>
      </c>
      <c r="B1588" s="536">
        <v>0</v>
      </c>
      <c r="C1588" s="537" t="s">
        <v>2263</v>
      </c>
      <c r="D1588" s="537">
        <v>1261.2693421674367</v>
      </c>
      <c r="E1588" s="537">
        <v>1261.2693421674367</v>
      </c>
      <c r="F1588" s="537">
        <v>2715.4331629879634</v>
      </c>
      <c r="G1588" s="538">
        <v>0</v>
      </c>
      <c r="H1588" s="538">
        <v>395</v>
      </c>
      <c r="I1588" s="538">
        <v>151</v>
      </c>
      <c r="J1588" s="538">
        <v>2201</v>
      </c>
      <c r="K1588" s="539">
        <f t="shared" si="417"/>
        <v>0</v>
      </c>
      <c r="L1588" s="539">
        <f t="shared" si="415"/>
        <v>498201.39015613747</v>
      </c>
      <c r="M1588" s="539">
        <f t="shared" si="415"/>
        <v>190451.67066728295</v>
      </c>
      <c r="N1588" s="539">
        <f t="shared" si="415"/>
        <v>5976668.3917365074</v>
      </c>
      <c r="O1588" s="539">
        <f t="shared" si="418"/>
        <v>6665321.4525599275</v>
      </c>
      <c r="P1588" s="540"/>
      <c r="Q1588" s="541"/>
      <c r="R1588" s="541"/>
      <c r="S1588" s="541"/>
      <c r="T1588" s="541"/>
      <c r="U1588" s="538">
        <f t="shared" si="419"/>
        <v>0</v>
      </c>
      <c r="V1588" s="538">
        <f t="shared" si="416"/>
        <v>0</v>
      </c>
      <c r="W1588" s="538">
        <f t="shared" si="416"/>
        <v>0</v>
      </c>
      <c r="X1588" s="538">
        <f t="shared" si="416"/>
        <v>0</v>
      </c>
      <c r="Y1588" s="538">
        <f t="shared" si="420"/>
        <v>0</v>
      </c>
      <c r="Z1588" s="542">
        <f t="shared" si="421"/>
        <v>0</v>
      </c>
      <c r="AA1588" s="543"/>
      <c r="AB1588" s="544" t="s">
        <v>2263</v>
      </c>
      <c r="AC1588" s="544" t="s">
        <v>2505</v>
      </c>
      <c r="AD1588" s="544" t="s">
        <v>2505</v>
      </c>
      <c r="AE1588" s="544" t="s">
        <v>2263</v>
      </c>
      <c r="AF1588" s="545" t="s">
        <v>2263</v>
      </c>
      <c r="AG1588" s="545" t="s">
        <v>2263</v>
      </c>
      <c r="AH1588" s="556"/>
      <c r="AN1588" s="502">
        <f t="shared" si="423"/>
        <v>0</v>
      </c>
      <c r="AO1588" s="502">
        <f t="shared" si="423"/>
        <v>-498201.39015613747</v>
      </c>
      <c r="AP1588" s="502">
        <f t="shared" si="423"/>
        <v>-190451.67066728295</v>
      </c>
      <c r="AQ1588" s="502">
        <f t="shared" si="422"/>
        <v>-5976668.3917365074</v>
      </c>
    </row>
    <row r="1589" spans="1:43" s="504" customFormat="1" ht="12.75" x14ac:dyDescent="0.2">
      <c r="A1589" s="535" t="s">
        <v>1963</v>
      </c>
      <c r="B1589" s="536">
        <v>0</v>
      </c>
      <c r="C1589" s="537" t="s">
        <v>2263</v>
      </c>
      <c r="D1589" s="537">
        <v>993.78047686099933</v>
      </c>
      <c r="E1589" s="537">
        <v>993.78047686099933</v>
      </c>
      <c r="F1589" s="537">
        <v>1970.1441857500959</v>
      </c>
      <c r="G1589" s="538">
        <v>0</v>
      </c>
      <c r="H1589" s="538">
        <v>362</v>
      </c>
      <c r="I1589" s="538">
        <v>100</v>
      </c>
      <c r="J1589" s="538">
        <v>2447</v>
      </c>
      <c r="K1589" s="539">
        <f t="shared" si="417"/>
        <v>0</v>
      </c>
      <c r="L1589" s="539">
        <f t="shared" si="415"/>
        <v>359748.53262368176</v>
      </c>
      <c r="M1589" s="539">
        <f t="shared" si="415"/>
        <v>99378.047686099933</v>
      </c>
      <c r="N1589" s="539">
        <f t="shared" si="415"/>
        <v>4820942.8225304848</v>
      </c>
      <c r="O1589" s="539">
        <f t="shared" si="418"/>
        <v>5280069.402840266</v>
      </c>
      <c r="P1589" s="540"/>
      <c r="Q1589" s="541"/>
      <c r="R1589" s="541"/>
      <c r="S1589" s="541"/>
      <c r="T1589" s="541"/>
      <c r="U1589" s="538">
        <f t="shared" si="419"/>
        <v>0</v>
      </c>
      <c r="V1589" s="538">
        <f t="shared" si="416"/>
        <v>0</v>
      </c>
      <c r="W1589" s="538">
        <f t="shared" si="416"/>
        <v>0</v>
      </c>
      <c r="X1589" s="538">
        <f t="shared" si="416"/>
        <v>0</v>
      </c>
      <c r="Y1589" s="538">
        <f t="shared" si="420"/>
        <v>0</v>
      </c>
      <c r="Z1589" s="542">
        <f t="shared" si="421"/>
        <v>0</v>
      </c>
      <c r="AA1589" s="543"/>
      <c r="AB1589" s="544" t="s">
        <v>2263</v>
      </c>
      <c r="AC1589" s="544" t="s">
        <v>2505</v>
      </c>
      <c r="AD1589" s="544" t="s">
        <v>2505</v>
      </c>
      <c r="AE1589" s="544" t="s">
        <v>2263</v>
      </c>
      <c r="AF1589" s="545" t="s">
        <v>2263</v>
      </c>
      <c r="AG1589" s="545" t="s">
        <v>2263</v>
      </c>
      <c r="AH1589" s="556"/>
      <c r="AN1589" s="502">
        <f t="shared" si="423"/>
        <v>0</v>
      </c>
      <c r="AO1589" s="502">
        <f t="shared" si="423"/>
        <v>-359748.53262368176</v>
      </c>
      <c r="AP1589" s="502">
        <f t="shared" si="423"/>
        <v>-99378.047686099933</v>
      </c>
      <c r="AQ1589" s="502">
        <f t="shared" si="422"/>
        <v>-4820942.8225304848</v>
      </c>
    </row>
    <row r="1590" spans="1:43" s="504" customFormat="1" ht="12.75" x14ac:dyDescent="0.2">
      <c r="A1590" s="535" t="s">
        <v>1964</v>
      </c>
      <c r="B1590" s="536">
        <v>0</v>
      </c>
      <c r="C1590" s="537" t="s">
        <v>2263</v>
      </c>
      <c r="D1590" s="537">
        <v>478.59491493125023</v>
      </c>
      <c r="E1590" s="537">
        <v>478.59491493125023</v>
      </c>
      <c r="F1590" s="537">
        <v>1661.5277519180825</v>
      </c>
      <c r="G1590" s="538">
        <v>0</v>
      </c>
      <c r="H1590" s="538">
        <v>841</v>
      </c>
      <c r="I1590" s="538">
        <v>173</v>
      </c>
      <c r="J1590" s="538">
        <v>3862</v>
      </c>
      <c r="K1590" s="539">
        <f t="shared" si="417"/>
        <v>0</v>
      </c>
      <c r="L1590" s="539">
        <f t="shared" si="415"/>
        <v>402498.32345718145</v>
      </c>
      <c r="M1590" s="539">
        <f t="shared" si="415"/>
        <v>82796.920283106287</v>
      </c>
      <c r="N1590" s="539">
        <f t="shared" si="415"/>
        <v>6416820.1779076345</v>
      </c>
      <c r="O1590" s="539">
        <f t="shared" si="418"/>
        <v>6902115.4216479221</v>
      </c>
      <c r="P1590" s="540"/>
      <c r="Q1590" s="541"/>
      <c r="R1590" s="541"/>
      <c r="S1590" s="541"/>
      <c r="T1590" s="541"/>
      <c r="U1590" s="538">
        <f t="shared" si="419"/>
        <v>0</v>
      </c>
      <c r="V1590" s="538">
        <f t="shared" si="416"/>
        <v>0</v>
      </c>
      <c r="W1590" s="538">
        <f t="shared" si="416"/>
        <v>0</v>
      </c>
      <c r="X1590" s="538">
        <f t="shared" si="416"/>
        <v>0</v>
      </c>
      <c r="Y1590" s="538">
        <f t="shared" si="420"/>
        <v>0</v>
      </c>
      <c r="Z1590" s="542">
        <f t="shared" si="421"/>
        <v>0</v>
      </c>
      <c r="AA1590" s="543"/>
      <c r="AB1590" s="544" t="s">
        <v>2263</v>
      </c>
      <c r="AC1590" s="544" t="s">
        <v>2505</v>
      </c>
      <c r="AD1590" s="544" t="s">
        <v>2505</v>
      </c>
      <c r="AE1590" s="544" t="s">
        <v>2263</v>
      </c>
      <c r="AF1590" s="545" t="s">
        <v>2263</v>
      </c>
      <c r="AG1590" s="545" t="s">
        <v>2263</v>
      </c>
      <c r="AH1590" s="556"/>
      <c r="AN1590" s="502">
        <f t="shared" si="423"/>
        <v>0</v>
      </c>
      <c r="AO1590" s="502">
        <f t="shared" si="423"/>
        <v>-402498.32345718145</v>
      </c>
      <c r="AP1590" s="502">
        <f t="shared" si="423"/>
        <v>-82796.920283106287</v>
      </c>
      <c r="AQ1590" s="502">
        <f t="shared" si="422"/>
        <v>-6416820.1779076345</v>
      </c>
    </row>
    <row r="1591" spans="1:43" s="504" customFormat="1" ht="12.75" x14ac:dyDescent="0.2">
      <c r="A1591" s="535" t="s">
        <v>1965</v>
      </c>
      <c r="B1591" s="536">
        <v>0</v>
      </c>
      <c r="C1591" s="537" t="s">
        <v>2263</v>
      </c>
      <c r="D1591" s="537">
        <v>4139.5359692347956</v>
      </c>
      <c r="E1591" s="537">
        <v>4139.5359692347956</v>
      </c>
      <c r="F1591" s="537">
        <v>2744.415378386695</v>
      </c>
      <c r="G1591" s="538">
        <v>0</v>
      </c>
      <c r="H1591" s="538">
        <v>58</v>
      </c>
      <c r="I1591" s="538">
        <v>71</v>
      </c>
      <c r="J1591" s="538">
        <v>631</v>
      </c>
      <c r="K1591" s="539">
        <f t="shared" si="417"/>
        <v>0</v>
      </c>
      <c r="L1591" s="539">
        <f t="shared" si="415"/>
        <v>240093.08621561815</v>
      </c>
      <c r="M1591" s="539">
        <f t="shared" si="415"/>
        <v>293907.05381567049</v>
      </c>
      <c r="N1591" s="539">
        <f t="shared" si="415"/>
        <v>1731726.1037620045</v>
      </c>
      <c r="O1591" s="539">
        <f t="shared" si="418"/>
        <v>2265726.2437932929</v>
      </c>
      <c r="P1591" s="540"/>
      <c r="Q1591" s="541"/>
      <c r="R1591" s="541"/>
      <c r="S1591" s="541"/>
      <c r="T1591" s="541"/>
      <c r="U1591" s="538">
        <f t="shared" si="419"/>
        <v>0</v>
      </c>
      <c r="V1591" s="538">
        <f t="shared" si="416"/>
        <v>0</v>
      </c>
      <c r="W1591" s="538">
        <f t="shared" si="416"/>
        <v>0</v>
      </c>
      <c r="X1591" s="538">
        <f t="shared" si="416"/>
        <v>0</v>
      </c>
      <c r="Y1591" s="538">
        <f t="shared" si="420"/>
        <v>0</v>
      </c>
      <c r="Z1591" s="542">
        <f t="shared" si="421"/>
        <v>0</v>
      </c>
      <c r="AA1591" s="543"/>
      <c r="AB1591" s="544" t="s">
        <v>2263</v>
      </c>
      <c r="AC1591" s="544" t="s">
        <v>2505</v>
      </c>
      <c r="AD1591" s="544" t="s">
        <v>2505</v>
      </c>
      <c r="AE1591" s="544" t="s">
        <v>2263</v>
      </c>
      <c r="AF1591" s="545" t="s">
        <v>2263</v>
      </c>
      <c r="AG1591" s="545" t="s">
        <v>2263</v>
      </c>
      <c r="AH1591" s="556"/>
      <c r="AN1591" s="502">
        <f t="shared" si="423"/>
        <v>0</v>
      </c>
      <c r="AO1591" s="502">
        <f t="shared" si="423"/>
        <v>-240093.08621561815</v>
      </c>
      <c r="AP1591" s="502">
        <f t="shared" si="423"/>
        <v>-293907.05381567049</v>
      </c>
      <c r="AQ1591" s="502">
        <f t="shared" si="422"/>
        <v>-1731726.1037620045</v>
      </c>
    </row>
    <row r="1592" spans="1:43" s="504" customFormat="1" ht="12.75" x14ac:dyDescent="0.2">
      <c r="A1592" s="535" t="s">
        <v>1966</v>
      </c>
      <c r="B1592" s="536">
        <v>0</v>
      </c>
      <c r="C1592" s="537" t="s">
        <v>2263</v>
      </c>
      <c r="D1592" s="537">
        <v>1551.2807077085879</v>
      </c>
      <c r="E1592" s="537">
        <v>1551.2807077085879</v>
      </c>
      <c r="F1592" s="537">
        <v>1549.4542987930752</v>
      </c>
      <c r="G1592" s="538">
        <v>0</v>
      </c>
      <c r="H1592" s="538">
        <v>162</v>
      </c>
      <c r="I1592" s="538">
        <v>122</v>
      </c>
      <c r="J1592" s="538">
        <v>2770</v>
      </c>
      <c r="K1592" s="539">
        <f t="shared" si="417"/>
        <v>0</v>
      </c>
      <c r="L1592" s="539">
        <f t="shared" ref="L1592:N1655" si="424">IFERROR(D1592*H1592,"")</f>
        <v>251307.47464879125</v>
      </c>
      <c r="M1592" s="539">
        <f t="shared" si="424"/>
        <v>189256.24634044772</v>
      </c>
      <c r="N1592" s="539">
        <f t="shared" si="424"/>
        <v>4291988.4076568186</v>
      </c>
      <c r="O1592" s="539">
        <f t="shared" si="418"/>
        <v>4732552.1286460571</v>
      </c>
      <c r="P1592" s="540"/>
      <c r="Q1592" s="541"/>
      <c r="R1592" s="541"/>
      <c r="S1592" s="541"/>
      <c r="T1592" s="541"/>
      <c r="U1592" s="538">
        <f t="shared" si="419"/>
        <v>0</v>
      </c>
      <c r="V1592" s="538">
        <f t="shared" ref="V1592:X1655" si="425">IFERROR(H1592*R1592,"")</f>
        <v>0</v>
      </c>
      <c r="W1592" s="538">
        <f t="shared" si="425"/>
        <v>0</v>
      </c>
      <c r="X1592" s="538">
        <f t="shared" si="425"/>
        <v>0</v>
      </c>
      <c r="Y1592" s="538">
        <f t="shared" si="420"/>
        <v>0</v>
      </c>
      <c r="Z1592" s="542">
        <f t="shared" si="421"/>
        <v>0</v>
      </c>
      <c r="AA1592" s="543"/>
      <c r="AB1592" s="544" t="s">
        <v>2263</v>
      </c>
      <c r="AC1592" s="544" t="s">
        <v>2505</v>
      </c>
      <c r="AD1592" s="544" t="s">
        <v>2505</v>
      </c>
      <c r="AE1592" s="544" t="s">
        <v>2263</v>
      </c>
      <c r="AF1592" s="545" t="s">
        <v>2263</v>
      </c>
      <c r="AG1592" s="545" t="s">
        <v>2263</v>
      </c>
      <c r="AH1592" s="556"/>
      <c r="AN1592" s="502">
        <f t="shared" si="423"/>
        <v>0</v>
      </c>
      <c r="AO1592" s="502">
        <f t="shared" si="423"/>
        <v>-251307.47464879125</v>
      </c>
      <c r="AP1592" s="502">
        <f t="shared" si="423"/>
        <v>-189256.24634044772</v>
      </c>
      <c r="AQ1592" s="502">
        <f t="shared" si="422"/>
        <v>-4291988.4076568186</v>
      </c>
    </row>
    <row r="1593" spans="1:43" s="504" customFormat="1" ht="12.75" x14ac:dyDescent="0.2">
      <c r="A1593" s="535" t="s">
        <v>1967</v>
      </c>
      <c r="B1593" s="536">
        <v>0</v>
      </c>
      <c r="C1593" s="537" t="s">
        <v>2263</v>
      </c>
      <c r="D1593" s="537">
        <v>687.2301188236579</v>
      </c>
      <c r="E1593" s="537">
        <v>687.2301188236579</v>
      </c>
      <c r="F1593" s="537">
        <v>1081.6455526246086</v>
      </c>
      <c r="G1593" s="538">
        <v>0</v>
      </c>
      <c r="H1593" s="538">
        <v>691</v>
      </c>
      <c r="I1593" s="538">
        <v>294</v>
      </c>
      <c r="J1593" s="538">
        <v>14528</v>
      </c>
      <c r="K1593" s="539">
        <f t="shared" si="417"/>
        <v>0</v>
      </c>
      <c r="L1593" s="539">
        <f t="shared" si="424"/>
        <v>474876.0121071476</v>
      </c>
      <c r="M1593" s="539">
        <f t="shared" si="424"/>
        <v>202045.65493415543</v>
      </c>
      <c r="N1593" s="539">
        <f t="shared" si="424"/>
        <v>15714146.588530313</v>
      </c>
      <c r="O1593" s="539">
        <f t="shared" si="418"/>
        <v>16391068.255571617</v>
      </c>
      <c r="P1593" s="540"/>
      <c r="Q1593" s="541"/>
      <c r="R1593" s="541"/>
      <c r="S1593" s="541"/>
      <c r="T1593" s="541"/>
      <c r="U1593" s="538">
        <f t="shared" si="419"/>
        <v>0</v>
      </c>
      <c r="V1593" s="538">
        <f t="shared" si="425"/>
        <v>0</v>
      </c>
      <c r="W1593" s="538">
        <f t="shared" si="425"/>
        <v>0</v>
      </c>
      <c r="X1593" s="538">
        <f t="shared" si="425"/>
        <v>0</v>
      </c>
      <c r="Y1593" s="538">
        <f t="shared" si="420"/>
        <v>0</v>
      </c>
      <c r="Z1593" s="542">
        <f t="shared" si="421"/>
        <v>0</v>
      </c>
      <c r="AA1593" s="543"/>
      <c r="AB1593" s="544" t="s">
        <v>2263</v>
      </c>
      <c r="AC1593" s="544" t="s">
        <v>2505</v>
      </c>
      <c r="AD1593" s="544" t="s">
        <v>2505</v>
      </c>
      <c r="AE1593" s="544" t="s">
        <v>2263</v>
      </c>
      <c r="AF1593" s="545" t="s">
        <v>2263</v>
      </c>
      <c r="AG1593" s="545" t="s">
        <v>2263</v>
      </c>
      <c r="AH1593" s="556"/>
      <c r="AN1593" s="502">
        <f t="shared" si="423"/>
        <v>0</v>
      </c>
      <c r="AO1593" s="502">
        <f t="shared" si="423"/>
        <v>-474876.0121071476</v>
      </c>
      <c r="AP1593" s="502">
        <f t="shared" si="423"/>
        <v>-202045.65493415543</v>
      </c>
      <c r="AQ1593" s="502">
        <f t="shared" si="422"/>
        <v>-15714146.588530313</v>
      </c>
    </row>
    <row r="1594" spans="1:43" s="504" customFormat="1" ht="12.75" x14ac:dyDescent="0.2">
      <c r="A1594" s="535" t="s">
        <v>1968</v>
      </c>
      <c r="B1594" s="536" t="s">
        <v>2469</v>
      </c>
      <c r="C1594" s="537" t="s">
        <v>2263</v>
      </c>
      <c r="D1594" s="537">
        <v>439.5976547112536</v>
      </c>
      <c r="E1594" s="537">
        <v>439.5976547112536</v>
      </c>
      <c r="F1594" s="537">
        <v>785.32179194081516</v>
      </c>
      <c r="G1594" s="538">
        <v>0</v>
      </c>
      <c r="H1594" s="538">
        <v>613</v>
      </c>
      <c r="I1594" s="538">
        <v>246</v>
      </c>
      <c r="J1594" s="538">
        <v>15500</v>
      </c>
      <c r="K1594" s="539">
        <f t="shared" si="417"/>
        <v>0</v>
      </c>
      <c r="L1594" s="539">
        <f t="shared" si="424"/>
        <v>269473.36233799846</v>
      </c>
      <c r="M1594" s="539">
        <f t="shared" si="424"/>
        <v>108141.02305896838</v>
      </c>
      <c r="N1594" s="539">
        <f t="shared" si="424"/>
        <v>12172487.775082635</v>
      </c>
      <c r="O1594" s="539">
        <f t="shared" si="418"/>
        <v>12550102.160479601</v>
      </c>
      <c r="P1594" s="540"/>
      <c r="Q1594" s="541"/>
      <c r="R1594" s="541">
        <f>(SUMPRODUCT(D1594:E1594,H1594:I1594)+SUMPRODUCT(D1597:E1597,H1597:I1597))/SUM(H1594:I1594,H1597:I1597)</f>
        <v>439.7922812216521</v>
      </c>
      <c r="S1594" s="541">
        <f>+R1594</f>
        <v>439.7922812216521</v>
      </c>
      <c r="T1594" s="541"/>
      <c r="U1594" s="538">
        <f t="shared" si="419"/>
        <v>0</v>
      </c>
      <c r="V1594" s="538">
        <f t="shared" si="425"/>
        <v>269592.66838887276</v>
      </c>
      <c r="W1594" s="538">
        <f t="shared" si="425"/>
        <v>108188.90118052642</v>
      </c>
      <c r="X1594" s="538">
        <f t="shared" si="425"/>
        <v>0</v>
      </c>
      <c r="Y1594" s="538">
        <f t="shared" si="420"/>
        <v>377781.56956939917</v>
      </c>
      <c r="Z1594" s="542">
        <f t="shared" si="421"/>
        <v>-12172320.590910202</v>
      </c>
      <c r="AA1594" s="543"/>
      <c r="AB1594" s="544" t="s">
        <v>2263</v>
      </c>
      <c r="AC1594" s="544" t="s">
        <v>2505</v>
      </c>
      <c r="AD1594" s="544" t="s">
        <v>2505</v>
      </c>
      <c r="AE1594" s="544" t="s">
        <v>2263</v>
      </c>
      <c r="AF1594" s="545" t="s">
        <v>2263</v>
      </c>
      <c r="AG1594" s="545" t="s">
        <v>2263</v>
      </c>
      <c r="AH1594" s="556"/>
      <c r="AN1594" s="502">
        <f t="shared" si="423"/>
        <v>0</v>
      </c>
      <c r="AO1594" s="502">
        <f t="shared" si="423"/>
        <v>119.30605087429285</v>
      </c>
      <c r="AP1594" s="502">
        <f t="shared" si="423"/>
        <v>47.878121558038401</v>
      </c>
      <c r="AQ1594" s="502">
        <f t="shared" si="422"/>
        <v>-12172487.775082635</v>
      </c>
    </row>
    <row r="1595" spans="1:43" s="504" customFormat="1" ht="12.75" x14ac:dyDescent="0.2">
      <c r="A1595" s="535" t="s">
        <v>1969</v>
      </c>
      <c r="B1595" s="536">
        <v>0</v>
      </c>
      <c r="C1595" s="537" t="s">
        <v>2263</v>
      </c>
      <c r="D1595" s="537">
        <v>1106.140546147768</v>
      </c>
      <c r="E1595" s="537">
        <v>1106.140546147768</v>
      </c>
      <c r="F1595" s="537">
        <v>1069.333402848981</v>
      </c>
      <c r="G1595" s="538">
        <v>0</v>
      </c>
      <c r="H1595" s="538">
        <v>405</v>
      </c>
      <c r="I1595" s="538">
        <v>89</v>
      </c>
      <c r="J1595" s="538">
        <v>742</v>
      </c>
      <c r="K1595" s="539">
        <f t="shared" si="417"/>
        <v>0</v>
      </c>
      <c r="L1595" s="539">
        <f t="shared" si="424"/>
        <v>447986.92118984601</v>
      </c>
      <c r="M1595" s="539">
        <f t="shared" si="424"/>
        <v>98446.508607151351</v>
      </c>
      <c r="N1595" s="539">
        <f t="shared" si="424"/>
        <v>793445.38491394394</v>
      </c>
      <c r="O1595" s="539">
        <f t="shared" si="418"/>
        <v>1339878.8147109412</v>
      </c>
      <c r="P1595" s="540"/>
      <c r="Q1595" s="541"/>
      <c r="R1595" s="541"/>
      <c r="S1595" s="541"/>
      <c r="T1595" s="541"/>
      <c r="U1595" s="538">
        <f t="shared" si="419"/>
        <v>0</v>
      </c>
      <c r="V1595" s="538">
        <f t="shared" si="425"/>
        <v>0</v>
      </c>
      <c r="W1595" s="538">
        <f t="shared" si="425"/>
        <v>0</v>
      </c>
      <c r="X1595" s="538">
        <f t="shared" si="425"/>
        <v>0</v>
      </c>
      <c r="Y1595" s="538">
        <f t="shared" si="420"/>
        <v>0</v>
      </c>
      <c r="Z1595" s="542">
        <f t="shared" si="421"/>
        <v>0</v>
      </c>
      <c r="AA1595" s="543"/>
      <c r="AB1595" s="544" t="s">
        <v>2263</v>
      </c>
      <c r="AC1595" s="544" t="s">
        <v>2505</v>
      </c>
      <c r="AD1595" s="544" t="s">
        <v>2505</v>
      </c>
      <c r="AE1595" s="544" t="s">
        <v>2263</v>
      </c>
      <c r="AF1595" s="545" t="s">
        <v>2263</v>
      </c>
      <c r="AG1595" s="545" t="s">
        <v>2263</v>
      </c>
      <c r="AH1595" s="556"/>
      <c r="AN1595" s="502">
        <f t="shared" si="423"/>
        <v>0</v>
      </c>
      <c r="AO1595" s="502">
        <f t="shared" si="423"/>
        <v>-447986.92118984601</v>
      </c>
      <c r="AP1595" s="502">
        <f t="shared" si="423"/>
        <v>-98446.508607151351</v>
      </c>
      <c r="AQ1595" s="502">
        <f t="shared" si="422"/>
        <v>-793445.38491394394</v>
      </c>
    </row>
    <row r="1596" spans="1:43" s="504" customFormat="1" ht="12.75" x14ac:dyDescent="0.2">
      <c r="A1596" s="535" t="s">
        <v>1970</v>
      </c>
      <c r="B1596" s="536">
        <v>0</v>
      </c>
      <c r="C1596" s="537" t="s">
        <v>2263</v>
      </c>
      <c r="D1596" s="537">
        <v>623.30874826860963</v>
      </c>
      <c r="E1596" s="537">
        <v>623.30874826860963</v>
      </c>
      <c r="F1596" s="537">
        <v>651.92056702318746</v>
      </c>
      <c r="G1596" s="538">
        <v>0</v>
      </c>
      <c r="H1596" s="538">
        <v>379</v>
      </c>
      <c r="I1596" s="538">
        <v>108</v>
      </c>
      <c r="J1596" s="538">
        <v>1223</v>
      </c>
      <c r="K1596" s="539">
        <f t="shared" si="417"/>
        <v>0</v>
      </c>
      <c r="L1596" s="539">
        <f t="shared" si="424"/>
        <v>236234.01559380305</v>
      </c>
      <c r="M1596" s="539">
        <f t="shared" si="424"/>
        <v>67317.34481300984</v>
      </c>
      <c r="N1596" s="539">
        <f t="shared" si="424"/>
        <v>797298.85346935829</v>
      </c>
      <c r="O1596" s="539">
        <f t="shared" si="418"/>
        <v>1100850.213876171</v>
      </c>
      <c r="P1596" s="540"/>
      <c r="Q1596" s="541"/>
      <c r="R1596" s="541"/>
      <c r="S1596" s="541"/>
      <c r="T1596" s="541"/>
      <c r="U1596" s="538">
        <f t="shared" si="419"/>
        <v>0</v>
      </c>
      <c r="V1596" s="538">
        <f t="shared" si="425"/>
        <v>0</v>
      </c>
      <c r="W1596" s="538">
        <f t="shared" si="425"/>
        <v>0</v>
      </c>
      <c r="X1596" s="538">
        <f t="shared" si="425"/>
        <v>0</v>
      </c>
      <c r="Y1596" s="538">
        <f t="shared" si="420"/>
        <v>0</v>
      </c>
      <c r="Z1596" s="542">
        <f t="shared" si="421"/>
        <v>0</v>
      </c>
      <c r="AA1596" s="543"/>
      <c r="AB1596" s="544" t="s">
        <v>2263</v>
      </c>
      <c r="AC1596" s="544" t="s">
        <v>2505</v>
      </c>
      <c r="AD1596" s="544" t="s">
        <v>2505</v>
      </c>
      <c r="AE1596" s="544" t="s">
        <v>2263</v>
      </c>
      <c r="AF1596" s="545" t="s">
        <v>2263</v>
      </c>
      <c r="AG1596" s="545" t="s">
        <v>2263</v>
      </c>
      <c r="AH1596" s="556"/>
      <c r="AN1596" s="502">
        <f t="shared" si="423"/>
        <v>0</v>
      </c>
      <c r="AO1596" s="502">
        <f t="shared" si="423"/>
        <v>-236234.01559380305</v>
      </c>
      <c r="AP1596" s="502">
        <f t="shared" si="423"/>
        <v>-67317.34481300984</v>
      </c>
      <c r="AQ1596" s="502">
        <f t="shared" si="422"/>
        <v>-797298.85346935829</v>
      </c>
    </row>
    <row r="1597" spans="1:43" s="504" customFormat="1" ht="12.75" x14ac:dyDescent="0.2">
      <c r="A1597" s="535" t="s">
        <v>1971</v>
      </c>
      <c r="B1597" s="536" t="s">
        <v>2469</v>
      </c>
      <c r="C1597" s="537" t="s">
        <v>2263</v>
      </c>
      <c r="D1597" s="537">
        <v>440.01110867247979</v>
      </c>
      <c r="E1597" s="537">
        <v>440.01110867247979</v>
      </c>
      <c r="F1597" s="537">
        <v>486.44298590296279</v>
      </c>
      <c r="G1597" s="538">
        <v>0</v>
      </c>
      <c r="H1597" s="538">
        <v>599</v>
      </c>
      <c r="I1597" s="538">
        <v>165</v>
      </c>
      <c r="J1597" s="538">
        <v>2977</v>
      </c>
      <c r="K1597" s="539">
        <f t="shared" si="417"/>
        <v>0</v>
      </c>
      <c r="L1597" s="539">
        <f t="shared" si="424"/>
        <v>263566.65409481537</v>
      </c>
      <c r="M1597" s="539">
        <f t="shared" si="424"/>
        <v>72601.832930959165</v>
      </c>
      <c r="N1597" s="539">
        <f t="shared" si="424"/>
        <v>1448140.7690331202</v>
      </c>
      <c r="O1597" s="539">
        <f t="shared" si="418"/>
        <v>1784309.2560588948</v>
      </c>
      <c r="P1597" s="540"/>
      <c r="Q1597" s="541"/>
      <c r="R1597" s="541">
        <f>+R1594</f>
        <v>439.7922812216521</v>
      </c>
      <c r="S1597" s="541">
        <f>+R1594</f>
        <v>439.7922812216521</v>
      </c>
      <c r="T1597" s="541"/>
      <c r="U1597" s="538">
        <f t="shared" si="419"/>
        <v>0</v>
      </c>
      <c r="V1597" s="538">
        <f t="shared" si="425"/>
        <v>263435.57645176962</v>
      </c>
      <c r="W1597" s="538">
        <f t="shared" si="425"/>
        <v>72565.726401572596</v>
      </c>
      <c r="X1597" s="538">
        <f t="shared" si="425"/>
        <v>0</v>
      </c>
      <c r="Y1597" s="538">
        <f t="shared" si="420"/>
        <v>336001.3028533422</v>
      </c>
      <c r="Z1597" s="542">
        <f t="shared" si="421"/>
        <v>-1448307.9532055527</v>
      </c>
      <c r="AA1597" s="543"/>
      <c r="AB1597" s="544" t="s">
        <v>2263</v>
      </c>
      <c r="AC1597" s="544" t="s">
        <v>2505</v>
      </c>
      <c r="AD1597" s="544" t="s">
        <v>2505</v>
      </c>
      <c r="AE1597" s="544" t="s">
        <v>2263</v>
      </c>
      <c r="AF1597" s="545" t="s">
        <v>2263</v>
      </c>
      <c r="AG1597" s="545" t="s">
        <v>2263</v>
      </c>
      <c r="AH1597" s="556"/>
      <c r="AN1597" s="502">
        <f t="shared" si="423"/>
        <v>0</v>
      </c>
      <c r="AO1597" s="502">
        <f t="shared" si="423"/>
        <v>-131.07764304574812</v>
      </c>
      <c r="AP1597" s="502">
        <f t="shared" si="423"/>
        <v>-36.106529386568582</v>
      </c>
      <c r="AQ1597" s="502">
        <f t="shared" si="422"/>
        <v>-1448140.7690331202</v>
      </c>
    </row>
    <row r="1598" spans="1:43" s="504" customFormat="1" ht="12.75" x14ac:dyDescent="0.2">
      <c r="A1598" s="535" t="s">
        <v>1972</v>
      </c>
      <c r="B1598" s="536">
        <v>0</v>
      </c>
      <c r="C1598" s="537" t="s">
        <v>2263</v>
      </c>
      <c r="D1598" s="537">
        <v>2019.4832439302415</v>
      </c>
      <c r="E1598" s="537">
        <v>2019.4832439302415</v>
      </c>
      <c r="F1598" s="537">
        <v>702.31824241473237</v>
      </c>
      <c r="G1598" s="538">
        <v>0</v>
      </c>
      <c r="H1598" s="538">
        <v>13</v>
      </c>
      <c r="I1598" s="538">
        <v>41</v>
      </c>
      <c r="J1598" s="538">
        <v>6109</v>
      </c>
      <c r="K1598" s="539">
        <f t="shared" si="417"/>
        <v>0</v>
      </c>
      <c r="L1598" s="539">
        <f t="shared" si="424"/>
        <v>26253.282171093138</v>
      </c>
      <c r="M1598" s="539">
        <f t="shared" si="424"/>
        <v>82798.813001139904</v>
      </c>
      <c r="N1598" s="539">
        <f t="shared" si="424"/>
        <v>4290462.1429115999</v>
      </c>
      <c r="O1598" s="539">
        <f t="shared" si="418"/>
        <v>4399514.2380838329</v>
      </c>
      <c r="P1598" s="540"/>
      <c r="Q1598" s="541"/>
      <c r="R1598" s="541"/>
      <c r="S1598" s="541"/>
      <c r="T1598" s="541"/>
      <c r="U1598" s="538">
        <f t="shared" si="419"/>
        <v>0</v>
      </c>
      <c r="V1598" s="538">
        <f t="shared" si="425"/>
        <v>0</v>
      </c>
      <c r="W1598" s="538">
        <f t="shared" si="425"/>
        <v>0</v>
      </c>
      <c r="X1598" s="538">
        <f t="shared" si="425"/>
        <v>0</v>
      </c>
      <c r="Y1598" s="538">
        <f t="shared" si="420"/>
        <v>0</v>
      </c>
      <c r="Z1598" s="542">
        <f t="shared" si="421"/>
        <v>0</v>
      </c>
      <c r="AA1598" s="543"/>
      <c r="AB1598" s="544" t="s">
        <v>2263</v>
      </c>
      <c r="AC1598" s="544" t="s">
        <v>2505</v>
      </c>
      <c r="AD1598" s="544" t="s">
        <v>2505</v>
      </c>
      <c r="AE1598" s="544" t="s">
        <v>2263</v>
      </c>
      <c r="AF1598" s="545" t="s">
        <v>2263</v>
      </c>
      <c r="AG1598" s="545" t="s">
        <v>2263</v>
      </c>
      <c r="AH1598" s="556"/>
      <c r="AN1598" s="502">
        <f t="shared" si="423"/>
        <v>0</v>
      </c>
      <c r="AO1598" s="502">
        <f t="shared" si="423"/>
        <v>-26253.282171093138</v>
      </c>
      <c r="AP1598" s="502">
        <f t="shared" si="423"/>
        <v>-82798.813001139904</v>
      </c>
      <c r="AQ1598" s="502">
        <f t="shared" si="422"/>
        <v>-4290462.1429115999</v>
      </c>
    </row>
    <row r="1599" spans="1:43" s="504" customFormat="1" ht="12.75" x14ac:dyDescent="0.2">
      <c r="A1599" s="535" t="s">
        <v>1973</v>
      </c>
      <c r="B1599" s="536">
        <v>0</v>
      </c>
      <c r="C1599" s="537" t="s">
        <v>2263</v>
      </c>
      <c r="D1599" s="537">
        <v>538.7561658384974</v>
      </c>
      <c r="E1599" s="537">
        <v>538.7561658384974</v>
      </c>
      <c r="F1599" s="537">
        <v>576.86891830530874</v>
      </c>
      <c r="G1599" s="538">
        <v>0</v>
      </c>
      <c r="H1599" s="538">
        <v>157</v>
      </c>
      <c r="I1599" s="538">
        <v>164</v>
      </c>
      <c r="J1599" s="538">
        <v>44772</v>
      </c>
      <c r="K1599" s="539">
        <f t="shared" si="417"/>
        <v>0</v>
      </c>
      <c r="L1599" s="539">
        <f t="shared" si="424"/>
        <v>84584.718036644088</v>
      </c>
      <c r="M1599" s="539">
        <f t="shared" si="424"/>
        <v>88356.011197513566</v>
      </c>
      <c r="N1599" s="539">
        <f t="shared" si="424"/>
        <v>25827575.210365284</v>
      </c>
      <c r="O1599" s="539">
        <f t="shared" si="418"/>
        <v>26000515.939599443</v>
      </c>
      <c r="P1599" s="540"/>
      <c r="Q1599" s="541"/>
      <c r="R1599" s="541"/>
      <c r="S1599" s="541"/>
      <c r="T1599" s="541"/>
      <c r="U1599" s="538">
        <f t="shared" si="419"/>
        <v>0</v>
      </c>
      <c r="V1599" s="538">
        <f t="shared" si="425"/>
        <v>0</v>
      </c>
      <c r="W1599" s="538">
        <f t="shared" si="425"/>
        <v>0</v>
      </c>
      <c r="X1599" s="538">
        <f t="shared" si="425"/>
        <v>0</v>
      </c>
      <c r="Y1599" s="538">
        <f t="shared" si="420"/>
        <v>0</v>
      </c>
      <c r="Z1599" s="542">
        <f t="shared" si="421"/>
        <v>0</v>
      </c>
      <c r="AA1599" s="543"/>
      <c r="AB1599" s="544" t="s">
        <v>2263</v>
      </c>
      <c r="AC1599" s="544" t="s">
        <v>2505</v>
      </c>
      <c r="AD1599" s="544" t="s">
        <v>2505</v>
      </c>
      <c r="AE1599" s="544" t="s">
        <v>2263</v>
      </c>
      <c r="AF1599" s="545" t="s">
        <v>2263</v>
      </c>
      <c r="AG1599" s="545" t="s">
        <v>2263</v>
      </c>
      <c r="AH1599" s="556"/>
      <c r="AN1599" s="502">
        <f t="shared" si="423"/>
        <v>0</v>
      </c>
      <c r="AO1599" s="502">
        <f t="shared" si="423"/>
        <v>-84584.718036644088</v>
      </c>
      <c r="AP1599" s="502">
        <f t="shared" si="423"/>
        <v>-88356.011197513566</v>
      </c>
      <c r="AQ1599" s="502">
        <f t="shared" si="422"/>
        <v>-25827575.210365284</v>
      </c>
    </row>
    <row r="1600" spans="1:43" s="504" customFormat="1" ht="12.75" x14ac:dyDescent="0.2">
      <c r="A1600" s="535" t="s">
        <v>1974</v>
      </c>
      <c r="B1600" s="536">
        <v>0</v>
      </c>
      <c r="C1600" s="537" t="s">
        <v>2263</v>
      </c>
      <c r="D1600" s="537">
        <v>412.25652912624753</v>
      </c>
      <c r="E1600" s="537">
        <v>412.25652912624753</v>
      </c>
      <c r="F1600" s="537">
        <v>514.54774822398974</v>
      </c>
      <c r="G1600" s="538">
        <v>0</v>
      </c>
      <c r="H1600" s="538">
        <v>105</v>
      </c>
      <c r="I1600" s="538">
        <v>66</v>
      </c>
      <c r="J1600" s="538">
        <v>13942</v>
      </c>
      <c r="K1600" s="539">
        <f t="shared" si="417"/>
        <v>0</v>
      </c>
      <c r="L1600" s="539">
        <f t="shared" si="424"/>
        <v>43286.935558255987</v>
      </c>
      <c r="M1600" s="539">
        <f t="shared" si="424"/>
        <v>27208.930922332336</v>
      </c>
      <c r="N1600" s="539">
        <f t="shared" si="424"/>
        <v>7173824.7057388648</v>
      </c>
      <c r="O1600" s="539">
        <f t="shared" si="418"/>
        <v>7244320.5722194528</v>
      </c>
      <c r="P1600" s="540"/>
      <c r="Q1600" s="541"/>
      <c r="R1600" s="541"/>
      <c r="S1600" s="541"/>
      <c r="T1600" s="541"/>
      <c r="U1600" s="538">
        <f t="shared" si="419"/>
        <v>0</v>
      </c>
      <c r="V1600" s="538">
        <f t="shared" si="425"/>
        <v>0</v>
      </c>
      <c r="W1600" s="538">
        <f t="shared" si="425"/>
        <v>0</v>
      </c>
      <c r="X1600" s="538">
        <f t="shared" si="425"/>
        <v>0</v>
      </c>
      <c r="Y1600" s="538">
        <f t="shared" si="420"/>
        <v>0</v>
      </c>
      <c r="Z1600" s="542">
        <f t="shared" si="421"/>
        <v>0</v>
      </c>
      <c r="AA1600" s="543"/>
      <c r="AB1600" s="544" t="s">
        <v>2263</v>
      </c>
      <c r="AC1600" s="544" t="s">
        <v>2505</v>
      </c>
      <c r="AD1600" s="544" t="s">
        <v>2505</v>
      </c>
      <c r="AE1600" s="544" t="s">
        <v>2263</v>
      </c>
      <c r="AF1600" s="545" t="s">
        <v>2263</v>
      </c>
      <c r="AG1600" s="545" t="s">
        <v>2263</v>
      </c>
      <c r="AH1600" s="556"/>
      <c r="AN1600" s="502">
        <f t="shared" si="423"/>
        <v>0</v>
      </c>
      <c r="AO1600" s="502">
        <f t="shared" si="423"/>
        <v>-43286.935558255987</v>
      </c>
      <c r="AP1600" s="502">
        <f t="shared" si="423"/>
        <v>-27208.930922332336</v>
      </c>
      <c r="AQ1600" s="502">
        <f t="shared" si="422"/>
        <v>-7173824.7057388648</v>
      </c>
    </row>
    <row r="1601" spans="1:43" s="504" customFormat="1" ht="12.75" x14ac:dyDescent="0.2">
      <c r="A1601" s="535" t="s">
        <v>1975</v>
      </c>
      <c r="B1601" s="536">
        <v>0</v>
      </c>
      <c r="C1601" s="537" t="s">
        <v>2263</v>
      </c>
      <c r="D1601" s="537">
        <v>1480.7814498948167</v>
      </c>
      <c r="E1601" s="537">
        <v>1480.7814498948167</v>
      </c>
      <c r="F1601" s="537">
        <v>1161.3498127787577</v>
      </c>
      <c r="G1601" s="538">
        <v>0</v>
      </c>
      <c r="H1601" s="538">
        <v>75</v>
      </c>
      <c r="I1601" s="538">
        <v>76</v>
      </c>
      <c r="J1601" s="538">
        <v>1669</v>
      </c>
      <c r="K1601" s="539">
        <f t="shared" si="417"/>
        <v>0</v>
      </c>
      <c r="L1601" s="539">
        <f t="shared" si="424"/>
        <v>111058.60874211125</v>
      </c>
      <c r="M1601" s="539">
        <f t="shared" si="424"/>
        <v>112539.39019200606</v>
      </c>
      <c r="N1601" s="539">
        <f t="shared" si="424"/>
        <v>1938292.8375277466</v>
      </c>
      <c r="O1601" s="539">
        <f t="shared" si="418"/>
        <v>2161890.8364618639</v>
      </c>
      <c r="P1601" s="540"/>
      <c r="Q1601" s="541"/>
      <c r="R1601" s="541"/>
      <c r="S1601" s="541"/>
      <c r="T1601" s="541"/>
      <c r="U1601" s="538">
        <f t="shared" si="419"/>
        <v>0</v>
      </c>
      <c r="V1601" s="538">
        <f t="shared" si="425"/>
        <v>0</v>
      </c>
      <c r="W1601" s="538">
        <f t="shared" si="425"/>
        <v>0</v>
      </c>
      <c r="X1601" s="538">
        <f t="shared" si="425"/>
        <v>0</v>
      </c>
      <c r="Y1601" s="538">
        <f t="shared" si="420"/>
        <v>0</v>
      </c>
      <c r="Z1601" s="542">
        <f t="shared" si="421"/>
        <v>0</v>
      </c>
      <c r="AA1601" s="543"/>
      <c r="AB1601" s="544" t="s">
        <v>2263</v>
      </c>
      <c r="AC1601" s="544" t="s">
        <v>2505</v>
      </c>
      <c r="AD1601" s="544" t="s">
        <v>2505</v>
      </c>
      <c r="AE1601" s="544" t="s">
        <v>2263</v>
      </c>
      <c r="AF1601" s="545" t="s">
        <v>2263</v>
      </c>
      <c r="AG1601" s="545" t="s">
        <v>2263</v>
      </c>
      <c r="AH1601" s="556"/>
      <c r="AN1601" s="502">
        <f t="shared" si="423"/>
        <v>0</v>
      </c>
      <c r="AO1601" s="502">
        <f t="shared" si="423"/>
        <v>-111058.60874211125</v>
      </c>
      <c r="AP1601" s="502">
        <f t="shared" si="423"/>
        <v>-112539.39019200606</v>
      </c>
      <c r="AQ1601" s="502">
        <f t="shared" si="422"/>
        <v>-1938292.8375277466</v>
      </c>
    </row>
    <row r="1602" spans="1:43" s="504" customFormat="1" ht="12.75" x14ac:dyDescent="0.2">
      <c r="A1602" s="535" t="s">
        <v>1976</v>
      </c>
      <c r="B1602" s="536">
        <v>0</v>
      </c>
      <c r="C1602" s="537" t="s">
        <v>2263</v>
      </c>
      <c r="D1602" s="537">
        <v>547.99485752262217</v>
      </c>
      <c r="E1602" s="537">
        <v>547.99485752262217</v>
      </c>
      <c r="F1602" s="537">
        <v>712.48987287470368</v>
      </c>
      <c r="G1602" s="538">
        <v>0</v>
      </c>
      <c r="H1602" s="538">
        <v>337</v>
      </c>
      <c r="I1602" s="538">
        <v>177</v>
      </c>
      <c r="J1602" s="538">
        <v>6257</v>
      </c>
      <c r="K1602" s="539">
        <f t="shared" si="417"/>
        <v>0</v>
      </c>
      <c r="L1602" s="539">
        <f t="shared" si="424"/>
        <v>184674.26698512366</v>
      </c>
      <c r="M1602" s="539">
        <f t="shared" si="424"/>
        <v>96995.089781504124</v>
      </c>
      <c r="N1602" s="539">
        <f t="shared" si="424"/>
        <v>4458049.134577021</v>
      </c>
      <c r="O1602" s="539">
        <f t="shared" si="418"/>
        <v>4739718.4913436491</v>
      </c>
      <c r="P1602" s="540"/>
      <c r="Q1602" s="541"/>
      <c r="R1602" s="541"/>
      <c r="S1602" s="541"/>
      <c r="T1602" s="541"/>
      <c r="U1602" s="538">
        <f t="shared" si="419"/>
        <v>0</v>
      </c>
      <c r="V1602" s="538">
        <f t="shared" si="425"/>
        <v>0</v>
      </c>
      <c r="W1602" s="538">
        <f t="shared" si="425"/>
        <v>0</v>
      </c>
      <c r="X1602" s="538">
        <f t="shared" si="425"/>
        <v>0</v>
      </c>
      <c r="Y1602" s="538">
        <f t="shared" si="420"/>
        <v>0</v>
      </c>
      <c r="Z1602" s="542">
        <f t="shared" si="421"/>
        <v>0</v>
      </c>
      <c r="AA1602" s="543"/>
      <c r="AB1602" s="544" t="s">
        <v>2263</v>
      </c>
      <c r="AC1602" s="544" t="s">
        <v>2505</v>
      </c>
      <c r="AD1602" s="544" t="s">
        <v>2505</v>
      </c>
      <c r="AE1602" s="544" t="s">
        <v>2263</v>
      </c>
      <c r="AF1602" s="545" t="s">
        <v>2263</v>
      </c>
      <c r="AG1602" s="545" t="s">
        <v>2263</v>
      </c>
      <c r="AH1602" s="556"/>
      <c r="AN1602" s="502">
        <f t="shared" si="423"/>
        <v>0</v>
      </c>
      <c r="AO1602" s="502">
        <f t="shared" si="423"/>
        <v>-184674.26698512366</v>
      </c>
      <c r="AP1602" s="502">
        <f t="shared" si="423"/>
        <v>-96995.089781504124</v>
      </c>
      <c r="AQ1602" s="502">
        <f t="shared" si="422"/>
        <v>-4458049.134577021</v>
      </c>
    </row>
    <row r="1603" spans="1:43" s="504" customFormat="1" ht="12.75" x14ac:dyDescent="0.2">
      <c r="A1603" s="535" t="s">
        <v>1977</v>
      </c>
      <c r="B1603" s="536">
        <v>0</v>
      </c>
      <c r="C1603" s="537" t="s">
        <v>2263</v>
      </c>
      <c r="D1603" s="537">
        <v>334.09160811269447</v>
      </c>
      <c r="E1603" s="537">
        <v>334.09160811269447</v>
      </c>
      <c r="F1603" s="537">
        <v>495.25168502864949</v>
      </c>
      <c r="G1603" s="538">
        <v>0</v>
      </c>
      <c r="H1603" s="538">
        <v>172</v>
      </c>
      <c r="I1603" s="538">
        <v>40</v>
      </c>
      <c r="J1603" s="538">
        <v>4928</v>
      </c>
      <c r="K1603" s="539">
        <f t="shared" si="417"/>
        <v>0</v>
      </c>
      <c r="L1603" s="539">
        <f t="shared" si="424"/>
        <v>57463.756595383449</v>
      </c>
      <c r="M1603" s="539">
        <f t="shared" si="424"/>
        <v>13363.664324507779</v>
      </c>
      <c r="N1603" s="539">
        <f t="shared" si="424"/>
        <v>2440600.3038211847</v>
      </c>
      <c r="O1603" s="539">
        <f t="shared" si="418"/>
        <v>2511427.7247410761</v>
      </c>
      <c r="P1603" s="540"/>
      <c r="Q1603" s="541"/>
      <c r="R1603" s="541"/>
      <c r="S1603" s="541"/>
      <c r="T1603" s="541"/>
      <c r="U1603" s="538">
        <f t="shared" si="419"/>
        <v>0</v>
      </c>
      <c r="V1603" s="538">
        <f t="shared" si="425"/>
        <v>0</v>
      </c>
      <c r="W1603" s="538">
        <f t="shared" si="425"/>
        <v>0</v>
      </c>
      <c r="X1603" s="538">
        <f t="shared" si="425"/>
        <v>0</v>
      </c>
      <c r="Y1603" s="538">
        <f t="shared" si="420"/>
        <v>0</v>
      </c>
      <c r="Z1603" s="542">
        <f t="shared" si="421"/>
        <v>0</v>
      </c>
      <c r="AA1603" s="543"/>
      <c r="AB1603" s="544" t="s">
        <v>2263</v>
      </c>
      <c r="AC1603" s="544" t="s">
        <v>2505</v>
      </c>
      <c r="AD1603" s="544" t="s">
        <v>2505</v>
      </c>
      <c r="AE1603" s="544" t="s">
        <v>2263</v>
      </c>
      <c r="AF1603" s="545" t="s">
        <v>2263</v>
      </c>
      <c r="AG1603" s="545" t="s">
        <v>2263</v>
      </c>
      <c r="AH1603" s="556"/>
      <c r="AN1603" s="502">
        <f t="shared" si="423"/>
        <v>0</v>
      </c>
      <c r="AO1603" s="502">
        <f t="shared" si="423"/>
        <v>-57463.756595383449</v>
      </c>
      <c r="AP1603" s="502">
        <f t="shared" si="423"/>
        <v>-13363.664324507779</v>
      </c>
      <c r="AQ1603" s="502">
        <f t="shared" si="422"/>
        <v>-2440600.3038211847</v>
      </c>
    </row>
    <row r="1604" spans="1:43" s="504" customFormat="1" ht="12.75" x14ac:dyDescent="0.2">
      <c r="A1604" s="535" t="s">
        <v>1978</v>
      </c>
      <c r="B1604" s="536">
        <v>0</v>
      </c>
      <c r="C1604" s="537" t="s">
        <v>2263</v>
      </c>
      <c r="D1604" s="537">
        <v>835.19440024909159</v>
      </c>
      <c r="E1604" s="537">
        <v>835.19440024909159</v>
      </c>
      <c r="F1604" s="537">
        <v>454.18250296612729</v>
      </c>
      <c r="G1604" s="538">
        <v>0</v>
      </c>
      <c r="H1604" s="538">
        <v>136</v>
      </c>
      <c r="I1604" s="538">
        <v>30</v>
      </c>
      <c r="J1604" s="538">
        <v>2370</v>
      </c>
      <c r="K1604" s="539">
        <f t="shared" si="417"/>
        <v>0</v>
      </c>
      <c r="L1604" s="539">
        <f t="shared" si="424"/>
        <v>113586.43843387645</v>
      </c>
      <c r="M1604" s="539">
        <f t="shared" si="424"/>
        <v>25055.832007472749</v>
      </c>
      <c r="N1604" s="539">
        <f t="shared" si="424"/>
        <v>1076412.5320297217</v>
      </c>
      <c r="O1604" s="539">
        <f t="shared" si="418"/>
        <v>1215054.8024710708</v>
      </c>
      <c r="P1604" s="540"/>
      <c r="Q1604" s="541"/>
      <c r="R1604" s="541"/>
      <c r="S1604" s="541"/>
      <c r="T1604" s="541"/>
      <c r="U1604" s="538">
        <f t="shared" si="419"/>
        <v>0</v>
      </c>
      <c r="V1604" s="538">
        <f t="shared" si="425"/>
        <v>0</v>
      </c>
      <c r="W1604" s="538">
        <f t="shared" si="425"/>
        <v>0</v>
      </c>
      <c r="X1604" s="538">
        <f t="shared" si="425"/>
        <v>0</v>
      </c>
      <c r="Y1604" s="538">
        <f t="shared" si="420"/>
        <v>0</v>
      </c>
      <c r="Z1604" s="542">
        <f t="shared" si="421"/>
        <v>0</v>
      </c>
      <c r="AA1604" s="543"/>
      <c r="AB1604" s="544" t="s">
        <v>2263</v>
      </c>
      <c r="AC1604" s="544" t="s">
        <v>2505</v>
      </c>
      <c r="AD1604" s="544" t="s">
        <v>2505</v>
      </c>
      <c r="AE1604" s="544" t="s">
        <v>2263</v>
      </c>
      <c r="AF1604" s="545" t="s">
        <v>2263</v>
      </c>
      <c r="AG1604" s="545" t="s">
        <v>2263</v>
      </c>
      <c r="AH1604" s="556"/>
      <c r="AN1604" s="502">
        <f t="shared" si="423"/>
        <v>0</v>
      </c>
      <c r="AO1604" s="502">
        <f t="shared" si="423"/>
        <v>-113586.43843387645</v>
      </c>
      <c r="AP1604" s="502">
        <f t="shared" si="423"/>
        <v>-25055.832007472749</v>
      </c>
      <c r="AQ1604" s="502">
        <f t="shared" si="422"/>
        <v>-1076412.5320297217</v>
      </c>
    </row>
    <row r="1605" spans="1:43" s="504" customFormat="1" ht="12.75" x14ac:dyDescent="0.2">
      <c r="A1605" s="535" t="s">
        <v>1979</v>
      </c>
      <c r="B1605" s="536">
        <v>0</v>
      </c>
      <c r="C1605" s="537" t="s">
        <v>2263</v>
      </c>
      <c r="D1605" s="537">
        <v>559.58495494367139</v>
      </c>
      <c r="E1605" s="537">
        <v>559.58495494367139</v>
      </c>
      <c r="F1605" s="537">
        <v>382.38572431749867</v>
      </c>
      <c r="G1605" s="538">
        <v>0</v>
      </c>
      <c r="H1605" s="538">
        <v>64</v>
      </c>
      <c r="I1605" s="538">
        <v>6</v>
      </c>
      <c r="J1605" s="538">
        <v>1572</v>
      </c>
      <c r="K1605" s="539">
        <f t="shared" si="417"/>
        <v>0</v>
      </c>
      <c r="L1605" s="539">
        <f t="shared" si="424"/>
        <v>35813.437116394969</v>
      </c>
      <c r="M1605" s="539">
        <f t="shared" si="424"/>
        <v>3357.5097296620283</v>
      </c>
      <c r="N1605" s="539">
        <f t="shared" si="424"/>
        <v>601110.35862710793</v>
      </c>
      <c r="O1605" s="539">
        <f t="shared" si="418"/>
        <v>640281.30547316489</v>
      </c>
      <c r="P1605" s="540"/>
      <c r="Q1605" s="541"/>
      <c r="R1605" s="541"/>
      <c r="S1605" s="541"/>
      <c r="T1605" s="541"/>
      <c r="U1605" s="538">
        <f t="shared" si="419"/>
        <v>0</v>
      </c>
      <c r="V1605" s="538">
        <f t="shared" si="425"/>
        <v>0</v>
      </c>
      <c r="W1605" s="538">
        <f t="shared" si="425"/>
        <v>0</v>
      </c>
      <c r="X1605" s="538">
        <f t="shared" si="425"/>
        <v>0</v>
      </c>
      <c r="Y1605" s="538">
        <f t="shared" si="420"/>
        <v>0</v>
      </c>
      <c r="Z1605" s="542">
        <f t="shared" si="421"/>
        <v>0</v>
      </c>
      <c r="AA1605" s="543"/>
      <c r="AB1605" s="544" t="s">
        <v>2263</v>
      </c>
      <c r="AC1605" s="544" t="s">
        <v>2505</v>
      </c>
      <c r="AD1605" s="544" t="s">
        <v>2505</v>
      </c>
      <c r="AE1605" s="544" t="s">
        <v>2263</v>
      </c>
      <c r="AF1605" s="545" t="s">
        <v>2263</v>
      </c>
      <c r="AG1605" s="545" t="s">
        <v>2263</v>
      </c>
      <c r="AH1605" s="556"/>
      <c r="AN1605" s="502">
        <f t="shared" si="423"/>
        <v>0</v>
      </c>
      <c r="AO1605" s="502">
        <f t="shared" si="423"/>
        <v>-35813.437116394969</v>
      </c>
      <c r="AP1605" s="502">
        <f t="shared" si="423"/>
        <v>-3357.5097296620283</v>
      </c>
      <c r="AQ1605" s="502">
        <f t="shared" si="422"/>
        <v>-601110.35862710793</v>
      </c>
    </row>
    <row r="1606" spans="1:43" s="504" customFormat="1" ht="12.75" x14ac:dyDescent="0.2">
      <c r="A1606" s="535" t="s">
        <v>1980</v>
      </c>
      <c r="B1606" s="536">
        <v>0</v>
      </c>
      <c r="C1606" s="537" t="s">
        <v>2263</v>
      </c>
      <c r="D1606" s="537">
        <v>1388.5073856076776</v>
      </c>
      <c r="E1606" s="537">
        <v>1388.5073856076776</v>
      </c>
      <c r="F1606" s="537">
        <v>856.37570220779412</v>
      </c>
      <c r="G1606" s="538">
        <v>0</v>
      </c>
      <c r="H1606" s="538">
        <v>42</v>
      </c>
      <c r="I1606" s="538">
        <v>57</v>
      </c>
      <c r="J1606" s="538">
        <v>2386</v>
      </c>
      <c r="K1606" s="539">
        <f t="shared" si="417"/>
        <v>0</v>
      </c>
      <c r="L1606" s="539">
        <f t="shared" si="424"/>
        <v>58317.310195522463</v>
      </c>
      <c r="M1606" s="539">
        <f t="shared" si="424"/>
        <v>79144.920979637624</v>
      </c>
      <c r="N1606" s="539">
        <f t="shared" si="424"/>
        <v>2043312.4254677969</v>
      </c>
      <c r="O1606" s="539">
        <f t="shared" si="418"/>
        <v>2180774.6566429571</v>
      </c>
      <c r="P1606" s="540"/>
      <c r="Q1606" s="541"/>
      <c r="R1606" s="541"/>
      <c r="S1606" s="541"/>
      <c r="T1606" s="541"/>
      <c r="U1606" s="538">
        <f t="shared" si="419"/>
        <v>0</v>
      </c>
      <c r="V1606" s="538">
        <f t="shared" si="425"/>
        <v>0</v>
      </c>
      <c r="W1606" s="538">
        <f t="shared" si="425"/>
        <v>0</v>
      </c>
      <c r="X1606" s="538">
        <f t="shared" si="425"/>
        <v>0</v>
      </c>
      <c r="Y1606" s="538">
        <f t="shared" si="420"/>
        <v>0</v>
      </c>
      <c r="Z1606" s="542">
        <f t="shared" si="421"/>
        <v>0</v>
      </c>
      <c r="AA1606" s="543"/>
      <c r="AB1606" s="544" t="s">
        <v>2263</v>
      </c>
      <c r="AC1606" s="544" t="s">
        <v>2505</v>
      </c>
      <c r="AD1606" s="544" t="s">
        <v>2505</v>
      </c>
      <c r="AE1606" s="544" t="s">
        <v>2263</v>
      </c>
      <c r="AF1606" s="545" t="s">
        <v>2263</v>
      </c>
      <c r="AG1606" s="545" t="s">
        <v>2263</v>
      </c>
      <c r="AH1606" s="556"/>
      <c r="AN1606" s="502">
        <f t="shared" si="423"/>
        <v>0</v>
      </c>
      <c r="AO1606" s="502">
        <f t="shared" si="423"/>
        <v>-58317.310195522463</v>
      </c>
      <c r="AP1606" s="502">
        <f t="shared" si="423"/>
        <v>-79144.920979637624</v>
      </c>
      <c r="AQ1606" s="502">
        <f t="shared" si="422"/>
        <v>-2043312.4254677969</v>
      </c>
    </row>
    <row r="1607" spans="1:43" s="504" customFormat="1" ht="12.75" x14ac:dyDescent="0.2">
      <c r="A1607" s="535" t="s">
        <v>1981</v>
      </c>
      <c r="B1607" s="536">
        <v>0</v>
      </c>
      <c r="C1607" s="537" t="s">
        <v>2263</v>
      </c>
      <c r="D1607" s="537">
        <v>537.92828598060566</v>
      </c>
      <c r="E1607" s="537">
        <v>537.92828598060566</v>
      </c>
      <c r="F1607" s="537">
        <v>614.07333525600882</v>
      </c>
      <c r="G1607" s="538">
        <v>0</v>
      </c>
      <c r="H1607" s="538">
        <v>209</v>
      </c>
      <c r="I1607" s="538">
        <v>112</v>
      </c>
      <c r="J1607" s="538">
        <v>12602</v>
      </c>
      <c r="K1607" s="539">
        <f t="shared" si="417"/>
        <v>0</v>
      </c>
      <c r="L1607" s="539">
        <f t="shared" si="424"/>
        <v>112427.01176994658</v>
      </c>
      <c r="M1607" s="539">
        <f t="shared" si="424"/>
        <v>60247.968029827833</v>
      </c>
      <c r="N1607" s="539">
        <f t="shared" si="424"/>
        <v>7738552.1708962228</v>
      </c>
      <c r="O1607" s="539">
        <f t="shared" si="418"/>
        <v>7911227.1506959973</v>
      </c>
      <c r="P1607" s="540"/>
      <c r="Q1607" s="541"/>
      <c r="R1607" s="541"/>
      <c r="S1607" s="541"/>
      <c r="T1607" s="541"/>
      <c r="U1607" s="538">
        <f t="shared" si="419"/>
        <v>0</v>
      </c>
      <c r="V1607" s="538">
        <f t="shared" si="425"/>
        <v>0</v>
      </c>
      <c r="W1607" s="538">
        <f t="shared" si="425"/>
        <v>0</v>
      </c>
      <c r="X1607" s="538">
        <f t="shared" si="425"/>
        <v>0</v>
      </c>
      <c r="Y1607" s="538">
        <f t="shared" si="420"/>
        <v>0</v>
      </c>
      <c r="Z1607" s="542">
        <f t="shared" si="421"/>
        <v>0</v>
      </c>
      <c r="AA1607" s="543"/>
      <c r="AB1607" s="544" t="s">
        <v>2263</v>
      </c>
      <c r="AC1607" s="544" t="s">
        <v>2505</v>
      </c>
      <c r="AD1607" s="544" t="s">
        <v>2505</v>
      </c>
      <c r="AE1607" s="544" t="s">
        <v>2263</v>
      </c>
      <c r="AF1607" s="545" t="s">
        <v>2263</v>
      </c>
      <c r="AG1607" s="545" t="s">
        <v>2263</v>
      </c>
      <c r="AH1607" s="556"/>
      <c r="AN1607" s="502">
        <f t="shared" si="423"/>
        <v>0</v>
      </c>
      <c r="AO1607" s="502">
        <f t="shared" si="423"/>
        <v>-112427.01176994658</v>
      </c>
      <c r="AP1607" s="502">
        <f t="shared" si="423"/>
        <v>-60247.968029827833</v>
      </c>
      <c r="AQ1607" s="502">
        <f t="shared" si="422"/>
        <v>-7738552.1708962228</v>
      </c>
    </row>
    <row r="1608" spans="1:43" s="504" customFormat="1" ht="12.75" x14ac:dyDescent="0.2">
      <c r="A1608" s="535" t="s">
        <v>1982</v>
      </c>
      <c r="B1608" s="536">
        <v>0</v>
      </c>
      <c r="C1608" s="537" t="s">
        <v>2263</v>
      </c>
      <c r="D1608" s="537">
        <v>407.77039641567109</v>
      </c>
      <c r="E1608" s="537">
        <v>407.77039641567109</v>
      </c>
      <c r="F1608" s="537">
        <v>519.69885791271383</v>
      </c>
      <c r="G1608" s="538">
        <v>0</v>
      </c>
      <c r="H1608" s="538">
        <v>270</v>
      </c>
      <c r="I1608" s="538">
        <v>124</v>
      </c>
      <c r="J1608" s="538">
        <v>18738</v>
      </c>
      <c r="K1608" s="539">
        <f t="shared" ref="K1608:K1671" si="426">IF(ISERROR(C1608*G1608),0,G1608*C1608)</f>
        <v>0</v>
      </c>
      <c r="L1608" s="539">
        <f t="shared" si="424"/>
        <v>110098.00703223119</v>
      </c>
      <c r="M1608" s="539">
        <f t="shared" si="424"/>
        <v>50563.529155543212</v>
      </c>
      <c r="N1608" s="539">
        <f t="shared" si="424"/>
        <v>9738117.1995684318</v>
      </c>
      <c r="O1608" s="539">
        <f t="shared" ref="O1608:O1671" si="427">IFERROR(SUM(K1608:N1608),"")</f>
        <v>9898778.7357562054</v>
      </c>
      <c r="P1608" s="540"/>
      <c r="Q1608" s="541"/>
      <c r="R1608" s="541"/>
      <c r="S1608" s="541"/>
      <c r="T1608" s="541"/>
      <c r="U1608" s="538">
        <f t="shared" ref="U1608:U1671" si="428">IF(ISERROR(G1608*Q1608),0,G1608*Q1608)</f>
        <v>0</v>
      </c>
      <c r="V1608" s="538">
        <f t="shared" si="425"/>
        <v>0</v>
      </c>
      <c r="W1608" s="538">
        <f t="shared" si="425"/>
        <v>0</v>
      </c>
      <c r="X1608" s="538">
        <f t="shared" si="425"/>
        <v>0</v>
      </c>
      <c r="Y1608" s="538">
        <f t="shared" ref="Y1608:Y1671" si="429">IFERROR(SUM(U1608:X1608),"")</f>
        <v>0</v>
      </c>
      <c r="Z1608" s="542">
        <f t="shared" ref="Z1608:Z1671" si="430">IF(Y1608=0,0,(Y1608-O1608))</f>
        <v>0</v>
      </c>
      <c r="AA1608" s="543"/>
      <c r="AB1608" s="544" t="s">
        <v>2263</v>
      </c>
      <c r="AC1608" s="544" t="s">
        <v>2505</v>
      </c>
      <c r="AD1608" s="544" t="s">
        <v>2505</v>
      </c>
      <c r="AE1608" s="544" t="s">
        <v>2263</v>
      </c>
      <c r="AF1608" s="545" t="s">
        <v>2263</v>
      </c>
      <c r="AG1608" s="545" t="s">
        <v>2263</v>
      </c>
      <c r="AH1608" s="556"/>
      <c r="AN1608" s="502">
        <f t="shared" si="423"/>
        <v>0</v>
      </c>
      <c r="AO1608" s="502">
        <f t="shared" si="423"/>
        <v>-110098.00703223119</v>
      </c>
      <c r="AP1608" s="502">
        <f t="shared" si="423"/>
        <v>-50563.529155543212</v>
      </c>
      <c r="AQ1608" s="502">
        <f t="shared" si="422"/>
        <v>-9738117.1995684318</v>
      </c>
    </row>
    <row r="1609" spans="1:43" s="504" customFormat="1" ht="12.75" x14ac:dyDescent="0.2">
      <c r="A1609" s="535" t="s">
        <v>1983</v>
      </c>
      <c r="B1609" s="536">
        <v>0</v>
      </c>
      <c r="C1609" s="537" t="s">
        <v>2263</v>
      </c>
      <c r="D1609" s="537">
        <v>1919.0027185825186</v>
      </c>
      <c r="E1609" s="537">
        <v>1919.0027185825186</v>
      </c>
      <c r="F1609" s="537">
        <v>2711.2050666525206</v>
      </c>
      <c r="G1609" s="538">
        <v>0</v>
      </c>
      <c r="H1609" s="538">
        <v>201</v>
      </c>
      <c r="I1609" s="538">
        <v>165</v>
      </c>
      <c r="J1609" s="538">
        <v>708</v>
      </c>
      <c r="K1609" s="539">
        <f t="shared" si="426"/>
        <v>0</v>
      </c>
      <c r="L1609" s="539">
        <f t="shared" si="424"/>
        <v>385719.54643508623</v>
      </c>
      <c r="M1609" s="539">
        <f t="shared" si="424"/>
        <v>316635.44856611558</v>
      </c>
      <c r="N1609" s="539">
        <f t="shared" si="424"/>
        <v>1919533.1871899846</v>
      </c>
      <c r="O1609" s="539">
        <f t="shared" si="427"/>
        <v>2621888.1821911866</v>
      </c>
      <c r="P1609" s="540"/>
      <c r="Q1609" s="541"/>
      <c r="R1609" s="541"/>
      <c r="S1609" s="541"/>
      <c r="T1609" s="541"/>
      <c r="U1609" s="538">
        <f t="shared" si="428"/>
        <v>0</v>
      </c>
      <c r="V1609" s="538">
        <f t="shared" si="425"/>
        <v>0</v>
      </c>
      <c r="W1609" s="538">
        <f t="shared" si="425"/>
        <v>0</v>
      </c>
      <c r="X1609" s="538">
        <f t="shared" si="425"/>
        <v>0</v>
      </c>
      <c r="Y1609" s="538">
        <f t="shared" si="429"/>
        <v>0</v>
      </c>
      <c r="Z1609" s="542">
        <f t="shared" si="430"/>
        <v>0</v>
      </c>
      <c r="AA1609" s="543"/>
      <c r="AB1609" s="544" t="s">
        <v>2263</v>
      </c>
      <c r="AC1609" s="544" t="s">
        <v>2505</v>
      </c>
      <c r="AD1609" s="544" t="s">
        <v>2505</v>
      </c>
      <c r="AE1609" s="544" t="s">
        <v>2263</v>
      </c>
      <c r="AF1609" s="545" t="s">
        <v>2263</v>
      </c>
      <c r="AG1609" s="545" t="s">
        <v>2263</v>
      </c>
      <c r="AH1609" s="556"/>
      <c r="AN1609" s="502">
        <f t="shared" si="423"/>
        <v>0</v>
      </c>
      <c r="AO1609" s="502">
        <f t="shared" si="423"/>
        <v>-385719.54643508623</v>
      </c>
      <c r="AP1609" s="502">
        <f t="shared" si="423"/>
        <v>-316635.44856611558</v>
      </c>
      <c r="AQ1609" s="502">
        <f t="shared" si="422"/>
        <v>-1919533.1871899846</v>
      </c>
    </row>
    <row r="1610" spans="1:43" s="504" customFormat="1" ht="12.75" x14ac:dyDescent="0.2">
      <c r="A1610" s="535" t="s">
        <v>1984</v>
      </c>
      <c r="B1610" s="536">
        <v>0</v>
      </c>
      <c r="C1610" s="537" t="s">
        <v>2263</v>
      </c>
      <c r="D1610" s="537">
        <v>765.43996416674349</v>
      </c>
      <c r="E1610" s="537">
        <v>765.43996416674349</v>
      </c>
      <c r="F1610" s="537">
        <v>1117.3791649130944</v>
      </c>
      <c r="G1610" s="538">
        <v>0</v>
      </c>
      <c r="H1610" s="538">
        <v>260</v>
      </c>
      <c r="I1610" s="538">
        <v>102</v>
      </c>
      <c r="J1610" s="538">
        <v>765</v>
      </c>
      <c r="K1610" s="539">
        <f t="shared" si="426"/>
        <v>0</v>
      </c>
      <c r="L1610" s="539">
        <f t="shared" si="424"/>
        <v>199014.3906833533</v>
      </c>
      <c r="M1610" s="539">
        <f t="shared" si="424"/>
        <v>78074.87634500784</v>
      </c>
      <c r="N1610" s="539">
        <f t="shared" si="424"/>
        <v>854795.06115851726</v>
      </c>
      <c r="O1610" s="539">
        <f t="shared" si="427"/>
        <v>1131884.3281868785</v>
      </c>
      <c r="P1610" s="540"/>
      <c r="Q1610" s="541"/>
      <c r="R1610" s="541"/>
      <c r="S1610" s="541"/>
      <c r="T1610" s="541"/>
      <c r="U1610" s="538">
        <f t="shared" si="428"/>
        <v>0</v>
      </c>
      <c r="V1610" s="538">
        <f t="shared" si="425"/>
        <v>0</v>
      </c>
      <c r="W1610" s="538">
        <f t="shared" si="425"/>
        <v>0</v>
      </c>
      <c r="X1610" s="538">
        <f t="shared" si="425"/>
        <v>0</v>
      </c>
      <c r="Y1610" s="538">
        <f t="shared" si="429"/>
        <v>0</v>
      </c>
      <c r="Z1610" s="542">
        <f t="shared" si="430"/>
        <v>0</v>
      </c>
      <c r="AA1610" s="543"/>
      <c r="AB1610" s="544" t="s">
        <v>2263</v>
      </c>
      <c r="AC1610" s="544" t="s">
        <v>2505</v>
      </c>
      <c r="AD1610" s="544" t="s">
        <v>2505</v>
      </c>
      <c r="AE1610" s="544" t="s">
        <v>2263</v>
      </c>
      <c r="AF1610" s="545" t="s">
        <v>2263</v>
      </c>
      <c r="AG1610" s="545" t="s">
        <v>2263</v>
      </c>
      <c r="AH1610" s="556"/>
      <c r="AN1610" s="502">
        <f t="shared" si="423"/>
        <v>0</v>
      </c>
      <c r="AO1610" s="502">
        <f t="shared" si="423"/>
        <v>-199014.3906833533</v>
      </c>
      <c r="AP1610" s="502">
        <f t="shared" si="423"/>
        <v>-78074.87634500784</v>
      </c>
      <c r="AQ1610" s="502">
        <f t="shared" si="422"/>
        <v>-854795.06115851726</v>
      </c>
    </row>
    <row r="1611" spans="1:43" s="504" customFormat="1" ht="12.75" x14ac:dyDescent="0.2">
      <c r="A1611" s="535" t="s">
        <v>1985</v>
      </c>
      <c r="B1611" s="536">
        <v>0</v>
      </c>
      <c r="C1611" s="537" t="s">
        <v>2263</v>
      </c>
      <c r="D1611" s="537">
        <v>656.29699109150556</v>
      </c>
      <c r="E1611" s="537">
        <v>656.29699109150556</v>
      </c>
      <c r="F1611" s="537">
        <v>719.65280434669103</v>
      </c>
      <c r="G1611" s="538">
        <v>0</v>
      </c>
      <c r="H1611" s="538">
        <v>658</v>
      </c>
      <c r="I1611" s="538">
        <v>138</v>
      </c>
      <c r="J1611" s="538">
        <v>1351</v>
      </c>
      <c r="K1611" s="539">
        <f t="shared" si="426"/>
        <v>0</v>
      </c>
      <c r="L1611" s="539">
        <f t="shared" si="424"/>
        <v>431843.42013821064</v>
      </c>
      <c r="M1611" s="539">
        <f t="shared" si="424"/>
        <v>90568.984770627765</v>
      </c>
      <c r="N1611" s="539">
        <f t="shared" si="424"/>
        <v>972250.93867237959</v>
      </c>
      <c r="O1611" s="539">
        <f t="shared" si="427"/>
        <v>1494663.343581218</v>
      </c>
      <c r="P1611" s="540"/>
      <c r="Q1611" s="541"/>
      <c r="R1611" s="541"/>
      <c r="S1611" s="541"/>
      <c r="T1611" s="541"/>
      <c r="U1611" s="538">
        <f t="shared" si="428"/>
        <v>0</v>
      </c>
      <c r="V1611" s="538">
        <f t="shared" si="425"/>
        <v>0</v>
      </c>
      <c r="W1611" s="538">
        <f t="shared" si="425"/>
        <v>0</v>
      </c>
      <c r="X1611" s="538">
        <f t="shared" si="425"/>
        <v>0</v>
      </c>
      <c r="Y1611" s="538">
        <f t="shared" si="429"/>
        <v>0</v>
      </c>
      <c r="Z1611" s="542">
        <f t="shared" si="430"/>
        <v>0</v>
      </c>
      <c r="AA1611" s="543"/>
      <c r="AB1611" s="544" t="s">
        <v>2263</v>
      </c>
      <c r="AC1611" s="544" t="s">
        <v>2505</v>
      </c>
      <c r="AD1611" s="544" t="s">
        <v>2505</v>
      </c>
      <c r="AE1611" s="544" t="s">
        <v>2263</v>
      </c>
      <c r="AF1611" s="545" t="s">
        <v>2263</v>
      </c>
      <c r="AG1611" s="545" t="s">
        <v>2263</v>
      </c>
      <c r="AH1611" s="556"/>
      <c r="AN1611" s="502">
        <f t="shared" si="423"/>
        <v>0</v>
      </c>
      <c r="AO1611" s="502">
        <f t="shared" si="423"/>
        <v>-431843.42013821064</v>
      </c>
      <c r="AP1611" s="502">
        <f t="shared" si="423"/>
        <v>-90568.984770627765</v>
      </c>
      <c r="AQ1611" s="502">
        <f t="shared" si="422"/>
        <v>-972250.93867237959</v>
      </c>
    </row>
    <row r="1612" spans="1:43" s="504" customFormat="1" ht="12.75" x14ac:dyDescent="0.2">
      <c r="A1612" s="535" t="s">
        <v>1986</v>
      </c>
      <c r="B1612" s="536">
        <v>0</v>
      </c>
      <c r="C1612" s="537" t="s">
        <v>2263</v>
      </c>
      <c r="D1612" s="537">
        <v>902.68948605986009</v>
      </c>
      <c r="E1612" s="537">
        <v>902.68948605986009</v>
      </c>
      <c r="F1612" s="537">
        <v>722.12364683087469</v>
      </c>
      <c r="G1612" s="538">
        <v>0</v>
      </c>
      <c r="H1612" s="538">
        <v>2</v>
      </c>
      <c r="I1612" s="538">
        <v>6</v>
      </c>
      <c r="J1612" s="538">
        <v>4530</v>
      </c>
      <c r="K1612" s="539">
        <f t="shared" si="426"/>
        <v>0</v>
      </c>
      <c r="L1612" s="539">
        <f t="shared" si="424"/>
        <v>1805.3789721197202</v>
      </c>
      <c r="M1612" s="539">
        <f t="shared" si="424"/>
        <v>5416.1369163591608</v>
      </c>
      <c r="N1612" s="539">
        <f t="shared" si="424"/>
        <v>3271220.1201438624</v>
      </c>
      <c r="O1612" s="539">
        <f t="shared" si="427"/>
        <v>3278441.6360323415</v>
      </c>
      <c r="P1612" s="540"/>
      <c r="Q1612" s="541"/>
      <c r="R1612" s="541"/>
      <c r="S1612" s="541"/>
      <c r="T1612" s="541"/>
      <c r="U1612" s="538">
        <f t="shared" si="428"/>
        <v>0</v>
      </c>
      <c r="V1612" s="538">
        <f t="shared" si="425"/>
        <v>0</v>
      </c>
      <c r="W1612" s="538">
        <f t="shared" si="425"/>
        <v>0</v>
      </c>
      <c r="X1612" s="538">
        <f t="shared" si="425"/>
        <v>0</v>
      </c>
      <c r="Y1612" s="538">
        <f t="shared" si="429"/>
        <v>0</v>
      </c>
      <c r="Z1612" s="542">
        <f t="shared" si="430"/>
        <v>0</v>
      </c>
      <c r="AA1612" s="543"/>
      <c r="AB1612" s="544" t="s">
        <v>2263</v>
      </c>
      <c r="AC1612" s="544" t="s">
        <v>2505</v>
      </c>
      <c r="AD1612" s="544" t="s">
        <v>2505</v>
      </c>
      <c r="AE1612" s="544" t="s">
        <v>2263</v>
      </c>
      <c r="AF1612" s="545" t="s">
        <v>2263</v>
      </c>
      <c r="AG1612" s="545" t="s">
        <v>2263</v>
      </c>
      <c r="AH1612" s="556"/>
      <c r="AN1612" s="502">
        <f t="shared" si="423"/>
        <v>0</v>
      </c>
      <c r="AO1612" s="502">
        <f t="shared" si="423"/>
        <v>-1805.3789721197202</v>
      </c>
      <c r="AP1612" s="502">
        <f t="shared" si="423"/>
        <v>-5416.1369163591608</v>
      </c>
      <c r="AQ1612" s="502">
        <f t="shared" si="422"/>
        <v>-3271220.1201438624</v>
      </c>
    </row>
    <row r="1613" spans="1:43" s="504" customFormat="1" ht="12.75" x14ac:dyDescent="0.2">
      <c r="A1613" s="535" t="s">
        <v>1987</v>
      </c>
      <c r="B1613" s="536">
        <v>0</v>
      </c>
      <c r="C1613" s="537" t="s">
        <v>2263</v>
      </c>
      <c r="D1613" s="537">
        <v>730.34622929718125</v>
      </c>
      <c r="E1613" s="537">
        <v>730.34622929718125</v>
      </c>
      <c r="F1613" s="537">
        <v>582.03680240343863</v>
      </c>
      <c r="G1613" s="538">
        <v>0</v>
      </c>
      <c r="H1613" s="538">
        <v>65</v>
      </c>
      <c r="I1613" s="538">
        <v>46</v>
      </c>
      <c r="J1613" s="538">
        <v>16207</v>
      </c>
      <c r="K1613" s="539">
        <f t="shared" si="426"/>
        <v>0</v>
      </c>
      <c r="L1613" s="539">
        <f t="shared" si="424"/>
        <v>47472.504904316782</v>
      </c>
      <c r="M1613" s="539">
        <f t="shared" si="424"/>
        <v>33595.926547670337</v>
      </c>
      <c r="N1613" s="539">
        <f t="shared" si="424"/>
        <v>9433070.4565525297</v>
      </c>
      <c r="O1613" s="539">
        <f t="shared" si="427"/>
        <v>9514138.8880045172</v>
      </c>
      <c r="P1613" s="540"/>
      <c r="Q1613" s="541"/>
      <c r="R1613" s="541"/>
      <c r="S1613" s="541"/>
      <c r="T1613" s="541"/>
      <c r="U1613" s="538">
        <f t="shared" si="428"/>
        <v>0</v>
      </c>
      <c r="V1613" s="538">
        <f t="shared" si="425"/>
        <v>0</v>
      </c>
      <c r="W1613" s="538">
        <f t="shared" si="425"/>
        <v>0</v>
      </c>
      <c r="X1613" s="538">
        <f t="shared" si="425"/>
        <v>0</v>
      </c>
      <c r="Y1613" s="538">
        <f t="shared" si="429"/>
        <v>0</v>
      </c>
      <c r="Z1613" s="542">
        <f t="shared" si="430"/>
        <v>0</v>
      </c>
      <c r="AA1613" s="543"/>
      <c r="AB1613" s="544" t="s">
        <v>2263</v>
      </c>
      <c r="AC1613" s="544" t="s">
        <v>2505</v>
      </c>
      <c r="AD1613" s="544" t="s">
        <v>2505</v>
      </c>
      <c r="AE1613" s="544" t="s">
        <v>2263</v>
      </c>
      <c r="AF1613" s="545" t="s">
        <v>2263</v>
      </c>
      <c r="AG1613" s="545" t="s">
        <v>2263</v>
      </c>
      <c r="AH1613" s="556"/>
      <c r="AN1613" s="502">
        <f t="shared" si="423"/>
        <v>0</v>
      </c>
      <c r="AO1613" s="502">
        <f t="shared" si="423"/>
        <v>-47472.504904316782</v>
      </c>
      <c r="AP1613" s="502">
        <f t="shared" si="423"/>
        <v>-33595.926547670337</v>
      </c>
      <c r="AQ1613" s="502">
        <f t="shared" si="422"/>
        <v>-9433070.4565525297</v>
      </c>
    </row>
    <row r="1614" spans="1:43" s="504" customFormat="1" ht="12.75" x14ac:dyDescent="0.2">
      <c r="A1614" s="535" t="s">
        <v>1988</v>
      </c>
      <c r="B1614" s="536">
        <v>0</v>
      </c>
      <c r="C1614" s="537" t="s">
        <v>2263</v>
      </c>
      <c r="D1614" s="537">
        <v>446.62877287522906</v>
      </c>
      <c r="E1614" s="537">
        <v>446.62877287522906</v>
      </c>
      <c r="F1614" s="537">
        <v>433.12433191435525</v>
      </c>
      <c r="G1614" s="538">
        <v>0</v>
      </c>
      <c r="H1614" s="538">
        <v>377</v>
      </c>
      <c r="I1614" s="538">
        <v>57</v>
      </c>
      <c r="J1614" s="538">
        <v>11206</v>
      </c>
      <c r="K1614" s="539">
        <f t="shared" si="426"/>
        <v>0</v>
      </c>
      <c r="L1614" s="539">
        <f t="shared" si="424"/>
        <v>168379.04737396137</v>
      </c>
      <c r="M1614" s="539">
        <f t="shared" si="424"/>
        <v>25457.840053888056</v>
      </c>
      <c r="N1614" s="539">
        <f t="shared" si="424"/>
        <v>4853591.2634322653</v>
      </c>
      <c r="O1614" s="539">
        <f t="shared" si="427"/>
        <v>5047428.150860115</v>
      </c>
      <c r="P1614" s="540"/>
      <c r="Q1614" s="541"/>
      <c r="R1614" s="541"/>
      <c r="S1614" s="541"/>
      <c r="T1614" s="541"/>
      <c r="U1614" s="538">
        <f t="shared" si="428"/>
        <v>0</v>
      </c>
      <c r="V1614" s="538">
        <f t="shared" si="425"/>
        <v>0</v>
      </c>
      <c r="W1614" s="538">
        <f t="shared" si="425"/>
        <v>0</v>
      </c>
      <c r="X1614" s="538">
        <f t="shared" si="425"/>
        <v>0</v>
      </c>
      <c r="Y1614" s="538">
        <f t="shared" si="429"/>
        <v>0</v>
      </c>
      <c r="Z1614" s="542">
        <f t="shared" si="430"/>
        <v>0</v>
      </c>
      <c r="AA1614" s="543"/>
      <c r="AB1614" s="544" t="s">
        <v>2263</v>
      </c>
      <c r="AC1614" s="544" t="s">
        <v>2505</v>
      </c>
      <c r="AD1614" s="544" t="s">
        <v>2505</v>
      </c>
      <c r="AE1614" s="544" t="s">
        <v>2263</v>
      </c>
      <c r="AF1614" s="545" t="s">
        <v>2263</v>
      </c>
      <c r="AG1614" s="545" t="s">
        <v>2263</v>
      </c>
      <c r="AH1614" s="556"/>
      <c r="AN1614" s="502">
        <f t="shared" si="423"/>
        <v>0</v>
      </c>
      <c r="AO1614" s="502">
        <f t="shared" si="423"/>
        <v>-168379.04737396137</v>
      </c>
      <c r="AP1614" s="502">
        <f t="shared" si="423"/>
        <v>-25457.840053888056</v>
      </c>
      <c r="AQ1614" s="502">
        <f t="shared" si="422"/>
        <v>-4853591.2634322653</v>
      </c>
    </row>
    <row r="1615" spans="1:43" s="504" customFormat="1" ht="12.75" x14ac:dyDescent="0.2">
      <c r="A1615" s="535" t="s">
        <v>1989</v>
      </c>
      <c r="B1615" s="536">
        <v>0</v>
      </c>
      <c r="C1615" s="537" t="s">
        <v>2263</v>
      </c>
      <c r="D1615" s="537">
        <v>461.0630132446671</v>
      </c>
      <c r="E1615" s="537">
        <v>461.0630132446671</v>
      </c>
      <c r="F1615" s="537">
        <v>797.03035131130514</v>
      </c>
      <c r="G1615" s="538">
        <v>299</v>
      </c>
      <c r="H1615" s="538">
        <v>23</v>
      </c>
      <c r="I1615" s="538">
        <v>10</v>
      </c>
      <c r="J1615" s="538">
        <v>620</v>
      </c>
      <c r="K1615" s="539">
        <f t="shared" si="426"/>
        <v>0</v>
      </c>
      <c r="L1615" s="539">
        <f t="shared" si="424"/>
        <v>10604.449304627344</v>
      </c>
      <c r="M1615" s="539">
        <f t="shared" si="424"/>
        <v>4610.6301324466713</v>
      </c>
      <c r="N1615" s="539">
        <f t="shared" si="424"/>
        <v>494158.8178130092</v>
      </c>
      <c r="O1615" s="539">
        <f t="shared" si="427"/>
        <v>509373.89725008322</v>
      </c>
      <c r="P1615" s="540"/>
      <c r="Q1615" s="541"/>
      <c r="R1615" s="541"/>
      <c r="S1615" s="541"/>
      <c r="T1615" s="541"/>
      <c r="U1615" s="538">
        <f t="shared" si="428"/>
        <v>0</v>
      </c>
      <c r="V1615" s="538">
        <f t="shared" si="425"/>
        <v>0</v>
      </c>
      <c r="W1615" s="538">
        <f t="shared" si="425"/>
        <v>0</v>
      </c>
      <c r="X1615" s="538">
        <f t="shared" si="425"/>
        <v>0</v>
      </c>
      <c r="Y1615" s="538">
        <f t="shared" si="429"/>
        <v>0</v>
      </c>
      <c r="Z1615" s="542">
        <f t="shared" si="430"/>
        <v>0</v>
      </c>
      <c r="AA1615" s="543"/>
      <c r="AB1615" s="544" t="s">
        <v>2263</v>
      </c>
      <c r="AC1615" s="544" t="s">
        <v>2505</v>
      </c>
      <c r="AD1615" s="544" t="s">
        <v>2505</v>
      </c>
      <c r="AE1615" s="544" t="s">
        <v>2263</v>
      </c>
      <c r="AF1615" s="545">
        <v>290</v>
      </c>
      <c r="AG1615" s="545" t="s">
        <v>2263</v>
      </c>
      <c r="AH1615" s="556"/>
      <c r="AN1615" s="502">
        <f t="shared" si="423"/>
        <v>0</v>
      </c>
      <c r="AO1615" s="502">
        <f t="shared" si="423"/>
        <v>-10604.449304627344</v>
      </c>
      <c r="AP1615" s="502">
        <f t="shared" si="423"/>
        <v>-4610.6301324466713</v>
      </c>
      <c r="AQ1615" s="502">
        <f t="shared" si="422"/>
        <v>-494158.8178130092</v>
      </c>
    </row>
    <row r="1616" spans="1:43" s="504" customFormat="1" ht="12.75" x14ac:dyDescent="0.2">
      <c r="A1616" s="535" t="s">
        <v>1990</v>
      </c>
      <c r="B1616" s="536">
        <v>0</v>
      </c>
      <c r="C1616" s="537" t="s">
        <v>2263</v>
      </c>
      <c r="D1616" s="537">
        <v>445.65797757021164</v>
      </c>
      <c r="E1616" s="537">
        <v>445.65797757021164</v>
      </c>
      <c r="F1616" s="537">
        <v>676.38722608110947</v>
      </c>
      <c r="G1616" s="538">
        <v>0</v>
      </c>
      <c r="H1616" s="538">
        <v>36</v>
      </c>
      <c r="I1616" s="538">
        <v>28</v>
      </c>
      <c r="J1616" s="538">
        <v>2853</v>
      </c>
      <c r="K1616" s="539">
        <f t="shared" si="426"/>
        <v>0</v>
      </c>
      <c r="L1616" s="539">
        <f t="shared" si="424"/>
        <v>16043.687192527619</v>
      </c>
      <c r="M1616" s="539">
        <f t="shared" si="424"/>
        <v>12478.423371965926</v>
      </c>
      <c r="N1616" s="539">
        <f t="shared" si="424"/>
        <v>1929732.7560094052</v>
      </c>
      <c r="O1616" s="539">
        <f t="shared" si="427"/>
        <v>1958254.8665738988</v>
      </c>
      <c r="P1616" s="540"/>
      <c r="Q1616" s="541"/>
      <c r="R1616" s="541"/>
      <c r="S1616" s="541"/>
      <c r="T1616" s="541"/>
      <c r="U1616" s="538">
        <f t="shared" si="428"/>
        <v>0</v>
      </c>
      <c r="V1616" s="538">
        <f t="shared" si="425"/>
        <v>0</v>
      </c>
      <c r="W1616" s="538">
        <f t="shared" si="425"/>
        <v>0</v>
      </c>
      <c r="X1616" s="538">
        <f t="shared" si="425"/>
        <v>0</v>
      </c>
      <c r="Y1616" s="538">
        <f t="shared" si="429"/>
        <v>0</v>
      </c>
      <c r="Z1616" s="542">
        <f t="shared" si="430"/>
        <v>0</v>
      </c>
      <c r="AA1616" s="543"/>
      <c r="AB1616" s="544" t="s">
        <v>2263</v>
      </c>
      <c r="AC1616" s="544" t="s">
        <v>2505</v>
      </c>
      <c r="AD1616" s="544" t="s">
        <v>2505</v>
      </c>
      <c r="AE1616" s="544" t="s">
        <v>2263</v>
      </c>
      <c r="AF1616" s="545" t="s">
        <v>2263</v>
      </c>
      <c r="AG1616" s="545" t="s">
        <v>2263</v>
      </c>
      <c r="AH1616" s="556"/>
      <c r="AN1616" s="502">
        <f t="shared" si="423"/>
        <v>0</v>
      </c>
      <c r="AO1616" s="502">
        <f t="shared" si="423"/>
        <v>-16043.687192527619</v>
      </c>
      <c r="AP1616" s="502">
        <f t="shared" si="423"/>
        <v>-12478.423371965926</v>
      </c>
      <c r="AQ1616" s="502">
        <f t="shared" si="422"/>
        <v>-1929732.7560094052</v>
      </c>
    </row>
    <row r="1617" spans="1:43" s="504" customFormat="1" ht="12.75" x14ac:dyDescent="0.2">
      <c r="A1617" s="535" t="s">
        <v>1991</v>
      </c>
      <c r="B1617" s="536">
        <v>0</v>
      </c>
      <c r="C1617" s="537" t="s">
        <v>2263</v>
      </c>
      <c r="D1617" s="537">
        <v>1101.8048871406907</v>
      </c>
      <c r="E1617" s="537">
        <v>1101.8048871406907</v>
      </c>
      <c r="F1617" s="537">
        <v>1153.952924409057</v>
      </c>
      <c r="G1617" s="538">
        <v>0</v>
      </c>
      <c r="H1617" s="538">
        <v>0</v>
      </c>
      <c r="I1617" s="538">
        <v>19</v>
      </c>
      <c r="J1617" s="538">
        <v>4</v>
      </c>
      <c r="K1617" s="539">
        <f t="shared" si="426"/>
        <v>0</v>
      </c>
      <c r="L1617" s="539">
        <f t="shared" si="424"/>
        <v>0</v>
      </c>
      <c r="M1617" s="539">
        <f t="shared" si="424"/>
        <v>20934.292855673124</v>
      </c>
      <c r="N1617" s="539">
        <f t="shared" si="424"/>
        <v>4615.811697636228</v>
      </c>
      <c r="O1617" s="539">
        <f t="shared" si="427"/>
        <v>25550.104553309353</v>
      </c>
      <c r="P1617" s="540"/>
      <c r="Q1617" s="541"/>
      <c r="R1617" s="541"/>
      <c r="S1617" s="541"/>
      <c r="T1617" s="541"/>
      <c r="U1617" s="538">
        <f t="shared" si="428"/>
        <v>0</v>
      </c>
      <c r="V1617" s="538">
        <f t="shared" si="425"/>
        <v>0</v>
      </c>
      <c r="W1617" s="538">
        <f t="shared" si="425"/>
        <v>0</v>
      </c>
      <c r="X1617" s="538">
        <f t="shared" si="425"/>
        <v>0</v>
      </c>
      <c r="Y1617" s="538">
        <f t="shared" si="429"/>
        <v>0</v>
      </c>
      <c r="Z1617" s="542">
        <f t="shared" si="430"/>
        <v>0</v>
      </c>
      <c r="AA1617" s="543"/>
      <c r="AB1617" s="544" t="s">
        <v>2263</v>
      </c>
      <c r="AC1617" s="544" t="s">
        <v>2505</v>
      </c>
      <c r="AD1617" s="544" t="s">
        <v>2505</v>
      </c>
      <c r="AE1617" s="544" t="s">
        <v>2263</v>
      </c>
      <c r="AF1617" s="545" t="s">
        <v>2263</v>
      </c>
      <c r="AG1617" s="545" t="s">
        <v>2263</v>
      </c>
      <c r="AH1617" s="556"/>
      <c r="AN1617" s="502">
        <f t="shared" si="423"/>
        <v>0</v>
      </c>
      <c r="AO1617" s="502">
        <f t="shared" si="423"/>
        <v>0</v>
      </c>
      <c r="AP1617" s="502">
        <f t="shared" si="423"/>
        <v>-20934.292855673124</v>
      </c>
      <c r="AQ1617" s="502">
        <f t="shared" si="422"/>
        <v>-4615.811697636228</v>
      </c>
    </row>
    <row r="1618" spans="1:43" s="504" customFormat="1" ht="12.75" x14ac:dyDescent="0.2">
      <c r="A1618" s="535" t="s">
        <v>1992</v>
      </c>
      <c r="B1618" s="536">
        <v>0</v>
      </c>
      <c r="C1618" s="537" t="s">
        <v>2263</v>
      </c>
      <c r="D1618" s="537">
        <v>1026.9468329924402</v>
      </c>
      <c r="E1618" s="537">
        <v>1026.9468329924402</v>
      </c>
      <c r="F1618" s="537">
        <v>692.56049562562146</v>
      </c>
      <c r="G1618" s="538">
        <v>0</v>
      </c>
      <c r="H1618" s="538">
        <v>199</v>
      </c>
      <c r="I1618" s="538">
        <v>121</v>
      </c>
      <c r="J1618" s="538">
        <v>2454</v>
      </c>
      <c r="K1618" s="539">
        <f t="shared" si="426"/>
        <v>0</v>
      </c>
      <c r="L1618" s="539">
        <f t="shared" si="424"/>
        <v>204362.41976549561</v>
      </c>
      <c r="M1618" s="539">
        <f t="shared" si="424"/>
        <v>124260.56679208527</v>
      </c>
      <c r="N1618" s="539">
        <f t="shared" si="424"/>
        <v>1699543.4562652751</v>
      </c>
      <c r="O1618" s="539">
        <f t="shared" si="427"/>
        <v>2028166.4428228559</v>
      </c>
      <c r="P1618" s="540"/>
      <c r="Q1618" s="541"/>
      <c r="R1618" s="541"/>
      <c r="S1618" s="541"/>
      <c r="T1618" s="541"/>
      <c r="U1618" s="538">
        <f t="shared" si="428"/>
        <v>0</v>
      </c>
      <c r="V1618" s="538">
        <f t="shared" si="425"/>
        <v>0</v>
      </c>
      <c r="W1618" s="538">
        <f t="shared" si="425"/>
        <v>0</v>
      </c>
      <c r="X1618" s="538">
        <f t="shared" si="425"/>
        <v>0</v>
      </c>
      <c r="Y1618" s="538">
        <f t="shared" si="429"/>
        <v>0</v>
      </c>
      <c r="Z1618" s="542">
        <f t="shared" si="430"/>
        <v>0</v>
      </c>
      <c r="AA1618" s="543"/>
      <c r="AB1618" s="544" t="s">
        <v>2263</v>
      </c>
      <c r="AC1618" s="544" t="s">
        <v>2505</v>
      </c>
      <c r="AD1618" s="544" t="s">
        <v>2505</v>
      </c>
      <c r="AE1618" s="544" t="s">
        <v>2263</v>
      </c>
      <c r="AF1618" s="545" t="s">
        <v>2263</v>
      </c>
      <c r="AG1618" s="545" t="s">
        <v>2263</v>
      </c>
      <c r="AH1618" s="556"/>
      <c r="AN1618" s="502">
        <f t="shared" si="423"/>
        <v>0</v>
      </c>
      <c r="AO1618" s="502">
        <f t="shared" si="423"/>
        <v>-204362.41976549561</v>
      </c>
      <c r="AP1618" s="502">
        <f t="shared" si="423"/>
        <v>-124260.56679208527</v>
      </c>
      <c r="AQ1618" s="502">
        <f t="shared" si="422"/>
        <v>-1699543.4562652751</v>
      </c>
    </row>
    <row r="1619" spans="1:43" s="504" customFormat="1" ht="12.75" x14ac:dyDescent="0.2">
      <c r="A1619" s="535" t="s">
        <v>1993</v>
      </c>
      <c r="B1619" s="536">
        <v>0</v>
      </c>
      <c r="C1619" s="537" t="s">
        <v>2263</v>
      </c>
      <c r="D1619" s="537">
        <v>569.33745702169767</v>
      </c>
      <c r="E1619" s="537">
        <v>569.33745702169767</v>
      </c>
      <c r="F1619" s="537">
        <v>447.04490995428557</v>
      </c>
      <c r="G1619" s="538">
        <v>0</v>
      </c>
      <c r="H1619" s="538">
        <v>219</v>
      </c>
      <c r="I1619" s="538">
        <v>80</v>
      </c>
      <c r="J1619" s="538">
        <v>2532</v>
      </c>
      <c r="K1619" s="539">
        <f t="shared" si="426"/>
        <v>0</v>
      </c>
      <c r="L1619" s="539">
        <f t="shared" si="424"/>
        <v>124684.90308775179</v>
      </c>
      <c r="M1619" s="539">
        <f t="shared" si="424"/>
        <v>45546.99656173581</v>
      </c>
      <c r="N1619" s="539">
        <f t="shared" si="424"/>
        <v>1131917.7120042511</v>
      </c>
      <c r="O1619" s="539">
        <f t="shared" si="427"/>
        <v>1302149.6116537387</v>
      </c>
      <c r="P1619" s="540"/>
      <c r="Q1619" s="541"/>
      <c r="R1619" s="541"/>
      <c r="S1619" s="541"/>
      <c r="T1619" s="541"/>
      <c r="U1619" s="538">
        <f t="shared" si="428"/>
        <v>0</v>
      </c>
      <c r="V1619" s="538">
        <f t="shared" si="425"/>
        <v>0</v>
      </c>
      <c r="W1619" s="538">
        <f t="shared" si="425"/>
        <v>0</v>
      </c>
      <c r="X1619" s="538">
        <f t="shared" si="425"/>
        <v>0</v>
      </c>
      <c r="Y1619" s="538">
        <f t="shared" si="429"/>
        <v>0</v>
      </c>
      <c r="Z1619" s="542">
        <f t="shared" si="430"/>
        <v>0</v>
      </c>
      <c r="AA1619" s="543"/>
      <c r="AB1619" s="544" t="s">
        <v>2263</v>
      </c>
      <c r="AC1619" s="544" t="s">
        <v>2505</v>
      </c>
      <c r="AD1619" s="544" t="s">
        <v>2505</v>
      </c>
      <c r="AE1619" s="544" t="s">
        <v>2263</v>
      </c>
      <c r="AF1619" s="545" t="s">
        <v>2263</v>
      </c>
      <c r="AG1619" s="545" t="s">
        <v>2263</v>
      </c>
      <c r="AH1619" s="556"/>
      <c r="AN1619" s="502">
        <f t="shared" si="423"/>
        <v>0</v>
      </c>
      <c r="AO1619" s="502">
        <f t="shared" si="423"/>
        <v>-124684.90308775179</v>
      </c>
      <c r="AP1619" s="502">
        <f t="shared" si="423"/>
        <v>-45546.99656173581</v>
      </c>
      <c r="AQ1619" s="502">
        <f t="shared" si="422"/>
        <v>-1131917.7120042511</v>
      </c>
    </row>
    <row r="1620" spans="1:43" s="504" customFormat="1" ht="12.75" x14ac:dyDescent="0.2">
      <c r="A1620" s="535" t="s">
        <v>1994</v>
      </c>
      <c r="B1620" s="536">
        <v>0</v>
      </c>
      <c r="C1620" s="537" t="s">
        <v>2263</v>
      </c>
      <c r="D1620" s="537">
        <v>897.83902963982541</v>
      </c>
      <c r="E1620" s="537">
        <v>897.83902963982541</v>
      </c>
      <c r="F1620" s="537">
        <v>1311.4877784613386</v>
      </c>
      <c r="G1620" s="538">
        <v>0</v>
      </c>
      <c r="H1620" s="538">
        <v>406</v>
      </c>
      <c r="I1620" s="538">
        <v>203</v>
      </c>
      <c r="J1620" s="538">
        <v>691</v>
      </c>
      <c r="K1620" s="539">
        <f t="shared" si="426"/>
        <v>0</v>
      </c>
      <c r="L1620" s="539">
        <f t="shared" si="424"/>
        <v>364522.64603376912</v>
      </c>
      <c r="M1620" s="539">
        <f t="shared" si="424"/>
        <v>182261.32301688456</v>
      </c>
      <c r="N1620" s="539">
        <f t="shared" si="424"/>
        <v>906238.05491678498</v>
      </c>
      <c r="O1620" s="539">
        <f t="shared" si="427"/>
        <v>1453022.0239674388</v>
      </c>
      <c r="P1620" s="540"/>
      <c r="Q1620" s="541"/>
      <c r="R1620" s="541"/>
      <c r="S1620" s="541"/>
      <c r="T1620" s="541"/>
      <c r="U1620" s="538">
        <f t="shared" si="428"/>
        <v>0</v>
      </c>
      <c r="V1620" s="538">
        <f t="shared" si="425"/>
        <v>0</v>
      </c>
      <c r="W1620" s="538">
        <f t="shared" si="425"/>
        <v>0</v>
      </c>
      <c r="X1620" s="538">
        <f t="shared" si="425"/>
        <v>0</v>
      </c>
      <c r="Y1620" s="538">
        <f t="shared" si="429"/>
        <v>0</v>
      </c>
      <c r="Z1620" s="542">
        <f t="shared" si="430"/>
        <v>0</v>
      </c>
      <c r="AA1620" s="543"/>
      <c r="AB1620" s="544" t="s">
        <v>2263</v>
      </c>
      <c r="AC1620" s="544" t="s">
        <v>2505</v>
      </c>
      <c r="AD1620" s="544" t="s">
        <v>2505</v>
      </c>
      <c r="AE1620" s="544" t="s">
        <v>2263</v>
      </c>
      <c r="AF1620" s="545" t="s">
        <v>2263</v>
      </c>
      <c r="AG1620" s="545" t="s">
        <v>2263</v>
      </c>
      <c r="AH1620" s="556"/>
      <c r="AN1620" s="502">
        <f t="shared" si="423"/>
        <v>0</v>
      </c>
      <c r="AO1620" s="502">
        <f t="shared" si="423"/>
        <v>-364522.64603376912</v>
      </c>
      <c r="AP1620" s="502">
        <f t="shared" si="423"/>
        <v>-182261.32301688456</v>
      </c>
      <c r="AQ1620" s="502">
        <f t="shared" si="422"/>
        <v>-906238.05491678498</v>
      </c>
    </row>
    <row r="1621" spans="1:43" s="504" customFormat="1" ht="12.75" x14ac:dyDescent="0.2">
      <c r="A1621" s="535" t="s">
        <v>1995</v>
      </c>
      <c r="B1621" s="536">
        <v>0</v>
      </c>
      <c r="C1621" s="537" t="s">
        <v>2263</v>
      </c>
      <c r="D1621" s="537">
        <v>568.01422478842528</v>
      </c>
      <c r="E1621" s="537">
        <v>568.01422478842528</v>
      </c>
      <c r="F1621" s="537">
        <v>756.26309221669885</v>
      </c>
      <c r="G1621" s="538">
        <v>0</v>
      </c>
      <c r="H1621" s="538">
        <v>4296</v>
      </c>
      <c r="I1621" s="538">
        <v>758</v>
      </c>
      <c r="J1621" s="538">
        <v>9489</v>
      </c>
      <c r="K1621" s="539">
        <f t="shared" si="426"/>
        <v>0</v>
      </c>
      <c r="L1621" s="539">
        <f t="shared" si="424"/>
        <v>2440189.109691075</v>
      </c>
      <c r="M1621" s="539">
        <f t="shared" si="424"/>
        <v>430554.78238962637</v>
      </c>
      <c r="N1621" s="539">
        <f t="shared" si="424"/>
        <v>7176180.4820442554</v>
      </c>
      <c r="O1621" s="539">
        <f t="shared" si="427"/>
        <v>10046924.374124957</v>
      </c>
      <c r="P1621" s="540"/>
      <c r="Q1621" s="541"/>
      <c r="R1621" s="541"/>
      <c r="S1621" s="541"/>
      <c r="T1621" s="541"/>
      <c r="U1621" s="538">
        <f t="shared" si="428"/>
        <v>0</v>
      </c>
      <c r="V1621" s="538">
        <f t="shared" si="425"/>
        <v>0</v>
      </c>
      <c r="W1621" s="538">
        <f t="shared" si="425"/>
        <v>0</v>
      </c>
      <c r="X1621" s="538">
        <f t="shared" si="425"/>
        <v>0</v>
      </c>
      <c r="Y1621" s="538">
        <f t="shared" si="429"/>
        <v>0</v>
      </c>
      <c r="Z1621" s="542">
        <f t="shared" si="430"/>
        <v>0</v>
      </c>
      <c r="AA1621" s="543"/>
      <c r="AB1621" s="544" t="s">
        <v>2263</v>
      </c>
      <c r="AC1621" s="544" t="s">
        <v>2505</v>
      </c>
      <c r="AD1621" s="544" t="s">
        <v>2505</v>
      </c>
      <c r="AE1621" s="544" t="s">
        <v>2263</v>
      </c>
      <c r="AF1621" s="545" t="s">
        <v>2263</v>
      </c>
      <c r="AG1621" s="545" t="s">
        <v>2263</v>
      </c>
      <c r="AH1621" s="556"/>
      <c r="AN1621" s="502">
        <f t="shared" si="423"/>
        <v>0</v>
      </c>
      <c r="AO1621" s="502">
        <f t="shared" si="423"/>
        <v>-2440189.109691075</v>
      </c>
      <c r="AP1621" s="502">
        <f t="shared" si="423"/>
        <v>-430554.78238962637</v>
      </c>
      <c r="AQ1621" s="502">
        <f t="shared" si="422"/>
        <v>-7176180.4820442554</v>
      </c>
    </row>
    <row r="1622" spans="1:43" s="504" customFormat="1" ht="12.75" x14ac:dyDescent="0.2">
      <c r="A1622" s="535" t="s">
        <v>1996</v>
      </c>
      <c r="B1622" s="536">
        <v>0</v>
      </c>
      <c r="C1622" s="537" t="s">
        <v>2263</v>
      </c>
      <c r="D1622" s="537">
        <v>459.325456279435</v>
      </c>
      <c r="E1622" s="537">
        <v>459.325456279435</v>
      </c>
      <c r="F1622" s="537">
        <v>503.30163564286994</v>
      </c>
      <c r="G1622" s="538">
        <v>0</v>
      </c>
      <c r="H1622" s="538">
        <v>13359</v>
      </c>
      <c r="I1622" s="538">
        <v>1300</v>
      </c>
      <c r="J1622" s="538">
        <v>21761</v>
      </c>
      <c r="K1622" s="539">
        <f t="shared" si="426"/>
        <v>0</v>
      </c>
      <c r="L1622" s="539">
        <f t="shared" si="424"/>
        <v>6136128.7704369724</v>
      </c>
      <c r="M1622" s="539">
        <f t="shared" si="424"/>
        <v>597123.0931632655</v>
      </c>
      <c r="N1622" s="539">
        <f t="shared" si="424"/>
        <v>10952346.893224493</v>
      </c>
      <c r="O1622" s="539">
        <f t="shared" si="427"/>
        <v>17685598.756824732</v>
      </c>
      <c r="P1622" s="540"/>
      <c r="Q1622" s="541"/>
      <c r="R1622" s="541"/>
      <c r="S1622" s="541"/>
      <c r="T1622" s="541"/>
      <c r="U1622" s="538">
        <f t="shared" si="428"/>
        <v>0</v>
      </c>
      <c r="V1622" s="538">
        <f t="shared" si="425"/>
        <v>0</v>
      </c>
      <c r="W1622" s="538">
        <f t="shared" si="425"/>
        <v>0</v>
      </c>
      <c r="X1622" s="538">
        <f t="shared" si="425"/>
        <v>0</v>
      </c>
      <c r="Y1622" s="538">
        <f t="shared" si="429"/>
        <v>0</v>
      </c>
      <c r="Z1622" s="542">
        <f t="shared" si="430"/>
        <v>0</v>
      </c>
      <c r="AA1622" s="543"/>
      <c r="AB1622" s="544" t="s">
        <v>2263</v>
      </c>
      <c r="AC1622" s="544" t="s">
        <v>2505</v>
      </c>
      <c r="AD1622" s="544" t="s">
        <v>2505</v>
      </c>
      <c r="AE1622" s="544" t="s">
        <v>2263</v>
      </c>
      <c r="AF1622" s="545" t="s">
        <v>2263</v>
      </c>
      <c r="AG1622" s="545" t="s">
        <v>2263</v>
      </c>
      <c r="AH1622" s="556"/>
      <c r="AN1622" s="502">
        <f t="shared" si="423"/>
        <v>0</v>
      </c>
      <c r="AO1622" s="502">
        <f t="shared" si="423"/>
        <v>-6136128.7704369724</v>
      </c>
      <c r="AP1622" s="502">
        <f t="shared" si="423"/>
        <v>-597123.0931632655</v>
      </c>
      <c r="AQ1622" s="502">
        <f t="shared" si="422"/>
        <v>-10952346.893224493</v>
      </c>
    </row>
    <row r="1623" spans="1:43" s="504" customFormat="1" ht="12.75" x14ac:dyDescent="0.2">
      <c r="A1623" s="535" t="s">
        <v>1997</v>
      </c>
      <c r="B1623" s="536">
        <v>0</v>
      </c>
      <c r="C1623" s="537" t="s">
        <v>2263</v>
      </c>
      <c r="D1623" s="537">
        <v>2289.7263346692166</v>
      </c>
      <c r="E1623" s="537">
        <v>2289.7263346692166</v>
      </c>
      <c r="F1623" s="537">
        <v>8418.7089200164282</v>
      </c>
      <c r="G1623" s="538">
        <v>0</v>
      </c>
      <c r="H1623" s="538">
        <v>94</v>
      </c>
      <c r="I1623" s="538">
        <v>114</v>
      </c>
      <c r="J1623" s="538">
        <v>338</v>
      </c>
      <c r="K1623" s="539">
        <f t="shared" si="426"/>
        <v>0</v>
      </c>
      <c r="L1623" s="539">
        <f t="shared" si="424"/>
        <v>215234.27545890637</v>
      </c>
      <c r="M1623" s="539">
        <f t="shared" si="424"/>
        <v>261028.80215229071</v>
      </c>
      <c r="N1623" s="539">
        <f t="shared" si="424"/>
        <v>2845523.6149655529</v>
      </c>
      <c r="O1623" s="539">
        <f t="shared" si="427"/>
        <v>3321786.6925767502</v>
      </c>
      <c r="P1623" s="540"/>
      <c r="Q1623" s="541"/>
      <c r="R1623" s="541"/>
      <c r="S1623" s="541"/>
      <c r="T1623" s="541"/>
      <c r="U1623" s="538">
        <f t="shared" si="428"/>
        <v>0</v>
      </c>
      <c r="V1623" s="538">
        <f t="shared" si="425"/>
        <v>0</v>
      </c>
      <c r="W1623" s="538">
        <f t="shared" si="425"/>
        <v>0</v>
      </c>
      <c r="X1623" s="538">
        <f t="shared" si="425"/>
        <v>0</v>
      </c>
      <c r="Y1623" s="538">
        <f t="shared" si="429"/>
        <v>0</v>
      </c>
      <c r="Z1623" s="542">
        <f t="shared" si="430"/>
        <v>0</v>
      </c>
      <c r="AA1623" s="543"/>
      <c r="AB1623" s="544" t="s">
        <v>2263</v>
      </c>
      <c r="AC1623" s="544" t="s">
        <v>2505</v>
      </c>
      <c r="AD1623" s="544" t="s">
        <v>2505</v>
      </c>
      <c r="AE1623" s="544" t="s">
        <v>2263</v>
      </c>
      <c r="AF1623" s="545" t="s">
        <v>2263</v>
      </c>
      <c r="AG1623" s="545" t="s">
        <v>2263</v>
      </c>
      <c r="AH1623" s="556"/>
      <c r="AN1623" s="502">
        <f t="shared" si="423"/>
        <v>0</v>
      </c>
      <c r="AO1623" s="502">
        <f t="shared" si="423"/>
        <v>-215234.27545890637</v>
      </c>
      <c r="AP1623" s="502">
        <f t="shared" si="423"/>
        <v>-261028.80215229071</v>
      </c>
      <c r="AQ1623" s="502">
        <f t="shared" si="422"/>
        <v>-2845523.6149655529</v>
      </c>
    </row>
    <row r="1624" spans="1:43" s="504" customFormat="1" ht="12.75" x14ac:dyDescent="0.2">
      <c r="A1624" s="535" t="s">
        <v>1998</v>
      </c>
      <c r="B1624" s="536">
        <v>0</v>
      </c>
      <c r="C1624" s="537">
        <v>174.60665448599835</v>
      </c>
      <c r="D1624" s="537">
        <v>1297.0014903855983</v>
      </c>
      <c r="E1624" s="537">
        <v>1297.0014903855983</v>
      </c>
      <c r="F1624" s="537">
        <v>2923.5527493720529</v>
      </c>
      <c r="G1624" s="538">
        <v>7330</v>
      </c>
      <c r="H1624" s="538">
        <v>494</v>
      </c>
      <c r="I1624" s="538">
        <v>245</v>
      </c>
      <c r="J1624" s="538">
        <v>477</v>
      </c>
      <c r="K1624" s="539">
        <f t="shared" si="426"/>
        <v>1279866.777382368</v>
      </c>
      <c r="L1624" s="539">
        <f t="shared" si="424"/>
        <v>640718.73625048553</v>
      </c>
      <c r="M1624" s="539">
        <f t="shared" si="424"/>
        <v>317765.36514447158</v>
      </c>
      <c r="N1624" s="539">
        <f t="shared" si="424"/>
        <v>1394534.6614504692</v>
      </c>
      <c r="O1624" s="539">
        <f t="shared" si="427"/>
        <v>3632885.5402277941</v>
      </c>
      <c r="P1624" s="540"/>
      <c r="Q1624" s="541"/>
      <c r="R1624" s="541"/>
      <c r="S1624" s="541"/>
      <c r="T1624" s="541"/>
      <c r="U1624" s="538">
        <f t="shared" si="428"/>
        <v>0</v>
      </c>
      <c r="V1624" s="538">
        <f t="shared" si="425"/>
        <v>0</v>
      </c>
      <c r="W1624" s="538">
        <f t="shared" si="425"/>
        <v>0</v>
      </c>
      <c r="X1624" s="538">
        <f t="shared" si="425"/>
        <v>0</v>
      </c>
      <c r="Y1624" s="538">
        <f t="shared" si="429"/>
        <v>0</v>
      </c>
      <c r="Z1624" s="542">
        <f t="shared" si="430"/>
        <v>0</v>
      </c>
      <c r="AA1624" s="543"/>
      <c r="AB1624" s="544" t="s">
        <v>2263</v>
      </c>
      <c r="AC1624" s="544" t="s">
        <v>2505</v>
      </c>
      <c r="AD1624" s="544" t="s">
        <v>2505</v>
      </c>
      <c r="AE1624" s="544" t="s">
        <v>2263</v>
      </c>
      <c r="AF1624" s="545">
        <v>290</v>
      </c>
      <c r="AG1624" s="545" t="s">
        <v>2263</v>
      </c>
      <c r="AH1624" s="556"/>
      <c r="AN1624" s="502">
        <f t="shared" si="423"/>
        <v>-1279866.777382368</v>
      </c>
      <c r="AO1624" s="502">
        <f t="shared" si="423"/>
        <v>-640718.73625048553</v>
      </c>
      <c r="AP1624" s="502">
        <f t="shared" si="423"/>
        <v>-317765.36514447158</v>
      </c>
      <c r="AQ1624" s="502">
        <f t="shared" si="422"/>
        <v>-1394534.6614504692</v>
      </c>
    </row>
    <row r="1625" spans="1:43" s="504" customFormat="1" ht="12.75" x14ac:dyDescent="0.2">
      <c r="A1625" s="535" t="s">
        <v>1999</v>
      </c>
      <c r="B1625" s="536">
        <v>0</v>
      </c>
      <c r="C1625" s="537" t="s">
        <v>2263</v>
      </c>
      <c r="D1625" s="537">
        <v>929.27834900092387</v>
      </c>
      <c r="E1625" s="537">
        <v>929.27834900092387</v>
      </c>
      <c r="F1625" s="537">
        <v>1530.7194333697885</v>
      </c>
      <c r="G1625" s="538">
        <v>0</v>
      </c>
      <c r="H1625" s="538">
        <v>961</v>
      </c>
      <c r="I1625" s="538">
        <v>295</v>
      </c>
      <c r="J1625" s="538">
        <v>725</v>
      </c>
      <c r="K1625" s="539">
        <f t="shared" si="426"/>
        <v>0</v>
      </c>
      <c r="L1625" s="539">
        <f t="shared" si="424"/>
        <v>893036.49338988785</v>
      </c>
      <c r="M1625" s="539">
        <f t="shared" si="424"/>
        <v>274137.11295527255</v>
      </c>
      <c r="N1625" s="539">
        <f t="shared" si="424"/>
        <v>1109771.5891930966</v>
      </c>
      <c r="O1625" s="539">
        <f t="shared" si="427"/>
        <v>2276945.1955382572</v>
      </c>
      <c r="P1625" s="540"/>
      <c r="Q1625" s="541"/>
      <c r="R1625" s="541"/>
      <c r="S1625" s="541"/>
      <c r="T1625" s="541"/>
      <c r="U1625" s="538">
        <f t="shared" si="428"/>
        <v>0</v>
      </c>
      <c r="V1625" s="538">
        <f t="shared" si="425"/>
        <v>0</v>
      </c>
      <c r="W1625" s="538">
        <f t="shared" si="425"/>
        <v>0</v>
      </c>
      <c r="X1625" s="538">
        <f t="shared" si="425"/>
        <v>0</v>
      </c>
      <c r="Y1625" s="538">
        <f t="shared" si="429"/>
        <v>0</v>
      </c>
      <c r="Z1625" s="542">
        <f t="shared" si="430"/>
        <v>0</v>
      </c>
      <c r="AA1625" s="543"/>
      <c r="AB1625" s="544" t="s">
        <v>2263</v>
      </c>
      <c r="AC1625" s="544" t="s">
        <v>2505</v>
      </c>
      <c r="AD1625" s="544" t="s">
        <v>2505</v>
      </c>
      <c r="AE1625" s="544" t="s">
        <v>2263</v>
      </c>
      <c r="AF1625" s="545" t="s">
        <v>2263</v>
      </c>
      <c r="AG1625" s="545" t="s">
        <v>2263</v>
      </c>
      <c r="AH1625" s="556"/>
      <c r="AN1625" s="502">
        <f t="shared" si="423"/>
        <v>0</v>
      </c>
      <c r="AO1625" s="502">
        <f t="shared" si="423"/>
        <v>-893036.49338988785</v>
      </c>
      <c r="AP1625" s="502">
        <f t="shared" si="423"/>
        <v>-274137.11295527255</v>
      </c>
      <c r="AQ1625" s="502">
        <f t="shared" si="422"/>
        <v>-1109771.5891930966</v>
      </c>
    </row>
    <row r="1626" spans="1:43" s="504" customFormat="1" ht="12.75" x14ac:dyDescent="0.2">
      <c r="A1626" s="535" t="s">
        <v>2000</v>
      </c>
      <c r="B1626" s="536">
        <v>0</v>
      </c>
      <c r="C1626" s="537" t="s">
        <v>2263</v>
      </c>
      <c r="D1626" s="537">
        <v>719.7042346726962</v>
      </c>
      <c r="E1626" s="537">
        <v>719.7042346726962</v>
      </c>
      <c r="F1626" s="537">
        <v>826.52700395199076</v>
      </c>
      <c r="G1626" s="538">
        <v>0</v>
      </c>
      <c r="H1626" s="538">
        <v>1122</v>
      </c>
      <c r="I1626" s="538">
        <v>254</v>
      </c>
      <c r="J1626" s="538">
        <v>648</v>
      </c>
      <c r="K1626" s="539">
        <f t="shared" si="426"/>
        <v>0</v>
      </c>
      <c r="L1626" s="539">
        <f t="shared" si="424"/>
        <v>807508.15130276512</v>
      </c>
      <c r="M1626" s="539">
        <f t="shared" si="424"/>
        <v>182804.87560686484</v>
      </c>
      <c r="N1626" s="539">
        <f t="shared" si="424"/>
        <v>535589.49856088997</v>
      </c>
      <c r="O1626" s="539">
        <f t="shared" si="427"/>
        <v>1525902.5254705199</v>
      </c>
      <c r="P1626" s="540"/>
      <c r="Q1626" s="541"/>
      <c r="R1626" s="541"/>
      <c r="S1626" s="541"/>
      <c r="T1626" s="541"/>
      <c r="U1626" s="538">
        <f t="shared" si="428"/>
        <v>0</v>
      </c>
      <c r="V1626" s="538">
        <f t="shared" si="425"/>
        <v>0</v>
      </c>
      <c r="W1626" s="538">
        <f t="shared" si="425"/>
        <v>0</v>
      </c>
      <c r="X1626" s="538">
        <f t="shared" si="425"/>
        <v>0</v>
      </c>
      <c r="Y1626" s="538">
        <f t="shared" si="429"/>
        <v>0</v>
      </c>
      <c r="Z1626" s="542">
        <f t="shared" si="430"/>
        <v>0</v>
      </c>
      <c r="AA1626" s="543"/>
      <c r="AB1626" s="544" t="s">
        <v>2263</v>
      </c>
      <c r="AC1626" s="544" t="s">
        <v>2505</v>
      </c>
      <c r="AD1626" s="544" t="s">
        <v>2505</v>
      </c>
      <c r="AE1626" s="544" t="s">
        <v>2263</v>
      </c>
      <c r="AF1626" s="545" t="s">
        <v>2263</v>
      </c>
      <c r="AG1626" s="545" t="s">
        <v>2263</v>
      </c>
      <c r="AH1626" s="556"/>
      <c r="AN1626" s="502">
        <f t="shared" si="423"/>
        <v>0</v>
      </c>
      <c r="AO1626" s="502">
        <f t="shared" si="423"/>
        <v>-807508.15130276512</v>
      </c>
      <c r="AP1626" s="502">
        <f t="shared" si="423"/>
        <v>-182804.87560686484</v>
      </c>
      <c r="AQ1626" s="502">
        <f t="shared" si="422"/>
        <v>-535589.49856088997</v>
      </c>
    </row>
    <row r="1627" spans="1:43" s="504" customFormat="1" ht="12.75" x14ac:dyDescent="0.2">
      <c r="A1627" s="535" t="s">
        <v>2001</v>
      </c>
      <c r="B1627" s="536">
        <v>0</v>
      </c>
      <c r="C1627" s="537" t="s">
        <v>2263</v>
      </c>
      <c r="D1627" s="537">
        <v>1420.7670252877008</v>
      </c>
      <c r="E1627" s="537">
        <v>1420.7670252877008</v>
      </c>
      <c r="F1627" s="537">
        <v>2677.268189300105</v>
      </c>
      <c r="G1627" s="538">
        <v>0</v>
      </c>
      <c r="H1627" s="538">
        <v>349</v>
      </c>
      <c r="I1627" s="538">
        <v>155</v>
      </c>
      <c r="J1627" s="538">
        <v>376</v>
      </c>
      <c r="K1627" s="539">
        <f t="shared" si="426"/>
        <v>0</v>
      </c>
      <c r="L1627" s="539">
        <f t="shared" si="424"/>
        <v>495847.69182540756</v>
      </c>
      <c r="M1627" s="539">
        <f t="shared" si="424"/>
        <v>220218.88891959362</v>
      </c>
      <c r="N1627" s="539">
        <f t="shared" si="424"/>
        <v>1006652.8391768395</v>
      </c>
      <c r="O1627" s="539">
        <f t="shared" si="427"/>
        <v>1722719.4199218405</v>
      </c>
      <c r="P1627" s="540"/>
      <c r="Q1627" s="541"/>
      <c r="R1627" s="541"/>
      <c r="S1627" s="541"/>
      <c r="T1627" s="541"/>
      <c r="U1627" s="538">
        <f t="shared" si="428"/>
        <v>0</v>
      </c>
      <c r="V1627" s="538">
        <f t="shared" si="425"/>
        <v>0</v>
      </c>
      <c r="W1627" s="538">
        <f t="shared" si="425"/>
        <v>0</v>
      </c>
      <c r="X1627" s="538">
        <f t="shared" si="425"/>
        <v>0</v>
      </c>
      <c r="Y1627" s="538">
        <f t="shared" si="429"/>
        <v>0</v>
      </c>
      <c r="Z1627" s="542">
        <f t="shared" si="430"/>
        <v>0</v>
      </c>
      <c r="AA1627" s="543"/>
      <c r="AB1627" s="544" t="s">
        <v>2263</v>
      </c>
      <c r="AC1627" s="544" t="s">
        <v>2505</v>
      </c>
      <c r="AD1627" s="544" t="s">
        <v>2505</v>
      </c>
      <c r="AE1627" s="544" t="s">
        <v>2263</v>
      </c>
      <c r="AF1627" s="545" t="s">
        <v>2263</v>
      </c>
      <c r="AG1627" s="545" t="s">
        <v>2263</v>
      </c>
      <c r="AH1627" s="556"/>
      <c r="AN1627" s="502">
        <f t="shared" si="423"/>
        <v>0</v>
      </c>
      <c r="AO1627" s="502">
        <f t="shared" si="423"/>
        <v>-495847.69182540756</v>
      </c>
      <c r="AP1627" s="502">
        <f t="shared" si="423"/>
        <v>-220218.88891959362</v>
      </c>
      <c r="AQ1627" s="502">
        <f t="shared" si="422"/>
        <v>-1006652.8391768395</v>
      </c>
    </row>
    <row r="1628" spans="1:43" s="504" customFormat="1" ht="12.75" x14ac:dyDescent="0.2">
      <c r="A1628" s="535" t="s">
        <v>2002</v>
      </c>
      <c r="B1628" s="536">
        <v>0</v>
      </c>
      <c r="C1628" s="537" t="s">
        <v>2263</v>
      </c>
      <c r="D1628" s="537">
        <v>895.28460195662717</v>
      </c>
      <c r="E1628" s="537">
        <v>895.28460195662717</v>
      </c>
      <c r="F1628" s="537">
        <v>821.83999613720857</v>
      </c>
      <c r="G1628" s="538">
        <v>0</v>
      </c>
      <c r="H1628" s="538">
        <v>866</v>
      </c>
      <c r="I1628" s="538">
        <v>260</v>
      </c>
      <c r="J1628" s="538">
        <v>1701</v>
      </c>
      <c r="K1628" s="539">
        <f t="shared" si="426"/>
        <v>0</v>
      </c>
      <c r="L1628" s="539">
        <f t="shared" si="424"/>
        <v>775316.46529443911</v>
      </c>
      <c r="M1628" s="539">
        <f t="shared" si="424"/>
        <v>232773.99650872307</v>
      </c>
      <c r="N1628" s="539">
        <f t="shared" si="424"/>
        <v>1397949.8334293917</v>
      </c>
      <c r="O1628" s="539">
        <f t="shared" si="427"/>
        <v>2406040.295232554</v>
      </c>
      <c r="P1628" s="540"/>
      <c r="Q1628" s="541"/>
      <c r="R1628" s="541"/>
      <c r="S1628" s="541"/>
      <c r="T1628" s="541"/>
      <c r="U1628" s="538">
        <f t="shared" si="428"/>
        <v>0</v>
      </c>
      <c r="V1628" s="538">
        <f t="shared" si="425"/>
        <v>0</v>
      </c>
      <c r="W1628" s="538">
        <f t="shared" si="425"/>
        <v>0</v>
      </c>
      <c r="X1628" s="538">
        <f t="shared" si="425"/>
        <v>0</v>
      </c>
      <c r="Y1628" s="538">
        <f t="shared" si="429"/>
        <v>0</v>
      </c>
      <c r="Z1628" s="542">
        <f t="shared" si="430"/>
        <v>0</v>
      </c>
      <c r="AA1628" s="543"/>
      <c r="AB1628" s="544" t="s">
        <v>2263</v>
      </c>
      <c r="AC1628" s="544" t="s">
        <v>2505</v>
      </c>
      <c r="AD1628" s="544" t="s">
        <v>2505</v>
      </c>
      <c r="AE1628" s="544" t="s">
        <v>2263</v>
      </c>
      <c r="AF1628" s="545" t="s">
        <v>2263</v>
      </c>
      <c r="AG1628" s="545" t="s">
        <v>2263</v>
      </c>
      <c r="AH1628" s="556"/>
      <c r="AN1628" s="502">
        <f t="shared" si="423"/>
        <v>0</v>
      </c>
      <c r="AO1628" s="502">
        <f t="shared" si="423"/>
        <v>-775316.46529443911</v>
      </c>
      <c r="AP1628" s="502">
        <f t="shared" si="423"/>
        <v>-232773.99650872307</v>
      </c>
      <c r="AQ1628" s="502">
        <f t="shared" si="422"/>
        <v>-1397949.8334293917</v>
      </c>
    </row>
    <row r="1629" spans="1:43" s="504" customFormat="1" ht="12.75" x14ac:dyDescent="0.2">
      <c r="A1629" s="535" t="s">
        <v>2003</v>
      </c>
      <c r="B1629" s="536">
        <v>0</v>
      </c>
      <c r="C1629" s="537" t="s">
        <v>2263</v>
      </c>
      <c r="D1629" s="537">
        <v>641.88946539258109</v>
      </c>
      <c r="E1629" s="537">
        <v>641.88946539258109</v>
      </c>
      <c r="F1629" s="537">
        <v>566.21333606066003</v>
      </c>
      <c r="G1629" s="538">
        <v>0</v>
      </c>
      <c r="H1629" s="538">
        <v>1992</v>
      </c>
      <c r="I1629" s="538">
        <v>578</v>
      </c>
      <c r="J1629" s="538">
        <v>4058</v>
      </c>
      <c r="K1629" s="539">
        <f t="shared" si="426"/>
        <v>0</v>
      </c>
      <c r="L1629" s="539">
        <f t="shared" si="424"/>
        <v>1278643.8150620216</v>
      </c>
      <c r="M1629" s="539">
        <f t="shared" si="424"/>
        <v>371012.11099691188</v>
      </c>
      <c r="N1629" s="539">
        <f t="shared" si="424"/>
        <v>2297693.7177341585</v>
      </c>
      <c r="O1629" s="539">
        <f t="shared" si="427"/>
        <v>3947349.6437930921</v>
      </c>
      <c r="P1629" s="540"/>
      <c r="Q1629" s="541"/>
      <c r="R1629" s="541"/>
      <c r="S1629" s="541"/>
      <c r="T1629" s="541"/>
      <c r="U1629" s="538">
        <f t="shared" si="428"/>
        <v>0</v>
      </c>
      <c r="V1629" s="538">
        <f t="shared" si="425"/>
        <v>0</v>
      </c>
      <c r="W1629" s="538">
        <f t="shared" si="425"/>
        <v>0</v>
      </c>
      <c r="X1629" s="538">
        <f t="shared" si="425"/>
        <v>0</v>
      </c>
      <c r="Y1629" s="538">
        <f t="shared" si="429"/>
        <v>0</v>
      </c>
      <c r="Z1629" s="542">
        <f t="shared" si="430"/>
        <v>0</v>
      </c>
      <c r="AA1629" s="543"/>
      <c r="AB1629" s="544" t="s">
        <v>2263</v>
      </c>
      <c r="AC1629" s="544" t="s">
        <v>2505</v>
      </c>
      <c r="AD1629" s="544" t="s">
        <v>2505</v>
      </c>
      <c r="AE1629" s="544" t="s">
        <v>2263</v>
      </c>
      <c r="AF1629" s="545" t="s">
        <v>2263</v>
      </c>
      <c r="AG1629" s="545" t="s">
        <v>2263</v>
      </c>
      <c r="AH1629" s="556"/>
      <c r="AN1629" s="502">
        <f t="shared" si="423"/>
        <v>0</v>
      </c>
      <c r="AO1629" s="502">
        <f t="shared" si="423"/>
        <v>-1278643.8150620216</v>
      </c>
      <c r="AP1629" s="502">
        <f t="shared" si="423"/>
        <v>-371012.11099691188</v>
      </c>
      <c r="AQ1629" s="502">
        <f t="shared" si="422"/>
        <v>-2297693.7177341585</v>
      </c>
    </row>
    <row r="1630" spans="1:43" s="504" customFormat="1" ht="12.75" x14ac:dyDescent="0.2">
      <c r="A1630" s="535" t="s">
        <v>2004</v>
      </c>
      <c r="B1630" s="536">
        <v>0</v>
      </c>
      <c r="C1630" s="537" t="s">
        <v>2263</v>
      </c>
      <c r="D1630" s="537">
        <v>3503.0719092105346</v>
      </c>
      <c r="E1630" s="537">
        <v>3503.0719092105346</v>
      </c>
      <c r="F1630" s="537">
        <v>5191.4309946528274</v>
      </c>
      <c r="G1630" s="538">
        <v>173</v>
      </c>
      <c r="H1630" s="538">
        <v>17</v>
      </c>
      <c r="I1630" s="538">
        <v>30</v>
      </c>
      <c r="J1630" s="538">
        <v>527</v>
      </c>
      <c r="K1630" s="539">
        <f t="shared" si="426"/>
        <v>0</v>
      </c>
      <c r="L1630" s="539">
        <f t="shared" si="424"/>
        <v>59552.222456579089</v>
      </c>
      <c r="M1630" s="539">
        <f t="shared" si="424"/>
        <v>105092.15727631604</v>
      </c>
      <c r="N1630" s="539">
        <f t="shared" si="424"/>
        <v>2735884.1341820401</v>
      </c>
      <c r="O1630" s="539">
        <f t="shared" si="427"/>
        <v>2900528.5139149353</v>
      </c>
      <c r="P1630" s="540"/>
      <c r="Q1630" s="541"/>
      <c r="R1630" s="541"/>
      <c r="S1630" s="541"/>
      <c r="T1630" s="541"/>
      <c r="U1630" s="538">
        <f t="shared" si="428"/>
        <v>0</v>
      </c>
      <c r="V1630" s="538">
        <f t="shared" si="425"/>
        <v>0</v>
      </c>
      <c r="W1630" s="538">
        <f t="shared" si="425"/>
        <v>0</v>
      </c>
      <c r="X1630" s="538">
        <f t="shared" si="425"/>
        <v>0</v>
      </c>
      <c r="Y1630" s="538">
        <f t="shared" si="429"/>
        <v>0</v>
      </c>
      <c r="Z1630" s="542">
        <f t="shared" si="430"/>
        <v>0</v>
      </c>
      <c r="AA1630" s="543"/>
      <c r="AB1630" s="544" t="s">
        <v>2263</v>
      </c>
      <c r="AC1630" s="544" t="s">
        <v>2505</v>
      </c>
      <c r="AD1630" s="544" t="s">
        <v>2505</v>
      </c>
      <c r="AE1630" s="544" t="s">
        <v>2263</v>
      </c>
      <c r="AF1630" s="545">
        <v>303</v>
      </c>
      <c r="AG1630" s="545" t="s">
        <v>2263</v>
      </c>
      <c r="AH1630" s="556"/>
      <c r="AN1630" s="502">
        <f t="shared" si="423"/>
        <v>0</v>
      </c>
      <c r="AO1630" s="502">
        <f t="shared" si="423"/>
        <v>-59552.222456579089</v>
      </c>
      <c r="AP1630" s="502">
        <f t="shared" si="423"/>
        <v>-105092.15727631604</v>
      </c>
      <c r="AQ1630" s="502">
        <f t="shared" si="422"/>
        <v>-2735884.1341820401</v>
      </c>
    </row>
    <row r="1631" spans="1:43" s="504" customFormat="1" ht="12.75" x14ac:dyDescent="0.2">
      <c r="A1631" s="535" t="s">
        <v>2005</v>
      </c>
      <c r="B1631" s="536">
        <v>0</v>
      </c>
      <c r="C1631" s="537" t="s">
        <v>2263</v>
      </c>
      <c r="D1631" s="537">
        <v>1321.5756759527819</v>
      </c>
      <c r="E1631" s="537">
        <v>1321.5756759527819</v>
      </c>
      <c r="F1631" s="537">
        <v>3105.1195830675533</v>
      </c>
      <c r="G1631" s="538">
        <v>0</v>
      </c>
      <c r="H1631" s="538">
        <v>78</v>
      </c>
      <c r="I1631" s="538">
        <v>38</v>
      </c>
      <c r="J1631" s="538">
        <v>414</v>
      </c>
      <c r="K1631" s="539">
        <f t="shared" si="426"/>
        <v>0</v>
      </c>
      <c r="L1631" s="539">
        <f t="shared" si="424"/>
        <v>103082.90272431698</v>
      </c>
      <c r="M1631" s="539">
        <f t="shared" si="424"/>
        <v>50219.875686205713</v>
      </c>
      <c r="N1631" s="539">
        <f t="shared" si="424"/>
        <v>1285519.5073899671</v>
      </c>
      <c r="O1631" s="539">
        <f t="shared" si="427"/>
        <v>1438822.2858004898</v>
      </c>
      <c r="P1631" s="540"/>
      <c r="Q1631" s="541"/>
      <c r="R1631" s="541"/>
      <c r="S1631" s="541"/>
      <c r="T1631" s="541"/>
      <c r="U1631" s="538">
        <f t="shared" si="428"/>
        <v>0</v>
      </c>
      <c r="V1631" s="538">
        <f t="shared" si="425"/>
        <v>0</v>
      </c>
      <c r="W1631" s="538">
        <f t="shared" si="425"/>
        <v>0</v>
      </c>
      <c r="X1631" s="538">
        <f t="shared" si="425"/>
        <v>0</v>
      </c>
      <c r="Y1631" s="538">
        <f t="shared" si="429"/>
        <v>0</v>
      </c>
      <c r="Z1631" s="542">
        <f t="shared" si="430"/>
        <v>0</v>
      </c>
      <c r="AA1631" s="543"/>
      <c r="AB1631" s="544" t="s">
        <v>2263</v>
      </c>
      <c r="AC1631" s="544" t="s">
        <v>2505</v>
      </c>
      <c r="AD1631" s="544" t="s">
        <v>2505</v>
      </c>
      <c r="AE1631" s="544" t="s">
        <v>2263</v>
      </c>
      <c r="AF1631" s="545" t="s">
        <v>2263</v>
      </c>
      <c r="AG1631" s="545" t="s">
        <v>2263</v>
      </c>
      <c r="AH1631" s="556"/>
      <c r="AN1631" s="502">
        <f t="shared" si="423"/>
        <v>0</v>
      </c>
      <c r="AO1631" s="502">
        <f t="shared" si="423"/>
        <v>-103082.90272431698</v>
      </c>
      <c r="AP1631" s="502">
        <f t="shared" si="423"/>
        <v>-50219.875686205713</v>
      </c>
      <c r="AQ1631" s="502">
        <f t="shared" si="422"/>
        <v>-1285519.5073899671</v>
      </c>
    </row>
    <row r="1632" spans="1:43" s="504" customFormat="1" ht="12.75" x14ac:dyDescent="0.2">
      <c r="A1632" s="535" t="s">
        <v>2006</v>
      </c>
      <c r="B1632" s="536">
        <v>0</v>
      </c>
      <c r="C1632" s="537" t="s">
        <v>2263</v>
      </c>
      <c r="D1632" s="537">
        <v>771.69915102079517</v>
      </c>
      <c r="E1632" s="537">
        <v>771.69915102079517</v>
      </c>
      <c r="F1632" s="537">
        <v>1929.4032742233219</v>
      </c>
      <c r="G1632" s="538">
        <v>0</v>
      </c>
      <c r="H1632" s="538">
        <v>396</v>
      </c>
      <c r="I1632" s="538">
        <v>66</v>
      </c>
      <c r="J1632" s="538">
        <v>507</v>
      </c>
      <c r="K1632" s="539">
        <f t="shared" si="426"/>
        <v>0</v>
      </c>
      <c r="L1632" s="539">
        <f t="shared" si="424"/>
        <v>305592.86380423489</v>
      </c>
      <c r="M1632" s="539">
        <f t="shared" si="424"/>
        <v>50932.143967372482</v>
      </c>
      <c r="N1632" s="539">
        <f t="shared" si="424"/>
        <v>978207.46003122418</v>
      </c>
      <c r="O1632" s="539">
        <f t="shared" si="427"/>
        <v>1334732.4678028314</v>
      </c>
      <c r="P1632" s="540"/>
      <c r="Q1632" s="541"/>
      <c r="R1632" s="541"/>
      <c r="S1632" s="541"/>
      <c r="T1632" s="541"/>
      <c r="U1632" s="538">
        <f t="shared" si="428"/>
        <v>0</v>
      </c>
      <c r="V1632" s="538">
        <f t="shared" si="425"/>
        <v>0</v>
      </c>
      <c r="W1632" s="538">
        <f t="shared" si="425"/>
        <v>0</v>
      </c>
      <c r="X1632" s="538">
        <f t="shared" si="425"/>
        <v>0</v>
      </c>
      <c r="Y1632" s="538">
        <f t="shared" si="429"/>
        <v>0</v>
      </c>
      <c r="Z1632" s="542">
        <f t="shared" si="430"/>
        <v>0</v>
      </c>
      <c r="AA1632" s="543"/>
      <c r="AB1632" s="544" t="s">
        <v>2263</v>
      </c>
      <c r="AC1632" s="544" t="s">
        <v>2505</v>
      </c>
      <c r="AD1632" s="544" t="s">
        <v>2505</v>
      </c>
      <c r="AE1632" s="544" t="s">
        <v>2263</v>
      </c>
      <c r="AF1632" s="545" t="s">
        <v>2263</v>
      </c>
      <c r="AG1632" s="545" t="s">
        <v>2263</v>
      </c>
      <c r="AH1632" s="556"/>
      <c r="AN1632" s="502">
        <f t="shared" si="423"/>
        <v>0</v>
      </c>
      <c r="AO1632" s="502">
        <f t="shared" si="423"/>
        <v>-305592.86380423489</v>
      </c>
      <c r="AP1632" s="502">
        <f t="shared" si="423"/>
        <v>-50932.143967372482</v>
      </c>
      <c r="AQ1632" s="502">
        <f t="shared" si="422"/>
        <v>-978207.46003122418</v>
      </c>
    </row>
    <row r="1633" spans="1:43" s="504" customFormat="1" ht="12.75" x14ac:dyDescent="0.2">
      <c r="A1633" s="535" t="s">
        <v>2007</v>
      </c>
      <c r="B1633" s="536">
        <v>0</v>
      </c>
      <c r="C1633" s="537" t="s">
        <v>2263</v>
      </c>
      <c r="D1633" s="537">
        <v>363.18574771754874</v>
      </c>
      <c r="E1633" s="537">
        <v>363.18574771754874</v>
      </c>
      <c r="F1633" s="537">
        <v>1621.2024531418704</v>
      </c>
      <c r="G1633" s="538">
        <v>0</v>
      </c>
      <c r="H1633" s="538">
        <v>1143</v>
      </c>
      <c r="I1633" s="538">
        <v>67</v>
      </c>
      <c r="J1633" s="538">
        <v>250</v>
      </c>
      <c r="K1633" s="539">
        <f t="shared" si="426"/>
        <v>0</v>
      </c>
      <c r="L1633" s="539">
        <f t="shared" si="424"/>
        <v>415121.30964115821</v>
      </c>
      <c r="M1633" s="539">
        <f t="shared" si="424"/>
        <v>24333.445097075764</v>
      </c>
      <c r="N1633" s="539">
        <f t="shared" si="424"/>
        <v>405300.61328546761</v>
      </c>
      <c r="O1633" s="539">
        <f t="shared" si="427"/>
        <v>844755.36802370159</v>
      </c>
      <c r="P1633" s="540"/>
      <c r="Q1633" s="541"/>
      <c r="R1633" s="541"/>
      <c r="S1633" s="541"/>
      <c r="T1633" s="541"/>
      <c r="U1633" s="538">
        <f t="shared" si="428"/>
        <v>0</v>
      </c>
      <c r="V1633" s="538">
        <f t="shared" si="425"/>
        <v>0</v>
      </c>
      <c r="W1633" s="538">
        <f t="shared" si="425"/>
        <v>0</v>
      </c>
      <c r="X1633" s="538">
        <f t="shared" si="425"/>
        <v>0</v>
      </c>
      <c r="Y1633" s="538">
        <f t="shared" si="429"/>
        <v>0</v>
      </c>
      <c r="Z1633" s="542">
        <f t="shared" si="430"/>
        <v>0</v>
      </c>
      <c r="AA1633" s="543"/>
      <c r="AB1633" s="544" t="s">
        <v>2263</v>
      </c>
      <c r="AC1633" s="544" t="s">
        <v>2505</v>
      </c>
      <c r="AD1633" s="544" t="s">
        <v>2505</v>
      </c>
      <c r="AE1633" s="544" t="s">
        <v>2263</v>
      </c>
      <c r="AF1633" s="545" t="s">
        <v>2263</v>
      </c>
      <c r="AG1633" s="545" t="s">
        <v>2263</v>
      </c>
      <c r="AH1633" s="556"/>
      <c r="AN1633" s="502">
        <f t="shared" si="423"/>
        <v>0</v>
      </c>
      <c r="AO1633" s="502">
        <f t="shared" si="423"/>
        <v>-415121.30964115821</v>
      </c>
      <c r="AP1633" s="502">
        <f t="shared" si="423"/>
        <v>-24333.445097075764</v>
      </c>
      <c r="AQ1633" s="502">
        <f t="shared" si="422"/>
        <v>-405300.61328546761</v>
      </c>
    </row>
    <row r="1634" spans="1:43" s="504" customFormat="1" ht="12.75" x14ac:dyDescent="0.2">
      <c r="A1634" s="535" t="s">
        <v>2008</v>
      </c>
      <c r="B1634" s="536">
        <v>0</v>
      </c>
      <c r="C1634" s="537" t="s">
        <v>2263</v>
      </c>
      <c r="D1634" s="537">
        <v>300.68861328477493</v>
      </c>
      <c r="E1634" s="537">
        <v>300.68861328477493</v>
      </c>
      <c r="F1634" s="537">
        <v>4885.228882060298</v>
      </c>
      <c r="G1634" s="538">
        <v>0</v>
      </c>
      <c r="H1634" s="538">
        <v>180</v>
      </c>
      <c r="I1634" s="538">
        <v>15</v>
      </c>
      <c r="J1634" s="538">
        <v>428</v>
      </c>
      <c r="K1634" s="539">
        <f t="shared" si="426"/>
        <v>0</v>
      </c>
      <c r="L1634" s="539">
        <f t="shared" si="424"/>
        <v>54123.950391259488</v>
      </c>
      <c r="M1634" s="539">
        <f t="shared" si="424"/>
        <v>4510.329199271624</v>
      </c>
      <c r="N1634" s="539">
        <f t="shared" si="424"/>
        <v>2090877.9615218076</v>
      </c>
      <c r="O1634" s="539">
        <f t="shared" si="427"/>
        <v>2149512.2411123388</v>
      </c>
      <c r="P1634" s="540"/>
      <c r="Q1634" s="541"/>
      <c r="R1634" s="541"/>
      <c r="S1634" s="541"/>
      <c r="T1634" s="541"/>
      <c r="U1634" s="538">
        <f t="shared" si="428"/>
        <v>0</v>
      </c>
      <c r="V1634" s="538">
        <f t="shared" si="425"/>
        <v>0</v>
      </c>
      <c r="W1634" s="538">
        <f t="shared" si="425"/>
        <v>0</v>
      </c>
      <c r="X1634" s="538">
        <f t="shared" si="425"/>
        <v>0</v>
      </c>
      <c r="Y1634" s="538">
        <f t="shared" si="429"/>
        <v>0</v>
      </c>
      <c r="Z1634" s="542">
        <f t="shared" si="430"/>
        <v>0</v>
      </c>
      <c r="AA1634" s="543"/>
      <c r="AB1634" s="544" t="s">
        <v>2263</v>
      </c>
      <c r="AC1634" s="544" t="s">
        <v>2505</v>
      </c>
      <c r="AD1634" s="544" t="s">
        <v>2505</v>
      </c>
      <c r="AE1634" s="544" t="s">
        <v>2263</v>
      </c>
      <c r="AF1634" s="545" t="s">
        <v>2263</v>
      </c>
      <c r="AG1634" s="545" t="s">
        <v>2263</v>
      </c>
      <c r="AH1634" s="556"/>
      <c r="AN1634" s="502">
        <f t="shared" si="423"/>
        <v>0</v>
      </c>
      <c r="AO1634" s="502">
        <f t="shared" si="423"/>
        <v>-54123.950391259488</v>
      </c>
      <c r="AP1634" s="502">
        <f t="shared" si="423"/>
        <v>-4510.329199271624</v>
      </c>
      <c r="AQ1634" s="502">
        <f t="shared" si="422"/>
        <v>-2090877.9615218076</v>
      </c>
    </row>
    <row r="1635" spans="1:43" s="504" customFormat="1" ht="12.75" x14ac:dyDescent="0.2">
      <c r="A1635" s="535" t="s">
        <v>2009</v>
      </c>
      <c r="B1635" s="536">
        <v>0</v>
      </c>
      <c r="C1635" s="537" t="s">
        <v>2263</v>
      </c>
      <c r="D1635" s="537">
        <v>512.57909117467364</v>
      </c>
      <c r="E1635" s="537">
        <v>512.57909117467364</v>
      </c>
      <c r="F1635" s="537">
        <v>2069.085684760712</v>
      </c>
      <c r="G1635" s="538">
        <v>0</v>
      </c>
      <c r="H1635" s="538">
        <v>346</v>
      </c>
      <c r="I1635" s="538">
        <v>33</v>
      </c>
      <c r="J1635" s="538">
        <v>371</v>
      </c>
      <c r="K1635" s="539">
        <f t="shared" si="426"/>
        <v>0</v>
      </c>
      <c r="L1635" s="539">
        <f t="shared" si="424"/>
        <v>177352.36554643707</v>
      </c>
      <c r="M1635" s="539">
        <f t="shared" si="424"/>
        <v>16915.11000876423</v>
      </c>
      <c r="N1635" s="539">
        <f t="shared" si="424"/>
        <v>767630.78904622409</v>
      </c>
      <c r="O1635" s="539">
        <f t="shared" si="427"/>
        <v>961898.26460142538</v>
      </c>
      <c r="P1635" s="540"/>
      <c r="Q1635" s="541"/>
      <c r="R1635" s="541"/>
      <c r="S1635" s="541"/>
      <c r="T1635" s="541"/>
      <c r="U1635" s="538">
        <f t="shared" si="428"/>
        <v>0</v>
      </c>
      <c r="V1635" s="538">
        <f t="shared" si="425"/>
        <v>0</v>
      </c>
      <c r="W1635" s="538">
        <f t="shared" si="425"/>
        <v>0</v>
      </c>
      <c r="X1635" s="538">
        <f t="shared" si="425"/>
        <v>0</v>
      </c>
      <c r="Y1635" s="538">
        <f t="shared" si="429"/>
        <v>0</v>
      </c>
      <c r="Z1635" s="542">
        <f t="shared" si="430"/>
        <v>0</v>
      </c>
      <c r="AA1635" s="543"/>
      <c r="AB1635" s="544" t="s">
        <v>2263</v>
      </c>
      <c r="AC1635" s="544" t="s">
        <v>2505</v>
      </c>
      <c r="AD1635" s="544" t="s">
        <v>2505</v>
      </c>
      <c r="AE1635" s="544" t="s">
        <v>2263</v>
      </c>
      <c r="AF1635" s="545" t="s">
        <v>2263</v>
      </c>
      <c r="AG1635" s="545" t="s">
        <v>2263</v>
      </c>
      <c r="AH1635" s="556"/>
      <c r="AN1635" s="502">
        <f t="shared" si="423"/>
        <v>0</v>
      </c>
      <c r="AO1635" s="502">
        <f t="shared" si="423"/>
        <v>-177352.36554643707</v>
      </c>
      <c r="AP1635" s="502">
        <f t="shared" si="423"/>
        <v>-16915.11000876423</v>
      </c>
      <c r="AQ1635" s="502">
        <f t="shared" si="422"/>
        <v>-767630.78904622409</v>
      </c>
    </row>
    <row r="1636" spans="1:43" s="504" customFormat="1" ht="12.75" x14ac:dyDescent="0.2">
      <c r="A1636" s="535" t="s">
        <v>2010</v>
      </c>
      <c r="B1636" s="536">
        <v>0</v>
      </c>
      <c r="C1636" s="537" t="s">
        <v>2263</v>
      </c>
      <c r="D1636" s="537">
        <v>629.41055851704687</v>
      </c>
      <c r="E1636" s="537">
        <v>629.41055851704687</v>
      </c>
      <c r="F1636" s="537">
        <v>1030.1351064831131</v>
      </c>
      <c r="G1636" s="538">
        <v>0</v>
      </c>
      <c r="H1636" s="538">
        <v>1445</v>
      </c>
      <c r="I1636" s="538">
        <v>32</v>
      </c>
      <c r="J1636" s="538">
        <v>591</v>
      </c>
      <c r="K1636" s="539">
        <f t="shared" si="426"/>
        <v>0</v>
      </c>
      <c r="L1636" s="539">
        <f t="shared" si="424"/>
        <v>909498.25705713267</v>
      </c>
      <c r="M1636" s="539">
        <f t="shared" si="424"/>
        <v>20141.1378725455</v>
      </c>
      <c r="N1636" s="539">
        <f t="shared" si="424"/>
        <v>608809.84793151985</v>
      </c>
      <c r="O1636" s="539">
        <f t="shared" si="427"/>
        <v>1538449.242861198</v>
      </c>
      <c r="P1636" s="540"/>
      <c r="Q1636" s="541"/>
      <c r="R1636" s="541"/>
      <c r="S1636" s="541"/>
      <c r="T1636" s="541"/>
      <c r="U1636" s="538">
        <f t="shared" si="428"/>
        <v>0</v>
      </c>
      <c r="V1636" s="538">
        <f t="shared" si="425"/>
        <v>0</v>
      </c>
      <c r="W1636" s="538">
        <f t="shared" si="425"/>
        <v>0</v>
      </c>
      <c r="X1636" s="538">
        <f t="shared" si="425"/>
        <v>0</v>
      </c>
      <c r="Y1636" s="538">
        <f t="shared" si="429"/>
        <v>0</v>
      </c>
      <c r="Z1636" s="542">
        <f t="shared" si="430"/>
        <v>0</v>
      </c>
      <c r="AA1636" s="543"/>
      <c r="AB1636" s="544" t="s">
        <v>2263</v>
      </c>
      <c r="AC1636" s="544" t="s">
        <v>2505</v>
      </c>
      <c r="AD1636" s="544" t="s">
        <v>2505</v>
      </c>
      <c r="AE1636" s="544" t="s">
        <v>2263</v>
      </c>
      <c r="AF1636" s="545" t="s">
        <v>2263</v>
      </c>
      <c r="AG1636" s="545" t="s">
        <v>2263</v>
      </c>
      <c r="AH1636" s="556"/>
      <c r="AN1636" s="502">
        <f t="shared" si="423"/>
        <v>0</v>
      </c>
      <c r="AO1636" s="502">
        <f t="shared" si="423"/>
        <v>-909498.25705713267</v>
      </c>
      <c r="AP1636" s="502">
        <f t="shared" si="423"/>
        <v>-20141.1378725455</v>
      </c>
      <c r="AQ1636" s="502">
        <f t="shared" si="422"/>
        <v>-608809.84793151985</v>
      </c>
    </row>
    <row r="1637" spans="1:43" s="504" customFormat="1" ht="12.75" x14ac:dyDescent="0.2">
      <c r="A1637" s="535" t="s">
        <v>2011</v>
      </c>
      <c r="B1637" s="536">
        <v>0</v>
      </c>
      <c r="C1637" s="537" t="s">
        <v>2263</v>
      </c>
      <c r="D1637" s="537">
        <v>520.12709340233209</v>
      </c>
      <c r="E1637" s="537">
        <v>520.12709340233209</v>
      </c>
      <c r="F1637" s="537">
        <v>3186.1823171552905</v>
      </c>
      <c r="G1637" s="538">
        <v>0</v>
      </c>
      <c r="H1637" s="538">
        <v>328</v>
      </c>
      <c r="I1637" s="538">
        <v>46</v>
      </c>
      <c r="J1637" s="538">
        <v>489</v>
      </c>
      <c r="K1637" s="539">
        <f t="shared" si="426"/>
        <v>0</v>
      </c>
      <c r="L1637" s="539">
        <f t="shared" si="424"/>
        <v>170601.68663596493</v>
      </c>
      <c r="M1637" s="539">
        <f t="shared" si="424"/>
        <v>23925.846296507276</v>
      </c>
      <c r="N1637" s="539">
        <f t="shared" si="424"/>
        <v>1558043.153088937</v>
      </c>
      <c r="O1637" s="539">
        <f t="shared" si="427"/>
        <v>1752570.6860214092</v>
      </c>
      <c r="P1637" s="540"/>
      <c r="Q1637" s="541"/>
      <c r="R1637" s="541"/>
      <c r="S1637" s="541"/>
      <c r="T1637" s="541"/>
      <c r="U1637" s="538">
        <f t="shared" si="428"/>
        <v>0</v>
      </c>
      <c r="V1637" s="538">
        <f t="shared" si="425"/>
        <v>0</v>
      </c>
      <c r="W1637" s="538">
        <f t="shared" si="425"/>
        <v>0</v>
      </c>
      <c r="X1637" s="538">
        <f t="shared" si="425"/>
        <v>0</v>
      </c>
      <c r="Y1637" s="538">
        <f t="shared" si="429"/>
        <v>0</v>
      </c>
      <c r="Z1637" s="542">
        <f t="shared" si="430"/>
        <v>0</v>
      </c>
      <c r="AA1637" s="543"/>
      <c r="AB1637" s="544" t="s">
        <v>2263</v>
      </c>
      <c r="AC1637" s="544" t="s">
        <v>2505</v>
      </c>
      <c r="AD1637" s="544" t="s">
        <v>2505</v>
      </c>
      <c r="AE1637" s="544" t="s">
        <v>2263</v>
      </c>
      <c r="AF1637" s="545" t="s">
        <v>2263</v>
      </c>
      <c r="AG1637" s="545" t="s">
        <v>2263</v>
      </c>
      <c r="AH1637" s="556"/>
      <c r="AN1637" s="502">
        <f t="shared" si="423"/>
        <v>0</v>
      </c>
      <c r="AO1637" s="502">
        <f t="shared" si="423"/>
        <v>-170601.68663596493</v>
      </c>
      <c r="AP1637" s="502">
        <f t="shared" si="423"/>
        <v>-23925.846296507276</v>
      </c>
      <c r="AQ1637" s="502">
        <f t="shared" si="422"/>
        <v>-1558043.153088937</v>
      </c>
    </row>
    <row r="1638" spans="1:43" s="504" customFormat="1" ht="12.75" x14ac:dyDescent="0.2">
      <c r="A1638" s="535" t="s">
        <v>2012</v>
      </c>
      <c r="B1638" s="536">
        <v>0</v>
      </c>
      <c r="C1638" s="537" t="s">
        <v>2263</v>
      </c>
      <c r="D1638" s="537">
        <v>337.28932951527145</v>
      </c>
      <c r="E1638" s="537">
        <v>337.28932951527145</v>
      </c>
      <c r="F1638" s="537">
        <v>1463.6617817548715</v>
      </c>
      <c r="G1638" s="538">
        <v>0</v>
      </c>
      <c r="H1638" s="538">
        <v>1133</v>
      </c>
      <c r="I1638" s="538">
        <v>59</v>
      </c>
      <c r="J1638" s="538">
        <v>245</v>
      </c>
      <c r="K1638" s="539">
        <f t="shared" si="426"/>
        <v>0</v>
      </c>
      <c r="L1638" s="539">
        <f t="shared" si="424"/>
        <v>382148.81034080253</v>
      </c>
      <c r="M1638" s="539">
        <f t="shared" si="424"/>
        <v>19900.070441401014</v>
      </c>
      <c r="N1638" s="539">
        <f t="shared" si="424"/>
        <v>358597.1365299435</v>
      </c>
      <c r="O1638" s="539">
        <f t="shared" si="427"/>
        <v>760646.01731214707</v>
      </c>
      <c r="P1638" s="540"/>
      <c r="Q1638" s="541"/>
      <c r="R1638" s="541"/>
      <c r="S1638" s="541"/>
      <c r="T1638" s="541"/>
      <c r="U1638" s="538">
        <f t="shared" si="428"/>
        <v>0</v>
      </c>
      <c r="V1638" s="538">
        <f t="shared" si="425"/>
        <v>0</v>
      </c>
      <c r="W1638" s="538">
        <f t="shared" si="425"/>
        <v>0</v>
      </c>
      <c r="X1638" s="538">
        <f t="shared" si="425"/>
        <v>0</v>
      </c>
      <c r="Y1638" s="538">
        <f t="shared" si="429"/>
        <v>0</v>
      </c>
      <c r="Z1638" s="542">
        <f t="shared" si="430"/>
        <v>0</v>
      </c>
      <c r="AA1638" s="543"/>
      <c r="AB1638" s="544" t="s">
        <v>2263</v>
      </c>
      <c r="AC1638" s="544" t="s">
        <v>2505</v>
      </c>
      <c r="AD1638" s="544" t="s">
        <v>2505</v>
      </c>
      <c r="AE1638" s="544" t="s">
        <v>2263</v>
      </c>
      <c r="AF1638" s="545" t="s">
        <v>2263</v>
      </c>
      <c r="AG1638" s="545" t="s">
        <v>2263</v>
      </c>
      <c r="AH1638" s="556"/>
      <c r="AN1638" s="502">
        <f t="shared" si="423"/>
        <v>0</v>
      </c>
      <c r="AO1638" s="502">
        <f t="shared" si="423"/>
        <v>-382148.81034080253</v>
      </c>
      <c r="AP1638" s="502">
        <f t="shared" si="423"/>
        <v>-19900.070441401014</v>
      </c>
      <c r="AQ1638" s="502">
        <f t="shared" si="422"/>
        <v>-358597.1365299435</v>
      </c>
    </row>
    <row r="1639" spans="1:43" s="504" customFormat="1" ht="12.75" x14ac:dyDescent="0.2">
      <c r="A1639" s="535" t="s">
        <v>2013</v>
      </c>
      <c r="B1639" s="536">
        <v>0</v>
      </c>
      <c r="C1639" s="537" t="s">
        <v>2263</v>
      </c>
      <c r="D1639" s="537">
        <v>5167.9458434965818</v>
      </c>
      <c r="E1639" s="537">
        <v>5167.9458434965818</v>
      </c>
      <c r="F1639" s="537">
        <v>5723.6617930272141</v>
      </c>
      <c r="G1639" s="538">
        <v>0</v>
      </c>
      <c r="H1639" s="538">
        <v>4</v>
      </c>
      <c r="I1639" s="538">
        <v>20</v>
      </c>
      <c r="J1639" s="538">
        <v>935</v>
      </c>
      <c r="K1639" s="539">
        <f t="shared" si="426"/>
        <v>0</v>
      </c>
      <c r="L1639" s="539">
        <f t="shared" si="424"/>
        <v>20671.783373986327</v>
      </c>
      <c r="M1639" s="539">
        <f t="shared" si="424"/>
        <v>103358.91686993164</v>
      </c>
      <c r="N1639" s="539">
        <f t="shared" si="424"/>
        <v>5351623.7764804456</v>
      </c>
      <c r="O1639" s="539">
        <f t="shared" si="427"/>
        <v>5475654.4767243639</v>
      </c>
      <c r="P1639" s="540"/>
      <c r="Q1639" s="541"/>
      <c r="R1639" s="541"/>
      <c r="S1639" s="541"/>
      <c r="T1639" s="541"/>
      <c r="U1639" s="538">
        <f t="shared" si="428"/>
        <v>0</v>
      </c>
      <c r="V1639" s="538">
        <f t="shared" si="425"/>
        <v>0</v>
      </c>
      <c r="W1639" s="538">
        <f t="shared" si="425"/>
        <v>0</v>
      </c>
      <c r="X1639" s="538">
        <f t="shared" si="425"/>
        <v>0</v>
      </c>
      <c r="Y1639" s="538">
        <f t="shared" si="429"/>
        <v>0</v>
      </c>
      <c r="Z1639" s="542">
        <f t="shared" si="430"/>
        <v>0</v>
      </c>
      <c r="AA1639" s="543"/>
      <c r="AB1639" s="544" t="s">
        <v>2263</v>
      </c>
      <c r="AC1639" s="544" t="s">
        <v>2505</v>
      </c>
      <c r="AD1639" s="544" t="s">
        <v>2505</v>
      </c>
      <c r="AE1639" s="544" t="s">
        <v>2263</v>
      </c>
      <c r="AF1639" s="545" t="s">
        <v>2263</v>
      </c>
      <c r="AG1639" s="545" t="s">
        <v>2263</v>
      </c>
      <c r="AH1639" s="556"/>
      <c r="AN1639" s="502">
        <f t="shared" si="423"/>
        <v>0</v>
      </c>
      <c r="AO1639" s="502">
        <f t="shared" si="423"/>
        <v>-20671.783373986327</v>
      </c>
      <c r="AP1639" s="502">
        <f t="shared" si="423"/>
        <v>-103358.91686993164</v>
      </c>
      <c r="AQ1639" s="502">
        <f t="shared" si="422"/>
        <v>-5351623.7764804456</v>
      </c>
    </row>
    <row r="1640" spans="1:43" s="504" customFormat="1" ht="12.75" x14ac:dyDescent="0.2">
      <c r="A1640" s="535" t="s">
        <v>2014</v>
      </c>
      <c r="B1640" s="536">
        <v>0</v>
      </c>
      <c r="C1640" s="537" t="s">
        <v>2263</v>
      </c>
      <c r="D1640" s="537">
        <v>1035.4596859653443</v>
      </c>
      <c r="E1640" s="537">
        <v>1035.4596859653443</v>
      </c>
      <c r="F1640" s="537">
        <v>3176.0556871576132</v>
      </c>
      <c r="G1640" s="538">
        <v>0</v>
      </c>
      <c r="H1640" s="538">
        <v>109</v>
      </c>
      <c r="I1640" s="538">
        <v>94</v>
      </c>
      <c r="J1640" s="538">
        <v>1329</v>
      </c>
      <c r="K1640" s="539">
        <f t="shared" si="426"/>
        <v>0</v>
      </c>
      <c r="L1640" s="539">
        <f t="shared" si="424"/>
        <v>112865.10577022252</v>
      </c>
      <c r="M1640" s="539">
        <f t="shared" si="424"/>
        <v>97333.21048074236</v>
      </c>
      <c r="N1640" s="539">
        <f t="shared" si="424"/>
        <v>4220978.0082324678</v>
      </c>
      <c r="O1640" s="539">
        <f t="shared" si="427"/>
        <v>4431176.3244834328</v>
      </c>
      <c r="P1640" s="540"/>
      <c r="Q1640" s="541"/>
      <c r="R1640" s="541"/>
      <c r="S1640" s="541"/>
      <c r="T1640" s="541"/>
      <c r="U1640" s="538">
        <f t="shared" si="428"/>
        <v>0</v>
      </c>
      <c r="V1640" s="538">
        <f t="shared" si="425"/>
        <v>0</v>
      </c>
      <c r="W1640" s="538">
        <f t="shared" si="425"/>
        <v>0</v>
      </c>
      <c r="X1640" s="538">
        <f t="shared" si="425"/>
        <v>0</v>
      </c>
      <c r="Y1640" s="538">
        <f t="shared" si="429"/>
        <v>0</v>
      </c>
      <c r="Z1640" s="542">
        <f t="shared" si="430"/>
        <v>0</v>
      </c>
      <c r="AA1640" s="543"/>
      <c r="AB1640" s="544" t="s">
        <v>2263</v>
      </c>
      <c r="AC1640" s="544" t="s">
        <v>2505</v>
      </c>
      <c r="AD1640" s="544" t="s">
        <v>2505</v>
      </c>
      <c r="AE1640" s="544" t="s">
        <v>2263</v>
      </c>
      <c r="AF1640" s="545" t="s">
        <v>2263</v>
      </c>
      <c r="AG1640" s="545" t="s">
        <v>2263</v>
      </c>
      <c r="AH1640" s="556"/>
      <c r="AN1640" s="502">
        <f t="shared" si="423"/>
        <v>0</v>
      </c>
      <c r="AO1640" s="502">
        <f t="shared" si="423"/>
        <v>-112865.10577022252</v>
      </c>
      <c r="AP1640" s="502">
        <f t="shared" si="423"/>
        <v>-97333.21048074236</v>
      </c>
      <c r="AQ1640" s="502">
        <f t="shared" si="422"/>
        <v>-4220978.0082324678</v>
      </c>
    </row>
    <row r="1641" spans="1:43" s="504" customFormat="1" ht="12.75" x14ac:dyDescent="0.2">
      <c r="A1641" s="535" t="s">
        <v>2015</v>
      </c>
      <c r="B1641" s="536">
        <v>0</v>
      </c>
      <c r="C1641" s="537" t="s">
        <v>2263</v>
      </c>
      <c r="D1641" s="537">
        <v>469.29697966841388</v>
      </c>
      <c r="E1641" s="537">
        <v>469.29697966841388</v>
      </c>
      <c r="F1641" s="537">
        <v>1847.4952199313839</v>
      </c>
      <c r="G1641" s="538">
        <v>0</v>
      </c>
      <c r="H1641" s="538">
        <v>1169</v>
      </c>
      <c r="I1641" s="538">
        <v>307</v>
      </c>
      <c r="J1641" s="538">
        <v>2860</v>
      </c>
      <c r="K1641" s="539">
        <f t="shared" si="426"/>
        <v>0</v>
      </c>
      <c r="L1641" s="539">
        <f t="shared" si="424"/>
        <v>548608.1692323758</v>
      </c>
      <c r="M1641" s="539">
        <f t="shared" si="424"/>
        <v>144074.17275820306</v>
      </c>
      <c r="N1641" s="539">
        <f t="shared" si="424"/>
        <v>5283836.3290037578</v>
      </c>
      <c r="O1641" s="539">
        <f t="shared" si="427"/>
        <v>5976518.6709943367</v>
      </c>
      <c r="P1641" s="540"/>
      <c r="Q1641" s="541"/>
      <c r="R1641" s="541"/>
      <c r="S1641" s="541"/>
      <c r="T1641" s="541"/>
      <c r="U1641" s="538">
        <f t="shared" si="428"/>
        <v>0</v>
      </c>
      <c r="V1641" s="538">
        <f t="shared" si="425"/>
        <v>0</v>
      </c>
      <c r="W1641" s="538">
        <f t="shared" si="425"/>
        <v>0</v>
      </c>
      <c r="X1641" s="538">
        <f t="shared" si="425"/>
        <v>0</v>
      </c>
      <c r="Y1641" s="538">
        <f t="shared" si="429"/>
        <v>0</v>
      </c>
      <c r="Z1641" s="542">
        <f t="shared" si="430"/>
        <v>0</v>
      </c>
      <c r="AA1641" s="543"/>
      <c r="AB1641" s="544" t="s">
        <v>2263</v>
      </c>
      <c r="AC1641" s="544" t="s">
        <v>2505</v>
      </c>
      <c r="AD1641" s="544" t="s">
        <v>2505</v>
      </c>
      <c r="AE1641" s="544" t="s">
        <v>2263</v>
      </c>
      <c r="AF1641" s="545" t="s">
        <v>2263</v>
      </c>
      <c r="AG1641" s="545" t="s">
        <v>2263</v>
      </c>
      <c r="AH1641" s="556"/>
      <c r="AN1641" s="502">
        <f t="shared" si="423"/>
        <v>0</v>
      </c>
      <c r="AO1641" s="502">
        <f t="shared" si="423"/>
        <v>-548608.1692323758</v>
      </c>
      <c r="AP1641" s="502">
        <f t="shared" si="423"/>
        <v>-144074.17275820306</v>
      </c>
      <c r="AQ1641" s="502">
        <f t="shared" si="423"/>
        <v>-5283836.3290037578</v>
      </c>
    </row>
    <row r="1642" spans="1:43" s="504" customFormat="1" ht="12.75" x14ac:dyDescent="0.2">
      <c r="A1642" s="535" t="s">
        <v>2016</v>
      </c>
      <c r="B1642" s="536">
        <v>0</v>
      </c>
      <c r="C1642" s="537" t="s">
        <v>2263</v>
      </c>
      <c r="D1642" s="537">
        <v>333.28872876825795</v>
      </c>
      <c r="E1642" s="537">
        <v>333.28872876825795</v>
      </c>
      <c r="F1642" s="537">
        <v>994.50511844547577</v>
      </c>
      <c r="G1642" s="538">
        <v>0</v>
      </c>
      <c r="H1642" s="538">
        <v>5743</v>
      </c>
      <c r="I1642" s="538">
        <v>571</v>
      </c>
      <c r="J1642" s="538">
        <v>4698</v>
      </c>
      <c r="K1642" s="539">
        <f t="shared" si="426"/>
        <v>0</v>
      </c>
      <c r="L1642" s="539">
        <f t="shared" si="424"/>
        <v>1914077.1693161055</v>
      </c>
      <c r="M1642" s="539">
        <f t="shared" si="424"/>
        <v>190307.8641266753</v>
      </c>
      <c r="N1642" s="539">
        <f t="shared" si="424"/>
        <v>4672185.0464568455</v>
      </c>
      <c r="O1642" s="539">
        <f t="shared" si="427"/>
        <v>6776570.0798996259</v>
      </c>
      <c r="P1642" s="540"/>
      <c r="Q1642" s="541"/>
      <c r="R1642" s="541"/>
      <c r="S1642" s="541"/>
      <c r="T1642" s="541"/>
      <c r="U1642" s="538">
        <f t="shared" si="428"/>
        <v>0</v>
      </c>
      <c r="V1642" s="538">
        <f t="shared" si="425"/>
        <v>0</v>
      </c>
      <c r="W1642" s="538">
        <f t="shared" si="425"/>
        <v>0</v>
      </c>
      <c r="X1642" s="538">
        <f t="shared" si="425"/>
        <v>0</v>
      </c>
      <c r="Y1642" s="538">
        <f t="shared" si="429"/>
        <v>0</v>
      </c>
      <c r="Z1642" s="542">
        <f t="shared" si="430"/>
        <v>0</v>
      </c>
      <c r="AA1642" s="543"/>
      <c r="AB1642" s="544" t="s">
        <v>2263</v>
      </c>
      <c r="AC1642" s="544" t="s">
        <v>2505</v>
      </c>
      <c r="AD1642" s="544" t="s">
        <v>2505</v>
      </c>
      <c r="AE1642" s="544" t="s">
        <v>2263</v>
      </c>
      <c r="AF1642" s="545" t="s">
        <v>2263</v>
      </c>
      <c r="AG1642" s="545" t="s">
        <v>2263</v>
      </c>
      <c r="AH1642" s="556"/>
      <c r="AN1642" s="502">
        <f t="shared" ref="AN1642:AQ1705" si="431">U1642-K1642</f>
        <v>0</v>
      </c>
      <c r="AO1642" s="502">
        <f t="shared" si="431"/>
        <v>-1914077.1693161055</v>
      </c>
      <c r="AP1642" s="502">
        <f t="shared" si="431"/>
        <v>-190307.8641266753</v>
      </c>
      <c r="AQ1642" s="502">
        <f t="shared" si="431"/>
        <v>-4672185.0464568455</v>
      </c>
    </row>
    <row r="1643" spans="1:43" s="504" customFormat="1" ht="12.75" x14ac:dyDescent="0.2">
      <c r="A1643" s="535" t="s">
        <v>2017</v>
      </c>
      <c r="B1643" s="536">
        <v>0</v>
      </c>
      <c r="C1643" s="537" t="s">
        <v>2263</v>
      </c>
      <c r="D1643" s="537">
        <v>316.64202904123601</v>
      </c>
      <c r="E1643" s="537">
        <v>316.64202904123601</v>
      </c>
      <c r="F1643" s="537">
        <v>662.40696884719546</v>
      </c>
      <c r="G1643" s="538">
        <v>0</v>
      </c>
      <c r="H1643" s="538">
        <v>12341</v>
      </c>
      <c r="I1643" s="538">
        <v>485</v>
      </c>
      <c r="J1643" s="538">
        <v>2546</v>
      </c>
      <c r="K1643" s="539">
        <f t="shared" si="426"/>
        <v>0</v>
      </c>
      <c r="L1643" s="539">
        <f t="shared" si="424"/>
        <v>3907679.2803978939</v>
      </c>
      <c r="M1643" s="539">
        <f t="shared" si="424"/>
        <v>153571.38408499947</v>
      </c>
      <c r="N1643" s="539">
        <f t="shared" si="424"/>
        <v>1686488.1426849596</v>
      </c>
      <c r="O1643" s="539">
        <f t="shared" si="427"/>
        <v>5747738.8071678532</v>
      </c>
      <c r="P1643" s="540"/>
      <c r="Q1643" s="541"/>
      <c r="R1643" s="541"/>
      <c r="S1643" s="541"/>
      <c r="T1643" s="541"/>
      <c r="U1643" s="538">
        <f t="shared" si="428"/>
        <v>0</v>
      </c>
      <c r="V1643" s="538">
        <f t="shared" si="425"/>
        <v>0</v>
      </c>
      <c r="W1643" s="538">
        <f t="shared" si="425"/>
        <v>0</v>
      </c>
      <c r="X1643" s="538">
        <f t="shared" si="425"/>
        <v>0</v>
      </c>
      <c r="Y1643" s="538">
        <f t="shared" si="429"/>
        <v>0</v>
      </c>
      <c r="Z1643" s="542">
        <f t="shared" si="430"/>
        <v>0</v>
      </c>
      <c r="AA1643" s="543"/>
      <c r="AB1643" s="544" t="s">
        <v>2263</v>
      </c>
      <c r="AC1643" s="544" t="s">
        <v>2505</v>
      </c>
      <c r="AD1643" s="544" t="s">
        <v>2505</v>
      </c>
      <c r="AE1643" s="544" t="s">
        <v>2263</v>
      </c>
      <c r="AF1643" s="545" t="s">
        <v>2263</v>
      </c>
      <c r="AG1643" s="545" t="s">
        <v>2263</v>
      </c>
      <c r="AH1643" s="556"/>
      <c r="AN1643" s="502">
        <f t="shared" si="431"/>
        <v>0</v>
      </c>
      <c r="AO1643" s="502">
        <f t="shared" si="431"/>
        <v>-3907679.2803978939</v>
      </c>
      <c r="AP1643" s="502">
        <f t="shared" si="431"/>
        <v>-153571.38408499947</v>
      </c>
      <c r="AQ1643" s="502">
        <f t="shared" si="431"/>
        <v>-1686488.1426849596</v>
      </c>
    </row>
    <row r="1644" spans="1:43" s="504" customFormat="1" ht="25.5" x14ac:dyDescent="0.2">
      <c r="A1644" s="535" t="s">
        <v>2018</v>
      </c>
      <c r="B1644" s="536" t="s">
        <v>2470</v>
      </c>
      <c r="C1644" s="537" t="s">
        <v>2263</v>
      </c>
      <c r="D1644" s="537">
        <v>727.98948889048188</v>
      </c>
      <c r="E1644" s="537">
        <v>727.98948889048188</v>
      </c>
      <c r="F1644" s="537">
        <v>3403.1500938428649</v>
      </c>
      <c r="G1644" s="538">
        <v>0</v>
      </c>
      <c r="H1644" s="538">
        <v>9</v>
      </c>
      <c r="I1644" s="538">
        <v>4</v>
      </c>
      <c r="J1644" s="538">
        <v>330</v>
      </c>
      <c r="K1644" s="539">
        <f t="shared" si="426"/>
        <v>0</v>
      </c>
      <c r="L1644" s="539">
        <f t="shared" si="424"/>
        <v>6551.9054000143369</v>
      </c>
      <c r="M1644" s="539">
        <f t="shared" si="424"/>
        <v>2911.9579555619275</v>
      </c>
      <c r="N1644" s="539">
        <f t="shared" si="424"/>
        <v>1123039.5309681455</v>
      </c>
      <c r="O1644" s="539">
        <f t="shared" si="427"/>
        <v>1132503.3943237218</v>
      </c>
      <c r="P1644" s="540"/>
      <c r="Q1644" s="541"/>
      <c r="R1644" s="541">
        <f>SUMPRODUCT(D1644:E1646,H1644:I1646)/SUM(H1644:I1646)</f>
        <v>380.9842088529623</v>
      </c>
      <c r="S1644" s="541">
        <f>+R1644</f>
        <v>380.9842088529623</v>
      </c>
      <c r="T1644" s="541"/>
      <c r="U1644" s="538">
        <f t="shared" si="428"/>
        <v>0</v>
      </c>
      <c r="V1644" s="538">
        <f t="shared" si="425"/>
        <v>3428.8578796766606</v>
      </c>
      <c r="W1644" s="538">
        <f t="shared" si="425"/>
        <v>1523.9368354118492</v>
      </c>
      <c r="X1644" s="538">
        <f t="shared" si="425"/>
        <v>0</v>
      </c>
      <c r="Y1644" s="538">
        <f t="shared" si="429"/>
        <v>4952.7947150885102</v>
      </c>
      <c r="Z1644" s="542">
        <f t="shared" si="430"/>
        <v>-1127550.5996086332</v>
      </c>
      <c r="AA1644" s="543"/>
      <c r="AB1644" s="544" t="s">
        <v>2263</v>
      </c>
      <c r="AC1644" s="544" t="s">
        <v>2505</v>
      </c>
      <c r="AD1644" s="544" t="s">
        <v>2505</v>
      </c>
      <c r="AE1644" s="544" t="s">
        <v>2263</v>
      </c>
      <c r="AF1644" s="545" t="s">
        <v>2263</v>
      </c>
      <c r="AG1644" s="545" t="s">
        <v>2263</v>
      </c>
      <c r="AH1644" s="556"/>
      <c r="AN1644" s="502">
        <f t="shared" si="431"/>
        <v>0</v>
      </c>
      <c r="AO1644" s="502">
        <f t="shared" si="431"/>
        <v>-3123.0475203376764</v>
      </c>
      <c r="AP1644" s="502">
        <f t="shared" si="431"/>
        <v>-1388.0211201500783</v>
      </c>
      <c r="AQ1644" s="502">
        <f t="shared" si="431"/>
        <v>-1123039.5309681455</v>
      </c>
    </row>
    <row r="1645" spans="1:43" s="504" customFormat="1" ht="25.5" x14ac:dyDescent="0.2">
      <c r="A1645" s="535" t="s">
        <v>2019</v>
      </c>
      <c r="B1645" s="536" t="s">
        <v>2470</v>
      </c>
      <c r="C1645" s="537" t="s">
        <v>2263</v>
      </c>
      <c r="D1645" s="537">
        <v>732.10901013669343</v>
      </c>
      <c r="E1645" s="537">
        <v>732.10901013669343</v>
      </c>
      <c r="F1645" s="537">
        <v>1689.5631472775076</v>
      </c>
      <c r="G1645" s="538">
        <v>0</v>
      </c>
      <c r="H1645" s="538">
        <v>25</v>
      </c>
      <c r="I1645" s="538">
        <v>11</v>
      </c>
      <c r="J1645" s="538">
        <v>316</v>
      </c>
      <c r="K1645" s="539">
        <f t="shared" si="426"/>
        <v>0</v>
      </c>
      <c r="L1645" s="539">
        <f t="shared" si="424"/>
        <v>18302.725253417335</v>
      </c>
      <c r="M1645" s="539">
        <f t="shared" si="424"/>
        <v>8053.199111503628</v>
      </c>
      <c r="N1645" s="539">
        <f t="shared" si="424"/>
        <v>533901.95453969238</v>
      </c>
      <c r="O1645" s="539">
        <f t="shared" si="427"/>
        <v>560257.87890461332</v>
      </c>
      <c r="P1645" s="540"/>
      <c r="Q1645" s="541"/>
      <c r="R1645" s="541">
        <f>+R1644</f>
        <v>380.9842088529623</v>
      </c>
      <c r="S1645" s="541">
        <f>+R1644</f>
        <v>380.9842088529623</v>
      </c>
      <c r="T1645" s="541"/>
      <c r="U1645" s="538">
        <f t="shared" si="428"/>
        <v>0</v>
      </c>
      <c r="V1645" s="538">
        <f t="shared" si="425"/>
        <v>9524.6052213240582</v>
      </c>
      <c r="W1645" s="538">
        <f t="shared" si="425"/>
        <v>4190.8262973825849</v>
      </c>
      <c r="X1645" s="538">
        <f t="shared" si="425"/>
        <v>0</v>
      </c>
      <c r="Y1645" s="538">
        <f t="shared" si="429"/>
        <v>13715.431518706642</v>
      </c>
      <c r="Z1645" s="542">
        <f t="shared" si="430"/>
        <v>-546542.44738590671</v>
      </c>
      <c r="AA1645" s="543"/>
      <c r="AB1645" s="544" t="s">
        <v>2263</v>
      </c>
      <c r="AC1645" s="544" t="s">
        <v>2505</v>
      </c>
      <c r="AD1645" s="544" t="s">
        <v>2505</v>
      </c>
      <c r="AE1645" s="544" t="s">
        <v>2263</v>
      </c>
      <c r="AF1645" s="545" t="s">
        <v>2263</v>
      </c>
      <c r="AG1645" s="545" t="s">
        <v>2263</v>
      </c>
      <c r="AH1645" s="556"/>
      <c r="AN1645" s="502">
        <f t="shared" si="431"/>
        <v>0</v>
      </c>
      <c r="AO1645" s="502">
        <f t="shared" si="431"/>
        <v>-8778.1200320932767</v>
      </c>
      <c r="AP1645" s="502">
        <f t="shared" si="431"/>
        <v>-3862.3728141210431</v>
      </c>
      <c r="AQ1645" s="502">
        <f t="shared" si="431"/>
        <v>-533901.95453969238</v>
      </c>
    </row>
    <row r="1646" spans="1:43" s="504" customFormat="1" ht="25.5" x14ac:dyDescent="0.2">
      <c r="A1646" s="535" t="s">
        <v>2020</v>
      </c>
      <c r="B1646" s="536" t="s">
        <v>2470</v>
      </c>
      <c r="C1646" s="537" t="s">
        <v>2263</v>
      </c>
      <c r="D1646" s="537">
        <v>292.57409809676602</v>
      </c>
      <c r="E1646" s="537">
        <v>292.57409809676602</v>
      </c>
      <c r="F1646" s="537">
        <v>970.66160641911063</v>
      </c>
      <c r="G1646" s="538">
        <v>0</v>
      </c>
      <c r="H1646" s="538">
        <v>183</v>
      </c>
      <c r="I1646" s="538">
        <v>11</v>
      </c>
      <c r="J1646" s="538">
        <v>326</v>
      </c>
      <c r="K1646" s="539">
        <f t="shared" si="426"/>
        <v>0</v>
      </c>
      <c r="L1646" s="539">
        <f t="shared" si="424"/>
        <v>53541.059951708179</v>
      </c>
      <c r="M1646" s="539">
        <f t="shared" si="424"/>
        <v>3218.3150790644263</v>
      </c>
      <c r="N1646" s="539">
        <f t="shared" si="424"/>
        <v>316435.68369263009</v>
      </c>
      <c r="O1646" s="539">
        <f t="shared" si="427"/>
        <v>373195.05872340268</v>
      </c>
      <c r="P1646" s="540"/>
      <c r="Q1646" s="541"/>
      <c r="R1646" s="541">
        <f>+R1644</f>
        <v>380.9842088529623</v>
      </c>
      <c r="S1646" s="541">
        <f>+R1644</f>
        <v>380.9842088529623</v>
      </c>
      <c r="T1646" s="541"/>
      <c r="U1646" s="538">
        <f t="shared" si="428"/>
        <v>0</v>
      </c>
      <c r="V1646" s="538">
        <f t="shared" si="425"/>
        <v>69720.110220092101</v>
      </c>
      <c r="W1646" s="538">
        <f t="shared" si="425"/>
        <v>4190.8262973825849</v>
      </c>
      <c r="X1646" s="538">
        <f t="shared" si="425"/>
        <v>0</v>
      </c>
      <c r="Y1646" s="538">
        <f t="shared" si="429"/>
        <v>73910.936517474693</v>
      </c>
      <c r="Z1646" s="542">
        <f t="shared" si="430"/>
        <v>-299284.12220592797</v>
      </c>
      <c r="AA1646" s="543"/>
      <c r="AB1646" s="544" t="s">
        <v>2263</v>
      </c>
      <c r="AC1646" s="544" t="s">
        <v>2505</v>
      </c>
      <c r="AD1646" s="544" t="s">
        <v>2505</v>
      </c>
      <c r="AE1646" s="544" t="s">
        <v>2263</v>
      </c>
      <c r="AF1646" s="545" t="s">
        <v>2263</v>
      </c>
      <c r="AG1646" s="545" t="s">
        <v>2263</v>
      </c>
      <c r="AH1646" s="556"/>
      <c r="AN1646" s="502">
        <f t="shared" si="431"/>
        <v>0</v>
      </c>
      <c r="AO1646" s="502">
        <f t="shared" si="431"/>
        <v>16179.050268383922</v>
      </c>
      <c r="AP1646" s="502">
        <f t="shared" si="431"/>
        <v>972.51121831815863</v>
      </c>
      <c r="AQ1646" s="502">
        <f t="shared" si="431"/>
        <v>-316435.68369263009</v>
      </c>
    </row>
    <row r="1647" spans="1:43" s="504" customFormat="1" ht="12.75" x14ac:dyDescent="0.2">
      <c r="A1647" s="535" t="s">
        <v>2021</v>
      </c>
      <c r="B1647" s="536">
        <v>0</v>
      </c>
      <c r="C1647" s="537" t="s">
        <v>2263</v>
      </c>
      <c r="D1647" s="537">
        <v>4722.4996935893423</v>
      </c>
      <c r="E1647" s="537">
        <v>4722.4996935893423</v>
      </c>
      <c r="F1647" s="537">
        <v>5192.6020499181586</v>
      </c>
      <c r="G1647" s="538">
        <v>0</v>
      </c>
      <c r="H1647" s="538">
        <v>89</v>
      </c>
      <c r="I1647" s="538">
        <v>110</v>
      </c>
      <c r="J1647" s="538">
        <v>544</v>
      </c>
      <c r="K1647" s="539">
        <f t="shared" si="426"/>
        <v>0</v>
      </c>
      <c r="L1647" s="539">
        <f t="shared" si="424"/>
        <v>420302.47272945149</v>
      </c>
      <c r="M1647" s="539">
        <f t="shared" si="424"/>
        <v>519474.96629482764</v>
      </c>
      <c r="N1647" s="539">
        <f t="shared" si="424"/>
        <v>2824775.5151554784</v>
      </c>
      <c r="O1647" s="539">
        <f t="shared" si="427"/>
        <v>3764552.9541797573</v>
      </c>
      <c r="P1647" s="540"/>
      <c r="Q1647" s="541"/>
      <c r="R1647" s="541"/>
      <c r="S1647" s="541"/>
      <c r="T1647" s="541"/>
      <c r="U1647" s="538">
        <f t="shared" si="428"/>
        <v>0</v>
      </c>
      <c r="V1647" s="538">
        <f t="shared" si="425"/>
        <v>0</v>
      </c>
      <c r="W1647" s="538">
        <f t="shared" si="425"/>
        <v>0</v>
      </c>
      <c r="X1647" s="538">
        <f t="shared" si="425"/>
        <v>0</v>
      </c>
      <c r="Y1647" s="538">
        <f t="shared" si="429"/>
        <v>0</v>
      </c>
      <c r="Z1647" s="542">
        <f t="shared" si="430"/>
        <v>0</v>
      </c>
      <c r="AA1647" s="543"/>
      <c r="AB1647" s="544" t="s">
        <v>2263</v>
      </c>
      <c r="AC1647" s="544" t="s">
        <v>2505</v>
      </c>
      <c r="AD1647" s="544" t="s">
        <v>2505</v>
      </c>
      <c r="AE1647" s="544" t="s">
        <v>2263</v>
      </c>
      <c r="AF1647" s="545" t="s">
        <v>2263</v>
      </c>
      <c r="AG1647" s="545" t="s">
        <v>2263</v>
      </c>
      <c r="AH1647" s="556"/>
      <c r="AN1647" s="502">
        <f t="shared" si="431"/>
        <v>0</v>
      </c>
      <c r="AO1647" s="502">
        <f t="shared" si="431"/>
        <v>-420302.47272945149</v>
      </c>
      <c r="AP1647" s="502">
        <f t="shared" si="431"/>
        <v>-519474.96629482764</v>
      </c>
      <c r="AQ1647" s="502">
        <f t="shared" si="431"/>
        <v>-2824775.5151554784</v>
      </c>
    </row>
    <row r="1648" spans="1:43" s="504" customFormat="1" ht="12.75" x14ac:dyDescent="0.2">
      <c r="A1648" s="535" t="s">
        <v>2022</v>
      </c>
      <c r="B1648" s="536">
        <v>0</v>
      </c>
      <c r="C1648" s="537" t="s">
        <v>2263</v>
      </c>
      <c r="D1648" s="537">
        <v>629.76593362174674</v>
      </c>
      <c r="E1648" s="537">
        <v>629.76593362174674</v>
      </c>
      <c r="F1648" s="537">
        <v>2906.8705203011218</v>
      </c>
      <c r="G1648" s="538">
        <v>0</v>
      </c>
      <c r="H1648" s="538">
        <v>544</v>
      </c>
      <c r="I1648" s="538">
        <v>77</v>
      </c>
      <c r="J1648" s="538">
        <v>408</v>
      </c>
      <c r="K1648" s="539">
        <f t="shared" si="426"/>
        <v>0</v>
      </c>
      <c r="L1648" s="539">
        <f t="shared" si="424"/>
        <v>342592.66789023025</v>
      </c>
      <c r="M1648" s="539">
        <f t="shared" si="424"/>
        <v>48491.976888874502</v>
      </c>
      <c r="N1648" s="539">
        <f t="shared" si="424"/>
        <v>1186003.1722828576</v>
      </c>
      <c r="O1648" s="539">
        <f t="shared" si="427"/>
        <v>1577087.8170619623</v>
      </c>
      <c r="P1648" s="540"/>
      <c r="Q1648" s="541"/>
      <c r="R1648" s="541"/>
      <c r="S1648" s="541"/>
      <c r="T1648" s="541"/>
      <c r="U1648" s="538">
        <f t="shared" si="428"/>
        <v>0</v>
      </c>
      <c r="V1648" s="538">
        <f t="shared" si="425"/>
        <v>0</v>
      </c>
      <c r="W1648" s="538">
        <f t="shared" si="425"/>
        <v>0</v>
      </c>
      <c r="X1648" s="538">
        <f t="shared" si="425"/>
        <v>0</v>
      </c>
      <c r="Y1648" s="538">
        <f t="shared" si="429"/>
        <v>0</v>
      </c>
      <c r="Z1648" s="542">
        <f t="shared" si="430"/>
        <v>0</v>
      </c>
      <c r="AA1648" s="543"/>
      <c r="AB1648" s="544" t="s">
        <v>2263</v>
      </c>
      <c r="AC1648" s="544" t="s">
        <v>2505</v>
      </c>
      <c r="AD1648" s="544" t="s">
        <v>2505</v>
      </c>
      <c r="AE1648" s="544" t="s">
        <v>2263</v>
      </c>
      <c r="AF1648" s="545" t="s">
        <v>2263</v>
      </c>
      <c r="AG1648" s="545" t="s">
        <v>2263</v>
      </c>
      <c r="AH1648" s="556"/>
      <c r="AN1648" s="502">
        <f t="shared" si="431"/>
        <v>0</v>
      </c>
      <c r="AO1648" s="502">
        <f t="shared" si="431"/>
        <v>-342592.66789023025</v>
      </c>
      <c r="AP1648" s="502">
        <f t="shared" si="431"/>
        <v>-48491.976888874502</v>
      </c>
      <c r="AQ1648" s="502">
        <f t="shared" si="431"/>
        <v>-1186003.1722828576</v>
      </c>
    </row>
    <row r="1649" spans="1:43" s="504" customFormat="1" ht="12.75" x14ac:dyDescent="0.2">
      <c r="A1649" s="535" t="s">
        <v>2023</v>
      </c>
      <c r="B1649" s="536">
        <v>0</v>
      </c>
      <c r="C1649" s="537" t="s">
        <v>2263</v>
      </c>
      <c r="D1649" s="537">
        <v>370.5203212568241</v>
      </c>
      <c r="E1649" s="537">
        <v>370.5203212568241</v>
      </c>
      <c r="F1649" s="537">
        <v>1948.1005456394637</v>
      </c>
      <c r="G1649" s="538">
        <v>0</v>
      </c>
      <c r="H1649" s="538">
        <v>2932</v>
      </c>
      <c r="I1649" s="538">
        <v>211</v>
      </c>
      <c r="J1649" s="538">
        <v>503</v>
      </c>
      <c r="K1649" s="539">
        <f t="shared" si="426"/>
        <v>0</v>
      </c>
      <c r="L1649" s="539">
        <f t="shared" si="424"/>
        <v>1086365.5819250082</v>
      </c>
      <c r="M1649" s="539">
        <f t="shared" si="424"/>
        <v>78179.787785189881</v>
      </c>
      <c r="N1649" s="539">
        <f t="shared" si="424"/>
        <v>979894.57445665018</v>
      </c>
      <c r="O1649" s="539">
        <f t="shared" si="427"/>
        <v>2144439.9441668484</v>
      </c>
      <c r="P1649" s="540"/>
      <c r="Q1649" s="541"/>
      <c r="R1649" s="541"/>
      <c r="S1649" s="541"/>
      <c r="T1649" s="541"/>
      <c r="U1649" s="538">
        <f t="shared" si="428"/>
        <v>0</v>
      </c>
      <c r="V1649" s="538">
        <f t="shared" si="425"/>
        <v>0</v>
      </c>
      <c r="W1649" s="538">
        <f t="shared" si="425"/>
        <v>0</v>
      </c>
      <c r="X1649" s="538">
        <f t="shared" si="425"/>
        <v>0</v>
      </c>
      <c r="Y1649" s="538">
        <f t="shared" si="429"/>
        <v>0</v>
      </c>
      <c r="Z1649" s="542">
        <f t="shared" si="430"/>
        <v>0</v>
      </c>
      <c r="AA1649" s="543"/>
      <c r="AB1649" s="544" t="s">
        <v>2263</v>
      </c>
      <c r="AC1649" s="544" t="s">
        <v>2505</v>
      </c>
      <c r="AD1649" s="544" t="s">
        <v>2505</v>
      </c>
      <c r="AE1649" s="544" t="s">
        <v>2263</v>
      </c>
      <c r="AF1649" s="545" t="s">
        <v>2263</v>
      </c>
      <c r="AG1649" s="545" t="s">
        <v>2263</v>
      </c>
      <c r="AH1649" s="556"/>
      <c r="AN1649" s="502">
        <f t="shared" si="431"/>
        <v>0</v>
      </c>
      <c r="AO1649" s="502">
        <f t="shared" si="431"/>
        <v>-1086365.5819250082</v>
      </c>
      <c r="AP1649" s="502">
        <f t="shared" si="431"/>
        <v>-78179.787785189881</v>
      </c>
      <c r="AQ1649" s="502">
        <f t="shared" si="431"/>
        <v>-979894.57445665018</v>
      </c>
    </row>
    <row r="1650" spans="1:43" s="504" customFormat="1" ht="12.75" x14ac:dyDescent="0.2">
      <c r="A1650" s="535" t="s">
        <v>2024</v>
      </c>
      <c r="B1650" s="536">
        <v>0</v>
      </c>
      <c r="C1650" s="537" t="s">
        <v>2263</v>
      </c>
      <c r="D1650" s="537">
        <v>283.59941938997775</v>
      </c>
      <c r="E1650" s="537">
        <v>283.59941938997775</v>
      </c>
      <c r="F1650" s="537">
        <v>1354.755487010681</v>
      </c>
      <c r="G1650" s="538">
        <v>0</v>
      </c>
      <c r="H1650" s="538">
        <v>5013</v>
      </c>
      <c r="I1650" s="538">
        <v>221</v>
      </c>
      <c r="J1650" s="538">
        <v>212</v>
      </c>
      <c r="K1650" s="539">
        <f t="shared" si="426"/>
        <v>0</v>
      </c>
      <c r="L1650" s="539">
        <f t="shared" si="424"/>
        <v>1421683.8894019586</v>
      </c>
      <c r="M1650" s="539">
        <f t="shared" si="424"/>
        <v>62675.471685185083</v>
      </c>
      <c r="N1650" s="539">
        <f t="shared" si="424"/>
        <v>287208.16324626439</v>
      </c>
      <c r="O1650" s="539">
        <f t="shared" si="427"/>
        <v>1771567.5243334081</v>
      </c>
      <c r="P1650" s="540"/>
      <c r="Q1650" s="541"/>
      <c r="R1650" s="541"/>
      <c r="S1650" s="541"/>
      <c r="T1650" s="541"/>
      <c r="U1650" s="538">
        <f t="shared" si="428"/>
        <v>0</v>
      </c>
      <c r="V1650" s="538">
        <f t="shared" si="425"/>
        <v>0</v>
      </c>
      <c r="W1650" s="538">
        <f t="shared" si="425"/>
        <v>0</v>
      </c>
      <c r="X1650" s="538">
        <f t="shared" si="425"/>
        <v>0</v>
      </c>
      <c r="Y1650" s="538">
        <f t="shared" si="429"/>
        <v>0</v>
      </c>
      <c r="Z1650" s="542">
        <f t="shared" si="430"/>
        <v>0</v>
      </c>
      <c r="AA1650" s="543"/>
      <c r="AB1650" s="544" t="s">
        <v>2263</v>
      </c>
      <c r="AC1650" s="544" t="s">
        <v>2505</v>
      </c>
      <c r="AD1650" s="544" t="s">
        <v>2505</v>
      </c>
      <c r="AE1650" s="544" t="s">
        <v>2263</v>
      </c>
      <c r="AF1650" s="545" t="s">
        <v>2263</v>
      </c>
      <c r="AG1650" s="545" t="s">
        <v>2263</v>
      </c>
      <c r="AH1650" s="556"/>
      <c r="AN1650" s="502">
        <f t="shared" si="431"/>
        <v>0</v>
      </c>
      <c r="AO1650" s="502">
        <f t="shared" si="431"/>
        <v>-1421683.8894019586</v>
      </c>
      <c r="AP1650" s="502">
        <f t="shared" si="431"/>
        <v>-62675.471685185083</v>
      </c>
      <c r="AQ1650" s="502">
        <f t="shared" si="431"/>
        <v>-287208.16324626439</v>
      </c>
    </row>
    <row r="1651" spans="1:43" s="504" customFormat="1" ht="12.75" x14ac:dyDescent="0.2">
      <c r="A1651" s="535" t="s">
        <v>2025</v>
      </c>
      <c r="B1651" s="536">
        <v>0</v>
      </c>
      <c r="C1651" s="537" t="s">
        <v>2263</v>
      </c>
      <c r="D1651" s="537">
        <v>969.61792048627478</v>
      </c>
      <c r="E1651" s="537">
        <v>969.61792048627478</v>
      </c>
      <c r="F1651" s="537">
        <v>4467.8902787099114</v>
      </c>
      <c r="G1651" s="538">
        <v>0</v>
      </c>
      <c r="H1651" s="538">
        <v>175</v>
      </c>
      <c r="I1651" s="538">
        <v>46</v>
      </c>
      <c r="J1651" s="538">
        <v>244</v>
      </c>
      <c r="K1651" s="539">
        <f t="shared" si="426"/>
        <v>0</v>
      </c>
      <c r="L1651" s="539">
        <f t="shared" si="424"/>
        <v>169683.13608509809</v>
      </c>
      <c r="M1651" s="539">
        <f t="shared" si="424"/>
        <v>44602.424342368642</v>
      </c>
      <c r="N1651" s="539">
        <f t="shared" si="424"/>
        <v>1090165.2280052183</v>
      </c>
      <c r="O1651" s="539">
        <f t="shared" si="427"/>
        <v>1304450.788432685</v>
      </c>
      <c r="P1651" s="540"/>
      <c r="Q1651" s="541"/>
      <c r="R1651" s="541"/>
      <c r="S1651" s="541"/>
      <c r="T1651" s="541"/>
      <c r="U1651" s="538">
        <f t="shared" si="428"/>
        <v>0</v>
      </c>
      <c r="V1651" s="538">
        <f t="shared" si="425"/>
        <v>0</v>
      </c>
      <c r="W1651" s="538">
        <f t="shared" si="425"/>
        <v>0</v>
      </c>
      <c r="X1651" s="538">
        <f t="shared" si="425"/>
        <v>0</v>
      </c>
      <c r="Y1651" s="538">
        <f t="shared" si="429"/>
        <v>0</v>
      </c>
      <c r="Z1651" s="542">
        <f t="shared" si="430"/>
        <v>0</v>
      </c>
      <c r="AA1651" s="543"/>
      <c r="AB1651" s="544" t="s">
        <v>2263</v>
      </c>
      <c r="AC1651" s="544" t="s">
        <v>2505</v>
      </c>
      <c r="AD1651" s="544" t="s">
        <v>2505</v>
      </c>
      <c r="AE1651" s="544" t="s">
        <v>2263</v>
      </c>
      <c r="AF1651" s="545" t="s">
        <v>2263</v>
      </c>
      <c r="AG1651" s="545" t="s">
        <v>2263</v>
      </c>
      <c r="AH1651" s="556"/>
      <c r="AN1651" s="502">
        <f t="shared" si="431"/>
        <v>0</v>
      </c>
      <c r="AO1651" s="502">
        <f t="shared" si="431"/>
        <v>-169683.13608509809</v>
      </c>
      <c r="AP1651" s="502">
        <f t="shared" si="431"/>
        <v>-44602.424342368642</v>
      </c>
      <c r="AQ1651" s="502">
        <f t="shared" si="431"/>
        <v>-1090165.2280052183</v>
      </c>
    </row>
    <row r="1652" spans="1:43" s="504" customFormat="1" ht="12.75" x14ac:dyDescent="0.2">
      <c r="A1652" s="535" t="s">
        <v>2026</v>
      </c>
      <c r="B1652" s="536">
        <v>0</v>
      </c>
      <c r="C1652" s="537" t="s">
        <v>2263</v>
      </c>
      <c r="D1652" s="537">
        <v>306.67852531316299</v>
      </c>
      <c r="E1652" s="537">
        <v>306.67852531316299</v>
      </c>
      <c r="F1652" s="537">
        <v>3222.3212735036095</v>
      </c>
      <c r="G1652" s="538">
        <v>0</v>
      </c>
      <c r="H1652" s="538">
        <v>1675</v>
      </c>
      <c r="I1652" s="538">
        <v>85</v>
      </c>
      <c r="J1652" s="538">
        <v>217</v>
      </c>
      <c r="K1652" s="539">
        <f t="shared" si="426"/>
        <v>0</v>
      </c>
      <c r="L1652" s="539">
        <f t="shared" si="424"/>
        <v>513686.52989954804</v>
      </c>
      <c r="M1652" s="539">
        <f t="shared" si="424"/>
        <v>26067.674651618854</v>
      </c>
      <c r="N1652" s="539">
        <f t="shared" si="424"/>
        <v>699243.71635028324</v>
      </c>
      <c r="O1652" s="539">
        <f t="shared" si="427"/>
        <v>1238997.9209014501</v>
      </c>
      <c r="P1652" s="540"/>
      <c r="Q1652" s="541"/>
      <c r="R1652" s="541"/>
      <c r="S1652" s="541"/>
      <c r="T1652" s="541"/>
      <c r="U1652" s="538">
        <f t="shared" si="428"/>
        <v>0</v>
      </c>
      <c r="V1652" s="538">
        <f t="shared" si="425"/>
        <v>0</v>
      </c>
      <c r="W1652" s="538">
        <f t="shared" si="425"/>
        <v>0</v>
      </c>
      <c r="X1652" s="538">
        <f t="shared" si="425"/>
        <v>0</v>
      </c>
      <c r="Y1652" s="538">
        <f t="shared" si="429"/>
        <v>0</v>
      </c>
      <c r="Z1652" s="542">
        <f t="shared" si="430"/>
        <v>0</v>
      </c>
      <c r="AA1652" s="543"/>
      <c r="AB1652" s="544" t="s">
        <v>2263</v>
      </c>
      <c r="AC1652" s="544" t="s">
        <v>2505</v>
      </c>
      <c r="AD1652" s="544" t="s">
        <v>2505</v>
      </c>
      <c r="AE1652" s="544" t="s">
        <v>2263</v>
      </c>
      <c r="AF1652" s="545" t="s">
        <v>2263</v>
      </c>
      <c r="AG1652" s="545" t="s">
        <v>2263</v>
      </c>
      <c r="AH1652" s="556"/>
      <c r="AN1652" s="502">
        <f t="shared" si="431"/>
        <v>0</v>
      </c>
      <c r="AO1652" s="502">
        <f t="shared" si="431"/>
        <v>-513686.52989954804</v>
      </c>
      <c r="AP1652" s="502">
        <f t="shared" si="431"/>
        <v>-26067.674651618854</v>
      </c>
      <c r="AQ1652" s="502">
        <f t="shared" si="431"/>
        <v>-699243.71635028324</v>
      </c>
    </row>
    <row r="1653" spans="1:43" s="504" customFormat="1" ht="12.75" x14ac:dyDescent="0.2">
      <c r="A1653" s="535" t="s">
        <v>2027</v>
      </c>
      <c r="B1653" s="536">
        <v>0</v>
      </c>
      <c r="C1653" s="537" t="s">
        <v>2263</v>
      </c>
      <c r="D1653" s="537">
        <v>257.6113271176751</v>
      </c>
      <c r="E1653" s="537">
        <v>257.6113271176751</v>
      </c>
      <c r="F1653" s="537">
        <v>1031.3288300036822</v>
      </c>
      <c r="G1653" s="538">
        <v>0</v>
      </c>
      <c r="H1653" s="538">
        <v>21705</v>
      </c>
      <c r="I1653" s="538">
        <v>1291</v>
      </c>
      <c r="J1653" s="538">
        <v>662</v>
      </c>
      <c r="K1653" s="539">
        <f t="shared" si="426"/>
        <v>0</v>
      </c>
      <c r="L1653" s="539">
        <f t="shared" si="424"/>
        <v>5591453.8550891383</v>
      </c>
      <c r="M1653" s="539">
        <f t="shared" si="424"/>
        <v>332576.22330891853</v>
      </c>
      <c r="N1653" s="539">
        <f t="shared" si="424"/>
        <v>682739.68546243769</v>
      </c>
      <c r="O1653" s="539">
        <f t="shared" si="427"/>
        <v>6606769.7638604939</v>
      </c>
      <c r="P1653" s="540"/>
      <c r="Q1653" s="541"/>
      <c r="R1653" s="541"/>
      <c r="S1653" s="541"/>
      <c r="T1653" s="541"/>
      <c r="U1653" s="538">
        <f t="shared" si="428"/>
        <v>0</v>
      </c>
      <c r="V1653" s="538">
        <f t="shared" si="425"/>
        <v>0</v>
      </c>
      <c r="W1653" s="538">
        <f t="shared" si="425"/>
        <v>0</v>
      </c>
      <c r="X1653" s="538">
        <f t="shared" si="425"/>
        <v>0</v>
      </c>
      <c r="Y1653" s="538">
        <f t="shared" si="429"/>
        <v>0</v>
      </c>
      <c r="Z1653" s="542">
        <f t="shared" si="430"/>
        <v>0</v>
      </c>
      <c r="AA1653" s="543"/>
      <c r="AB1653" s="544" t="s">
        <v>2263</v>
      </c>
      <c r="AC1653" s="544" t="s">
        <v>2505</v>
      </c>
      <c r="AD1653" s="544" t="s">
        <v>2505</v>
      </c>
      <c r="AE1653" s="544" t="s">
        <v>2263</v>
      </c>
      <c r="AF1653" s="545" t="s">
        <v>2263</v>
      </c>
      <c r="AG1653" s="545" t="s">
        <v>2263</v>
      </c>
      <c r="AH1653" s="556"/>
      <c r="AN1653" s="502">
        <f t="shared" si="431"/>
        <v>0</v>
      </c>
      <c r="AO1653" s="502">
        <f t="shared" si="431"/>
        <v>-5591453.8550891383</v>
      </c>
      <c r="AP1653" s="502">
        <f t="shared" si="431"/>
        <v>-332576.22330891853</v>
      </c>
      <c r="AQ1653" s="502">
        <f t="shared" si="431"/>
        <v>-682739.68546243769</v>
      </c>
    </row>
    <row r="1654" spans="1:43" s="504" customFormat="1" ht="12.75" x14ac:dyDescent="0.2">
      <c r="A1654" s="535" t="s">
        <v>2028</v>
      </c>
      <c r="B1654" s="536">
        <v>0</v>
      </c>
      <c r="C1654" s="537" t="s">
        <v>2263</v>
      </c>
      <c r="D1654" s="537">
        <v>652.72286852403374</v>
      </c>
      <c r="E1654" s="537">
        <v>652.72286852403374</v>
      </c>
      <c r="F1654" s="537">
        <v>3445.3199912329133</v>
      </c>
      <c r="G1654" s="538">
        <v>0</v>
      </c>
      <c r="H1654" s="538">
        <v>114</v>
      </c>
      <c r="I1654" s="538">
        <v>33</v>
      </c>
      <c r="J1654" s="538">
        <v>468</v>
      </c>
      <c r="K1654" s="539">
        <f t="shared" si="426"/>
        <v>0</v>
      </c>
      <c r="L1654" s="539">
        <f t="shared" si="424"/>
        <v>74410.407011739851</v>
      </c>
      <c r="M1654" s="539">
        <f t="shared" si="424"/>
        <v>21539.854661293113</v>
      </c>
      <c r="N1654" s="539">
        <f t="shared" si="424"/>
        <v>1612409.7558970035</v>
      </c>
      <c r="O1654" s="539">
        <f t="shared" si="427"/>
        <v>1708360.0175700365</v>
      </c>
      <c r="P1654" s="540"/>
      <c r="Q1654" s="541"/>
      <c r="R1654" s="541"/>
      <c r="S1654" s="541"/>
      <c r="T1654" s="541"/>
      <c r="U1654" s="538">
        <f t="shared" si="428"/>
        <v>0</v>
      </c>
      <c r="V1654" s="538">
        <f t="shared" si="425"/>
        <v>0</v>
      </c>
      <c r="W1654" s="538">
        <f t="shared" si="425"/>
        <v>0</v>
      </c>
      <c r="X1654" s="538">
        <f t="shared" si="425"/>
        <v>0</v>
      </c>
      <c r="Y1654" s="538">
        <f t="shared" si="429"/>
        <v>0</v>
      </c>
      <c r="Z1654" s="542">
        <f t="shared" si="430"/>
        <v>0</v>
      </c>
      <c r="AA1654" s="543"/>
      <c r="AB1654" s="544" t="s">
        <v>2263</v>
      </c>
      <c r="AC1654" s="544" t="s">
        <v>2505</v>
      </c>
      <c r="AD1654" s="544" t="s">
        <v>2505</v>
      </c>
      <c r="AE1654" s="544" t="s">
        <v>2263</v>
      </c>
      <c r="AF1654" s="545" t="s">
        <v>2263</v>
      </c>
      <c r="AG1654" s="545" t="s">
        <v>2263</v>
      </c>
      <c r="AH1654" s="556"/>
      <c r="AN1654" s="502">
        <f t="shared" si="431"/>
        <v>0</v>
      </c>
      <c r="AO1654" s="502">
        <f t="shared" si="431"/>
        <v>-74410.407011739851</v>
      </c>
      <c r="AP1654" s="502">
        <f t="shared" si="431"/>
        <v>-21539.854661293113</v>
      </c>
      <c r="AQ1654" s="502">
        <f t="shared" si="431"/>
        <v>-1612409.7558970035</v>
      </c>
    </row>
    <row r="1655" spans="1:43" s="504" customFormat="1" ht="12.75" x14ac:dyDescent="0.2">
      <c r="A1655" s="535" t="s">
        <v>2029</v>
      </c>
      <c r="B1655" s="536">
        <v>0</v>
      </c>
      <c r="C1655" s="537" t="s">
        <v>2263</v>
      </c>
      <c r="D1655" s="537">
        <v>457.47866707444388</v>
      </c>
      <c r="E1655" s="537">
        <v>457.47866707444388</v>
      </c>
      <c r="F1655" s="537">
        <v>1832.7739433810143</v>
      </c>
      <c r="G1655" s="538">
        <v>0</v>
      </c>
      <c r="H1655" s="538">
        <v>308</v>
      </c>
      <c r="I1655" s="538">
        <v>63</v>
      </c>
      <c r="J1655" s="538">
        <v>527</v>
      </c>
      <c r="K1655" s="539">
        <f t="shared" si="426"/>
        <v>0</v>
      </c>
      <c r="L1655" s="539">
        <f t="shared" si="424"/>
        <v>140903.4294589287</v>
      </c>
      <c r="M1655" s="539">
        <f t="shared" si="424"/>
        <v>28821.156025689965</v>
      </c>
      <c r="N1655" s="539">
        <f t="shared" si="424"/>
        <v>965871.8681617945</v>
      </c>
      <c r="O1655" s="539">
        <f t="shared" si="427"/>
        <v>1135596.4536464131</v>
      </c>
      <c r="P1655" s="540"/>
      <c r="Q1655" s="541"/>
      <c r="R1655" s="541"/>
      <c r="S1655" s="541"/>
      <c r="T1655" s="541"/>
      <c r="U1655" s="538">
        <f t="shared" si="428"/>
        <v>0</v>
      </c>
      <c r="V1655" s="538">
        <f t="shared" si="425"/>
        <v>0</v>
      </c>
      <c r="W1655" s="538">
        <f t="shared" si="425"/>
        <v>0</v>
      </c>
      <c r="X1655" s="538">
        <f t="shared" si="425"/>
        <v>0</v>
      </c>
      <c r="Y1655" s="538">
        <f t="shared" si="429"/>
        <v>0</v>
      </c>
      <c r="Z1655" s="542">
        <f t="shared" si="430"/>
        <v>0</v>
      </c>
      <c r="AA1655" s="543"/>
      <c r="AB1655" s="544" t="s">
        <v>2263</v>
      </c>
      <c r="AC1655" s="544" t="s">
        <v>2505</v>
      </c>
      <c r="AD1655" s="544" t="s">
        <v>2505</v>
      </c>
      <c r="AE1655" s="544" t="s">
        <v>2263</v>
      </c>
      <c r="AF1655" s="545" t="s">
        <v>2263</v>
      </c>
      <c r="AG1655" s="545" t="s">
        <v>2263</v>
      </c>
      <c r="AH1655" s="556"/>
      <c r="AN1655" s="502">
        <f t="shared" si="431"/>
        <v>0</v>
      </c>
      <c r="AO1655" s="502">
        <f t="shared" si="431"/>
        <v>-140903.4294589287</v>
      </c>
      <c r="AP1655" s="502">
        <f t="shared" si="431"/>
        <v>-28821.156025689965</v>
      </c>
      <c r="AQ1655" s="502">
        <f t="shared" si="431"/>
        <v>-965871.8681617945</v>
      </c>
    </row>
    <row r="1656" spans="1:43" s="504" customFormat="1" ht="12.75" x14ac:dyDescent="0.2">
      <c r="A1656" s="535" t="s">
        <v>2030</v>
      </c>
      <c r="B1656" s="536">
        <v>0</v>
      </c>
      <c r="C1656" s="537" t="s">
        <v>2263</v>
      </c>
      <c r="D1656" s="537">
        <v>339.00436170274321</v>
      </c>
      <c r="E1656" s="537">
        <v>339.00436170274321</v>
      </c>
      <c r="F1656" s="537">
        <v>949.59594475272547</v>
      </c>
      <c r="G1656" s="538">
        <v>0</v>
      </c>
      <c r="H1656" s="538">
        <v>1346</v>
      </c>
      <c r="I1656" s="538">
        <v>121</v>
      </c>
      <c r="J1656" s="538">
        <v>1160</v>
      </c>
      <c r="K1656" s="539">
        <f t="shared" si="426"/>
        <v>0</v>
      </c>
      <c r="L1656" s="539">
        <f t="shared" ref="L1656:N1705" si="432">IFERROR(D1656*H1656,"")</f>
        <v>456299.87085189234</v>
      </c>
      <c r="M1656" s="539">
        <f t="shared" si="432"/>
        <v>41019.527766031926</v>
      </c>
      <c r="N1656" s="539">
        <f t="shared" si="432"/>
        <v>1101531.2959131615</v>
      </c>
      <c r="O1656" s="539">
        <f t="shared" si="427"/>
        <v>1598850.6945310857</v>
      </c>
      <c r="P1656" s="540"/>
      <c r="Q1656" s="541"/>
      <c r="R1656" s="541"/>
      <c r="S1656" s="541"/>
      <c r="T1656" s="541"/>
      <c r="U1656" s="538">
        <f t="shared" si="428"/>
        <v>0</v>
      </c>
      <c r="V1656" s="538">
        <f t="shared" ref="V1656:X1705" si="433">IFERROR(H1656*R1656,"")</f>
        <v>0</v>
      </c>
      <c r="W1656" s="538">
        <f t="shared" si="433"/>
        <v>0</v>
      </c>
      <c r="X1656" s="538">
        <f t="shared" si="433"/>
        <v>0</v>
      </c>
      <c r="Y1656" s="538">
        <f t="shared" si="429"/>
        <v>0</v>
      </c>
      <c r="Z1656" s="542">
        <f t="shared" si="430"/>
        <v>0</v>
      </c>
      <c r="AA1656" s="543"/>
      <c r="AB1656" s="544" t="s">
        <v>2263</v>
      </c>
      <c r="AC1656" s="544" t="s">
        <v>2505</v>
      </c>
      <c r="AD1656" s="544" t="s">
        <v>2505</v>
      </c>
      <c r="AE1656" s="544" t="s">
        <v>2263</v>
      </c>
      <c r="AF1656" s="545" t="s">
        <v>2263</v>
      </c>
      <c r="AG1656" s="545" t="s">
        <v>2263</v>
      </c>
      <c r="AH1656" s="556"/>
      <c r="AN1656" s="502">
        <f t="shared" si="431"/>
        <v>0</v>
      </c>
      <c r="AO1656" s="502">
        <f t="shared" si="431"/>
        <v>-456299.87085189234</v>
      </c>
      <c r="AP1656" s="502">
        <f t="shared" si="431"/>
        <v>-41019.527766031926</v>
      </c>
      <c r="AQ1656" s="502">
        <f t="shared" si="431"/>
        <v>-1101531.2959131615</v>
      </c>
    </row>
    <row r="1657" spans="1:43" s="504" customFormat="1" ht="12.75" x14ac:dyDescent="0.2">
      <c r="A1657" s="535" t="s">
        <v>2031</v>
      </c>
      <c r="B1657" s="536">
        <v>0</v>
      </c>
      <c r="C1657" s="537" t="s">
        <v>2263</v>
      </c>
      <c r="D1657" s="537">
        <v>4951.3673569324428</v>
      </c>
      <c r="E1657" s="537">
        <v>4951.3673569324428</v>
      </c>
      <c r="F1657" s="537">
        <v>5377.218582243283</v>
      </c>
      <c r="G1657" s="538">
        <v>0</v>
      </c>
      <c r="H1657" s="538">
        <v>10</v>
      </c>
      <c r="I1657" s="538">
        <v>30</v>
      </c>
      <c r="J1657" s="538">
        <v>1081</v>
      </c>
      <c r="K1657" s="539">
        <f t="shared" si="426"/>
        <v>0</v>
      </c>
      <c r="L1657" s="539">
        <f t="shared" si="432"/>
        <v>49513.673569324426</v>
      </c>
      <c r="M1657" s="539">
        <f t="shared" si="432"/>
        <v>148541.02070797328</v>
      </c>
      <c r="N1657" s="539">
        <f t="shared" si="432"/>
        <v>5812773.2874049889</v>
      </c>
      <c r="O1657" s="539">
        <f t="shared" si="427"/>
        <v>6010827.9816822866</v>
      </c>
      <c r="P1657" s="540"/>
      <c r="Q1657" s="541"/>
      <c r="R1657" s="541"/>
      <c r="S1657" s="541"/>
      <c r="T1657" s="541"/>
      <c r="U1657" s="538">
        <f t="shared" si="428"/>
        <v>0</v>
      </c>
      <c r="V1657" s="538">
        <f t="shared" si="433"/>
        <v>0</v>
      </c>
      <c r="W1657" s="538">
        <f t="shared" si="433"/>
        <v>0</v>
      </c>
      <c r="X1657" s="538">
        <f t="shared" si="433"/>
        <v>0</v>
      </c>
      <c r="Y1657" s="538">
        <f t="shared" si="429"/>
        <v>0</v>
      </c>
      <c r="Z1657" s="542">
        <f t="shared" si="430"/>
        <v>0</v>
      </c>
      <c r="AA1657" s="543"/>
      <c r="AB1657" s="544" t="s">
        <v>2263</v>
      </c>
      <c r="AC1657" s="544" t="s">
        <v>2505</v>
      </c>
      <c r="AD1657" s="544" t="s">
        <v>2505</v>
      </c>
      <c r="AE1657" s="544" t="s">
        <v>2263</v>
      </c>
      <c r="AF1657" s="545" t="s">
        <v>2263</v>
      </c>
      <c r="AG1657" s="545" t="s">
        <v>2263</v>
      </c>
      <c r="AH1657" s="556"/>
      <c r="AN1657" s="502">
        <f t="shared" si="431"/>
        <v>0</v>
      </c>
      <c r="AO1657" s="502">
        <f t="shared" si="431"/>
        <v>-49513.673569324426</v>
      </c>
      <c r="AP1657" s="502">
        <f t="shared" si="431"/>
        <v>-148541.02070797328</v>
      </c>
      <c r="AQ1657" s="502">
        <f t="shared" si="431"/>
        <v>-5812773.2874049889</v>
      </c>
    </row>
    <row r="1658" spans="1:43" s="504" customFormat="1" ht="12.75" x14ac:dyDescent="0.2">
      <c r="A1658" s="535" t="s">
        <v>2032</v>
      </c>
      <c r="B1658" s="536">
        <v>0</v>
      </c>
      <c r="C1658" s="537" t="s">
        <v>2263</v>
      </c>
      <c r="D1658" s="537">
        <v>490.52224928417718</v>
      </c>
      <c r="E1658" s="537">
        <v>490.52224928417718</v>
      </c>
      <c r="F1658" s="537">
        <v>2940.2942531204326</v>
      </c>
      <c r="G1658" s="538">
        <v>0</v>
      </c>
      <c r="H1658" s="538">
        <v>253</v>
      </c>
      <c r="I1658" s="538">
        <v>88</v>
      </c>
      <c r="J1658" s="538">
        <v>1694</v>
      </c>
      <c r="K1658" s="539">
        <f t="shared" si="426"/>
        <v>0</v>
      </c>
      <c r="L1658" s="539">
        <f t="shared" si="432"/>
        <v>124102.12906889683</v>
      </c>
      <c r="M1658" s="539">
        <f t="shared" si="432"/>
        <v>43165.957937007595</v>
      </c>
      <c r="N1658" s="539">
        <f t="shared" si="432"/>
        <v>4980858.4647860127</v>
      </c>
      <c r="O1658" s="539">
        <f t="shared" si="427"/>
        <v>5148126.5517919175</v>
      </c>
      <c r="P1658" s="540"/>
      <c r="Q1658" s="541"/>
      <c r="R1658" s="541"/>
      <c r="S1658" s="541"/>
      <c r="T1658" s="541"/>
      <c r="U1658" s="538">
        <f t="shared" si="428"/>
        <v>0</v>
      </c>
      <c r="V1658" s="538">
        <f t="shared" si="433"/>
        <v>0</v>
      </c>
      <c r="W1658" s="538">
        <f t="shared" si="433"/>
        <v>0</v>
      </c>
      <c r="X1658" s="538">
        <f t="shared" si="433"/>
        <v>0</v>
      </c>
      <c r="Y1658" s="538">
        <f t="shared" si="429"/>
        <v>0</v>
      </c>
      <c r="Z1658" s="542">
        <f t="shared" si="430"/>
        <v>0</v>
      </c>
      <c r="AA1658" s="543"/>
      <c r="AB1658" s="544" t="s">
        <v>2263</v>
      </c>
      <c r="AC1658" s="544" t="s">
        <v>2505</v>
      </c>
      <c r="AD1658" s="544" t="s">
        <v>2505</v>
      </c>
      <c r="AE1658" s="544" t="s">
        <v>2263</v>
      </c>
      <c r="AF1658" s="545" t="s">
        <v>2263</v>
      </c>
      <c r="AG1658" s="545" t="s">
        <v>2263</v>
      </c>
      <c r="AH1658" s="556"/>
      <c r="AN1658" s="502">
        <f t="shared" si="431"/>
        <v>0</v>
      </c>
      <c r="AO1658" s="502">
        <f t="shared" si="431"/>
        <v>-124102.12906889683</v>
      </c>
      <c r="AP1658" s="502">
        <f t="shared" si="431"/>
        <v>-43165.957937007595</v>
      </c>
      <c r="AQ1658" s="502">
        <f t="shared" si="431"/>
        <v>-4980858.4647860127</v>
      </c>
    </row>
    <row r="1659" spans="1:43" s="504" customFormat="1" ht="12.75" x14ac:dyDescent="0.2">
      <c r="A1659" s="535" t="s">
        <v>2033</v>
      </c>
      <c r="B1659" s="536">
        <v>0</v>
      </c>
      <c r="C1659" s="537" t="s">
        <v>2263</v>
      </c>
      <c r="D1659" s="537">
        <v>342.98550165489922</v>
      </c>
      <c r="E1659" s="537">
        <v>342.98550165489922</v>
      </c>
      <c r="F1659" s="537">
        <v>2033.8989730104497</v>
      </c>
      <c r="G1659" s="538">
        <v>0</v>
      </c>
      <c r="H1659" s="538">
        <v>2228</v>
      </c>
      <c r="I1659" s="538">
        <v>294</v>
      </c>
      <c r="J1659" s="538">
        <v>3698</v>
      </c>
      <c r="K1659" s="539">
        <f t="shared" si="426"/>
        <v>0</v>
      </c>
      <c r="L1659" s="539">
        <f t="shared" si="432"/>
        <v>764171.69768711552</v>
      </c>
      <c r="M1659" s="539">
        <f t="shared" si="432"/>
        <v>100837.73748654037</v>
      </c>
      <c r="N1659" s="539">
        <f t="shared" si="432"/>
        <v>7521358.4021926429</v>
      </c>
      <c r="O1659" s="539">
        <f t="shared" si="427"/>
        <v>8386367.8373662988</v>
      </c>
      <c r="P1659" s="540"/>
      <c r="Q1659" s="541"/>
      <c r="R1659" s="541"/>
      <c r="S1659" s="541"/>
      <c r="T1659" s="541"/>
      <c r="U1659" s="538">
        <f t="shared" si="428"/>
        <v>0</v>
      </c>
      <c r="V1659" s="538">
        <f t="shared" si="433"/>
        <v>0</v>
      </c>
      <c r="W1659" s="538">
        <f t="shared" si="433"/>
        <v>0</v>
      </c>
      <c r="X1659" s="538">
        <f t="shared" si="433"/>
        <v>0</v>
      </c>
      <c r="Y1659" s="538">
        <f t="shared" si="429"/>
        <v>0</v>
      </c>
      <c r="Z1659" s="542">
        <f t="shared" si="430"/>
        <v>0</v>
      </c>
      <c r="AA1659" s="543"/>
      <c r="AB1659" s="544" t="s">
        <v>2263</v>
      </c>
      <c r="AC1659" s="544" t="s">
        <v>2505</v>
      </c>
      <c r="AD1659" s="544" t="s">
        <v>2505</v>
      </c>
      <c r="AE1659" s="544" t="s">
        <v>2263</v>
      </c>
      <c r="AF1659" s="545" t="s">
        <v>2263</v>
      </c>
      <c r="AG1659" s="545" t="s">
        <v>2263</v>
      </c>
      <c r="AH1659" s="556"/>
      <c r="AN1659" s="502">
        <f t="shared" si="431"/>
        <v>0</v>
      </c>
      <c r="AO1659" s="502">
        <f t="shared" si="431"/>
        <v>-764171.69768711552</v>
      </c>
      <c r="AP1659" s="502">
        <f t="shared" si="431"/>
        <v>-100837.73748654037</v>
      </c>
      <c r="AQ1659" s="502">
        <f t="shared" si="431"/>
        <v>-7521358.4021926429</v>
      </c>
    </row>
    <row r="1660" spans="1:43" s="504" customFormat="1" ht="12.75" x14ac:dyDescent="0.2">
      <c r="A1660" s="535" t="s">
        <v>2034</v>
      </c>
      <c r="B1660" s="536">
        <v>0</v>
      </c>
      <c r="C1660" s="537" t="s">
        <v>2263</v>
      </c>
      <c r="D1660" s="537">
        <v>347.38961032862642</v>
      </c>
      <c r="E1660" s="537">
        <v>347.38961032862642</v>
      </c>
      <c r="F1660" s="537">
        <v>1335.9040532261135</v>
      </c>
      <c r="G1660" s="538">
        <v>0</v>
      </c>
      <c r="H1660" s="538">
        <v>5570</v>
      </c>
      <c r="I1660" s="538">
        <v>489</v>
      </c>
      <c r="J1660" s="538">
        <v>5343</v>
      </c>
      <c r="K1660" s="539">
        <f t="shared" si="426"/>
        <v>0</v>
      </c>
      <c r="L1660" s="539">
        <f t="shared" si="432"/>
        <v>1934960.1295304492</v>
      </c>
      <c r="M1660" s="539">
        <f t="shared" si="432"/>
        <v>169873.51945069831</v>
      </c>
      <c r="N1660" s="539">
        <f t="shared" si="432"/>
        <v>7137735.3563871244</v>
      </c>
      <c r="O1660" s="539">
        <f t="shared" si="427"/>
        <v>9242569.0053682718</v>
      </c>
      <c r="P1660" s="540"/>
      <c r="Q1660" s="541"/>
      <c r="R1660" s="541"/>
      <c r="S1660" s="541"/>
      <c r="T1660" s="541"/>
      <c r="U1660" s="538">
        <f t="shared" si="428"/>
        <v>0</v>
      </c>
      <c r="V1660" s="538">
        <f t="shared" si="433"/>
        <v>0</v>
      </c>
      <c r="W1660" s="538">
        <f t="shared" si="433"/>
        <v>0</v>
      </c>
      <c r="X1660" s="538">
        <f t="shared" si="433"/>
        <v>0</v>
      </c>
      <c r="Y1660" s="538">
        <f t="shared" si="429"/>
        <v>0</v>
      </c>
      <c r="Z1660" s="542">
        <f t="shared" si="430"/>
        <v>0</v>
      </c>
      <c r="AA1660" s="543"/>
      <c r="AB1660" s="544" t="s">
        <v>2263</v>
      </c>
      <c r="AC1660" s="544" t="s">
        <v>2505</v>
      </c>
      <c r="AD1660" s="544" t="s">
        <v>2505</v>
      </c>
      <c r="AE1660" s="544" t="s">
        <v>2263</v>
      </c>
      <c r="AF1660" s="545" t="s">
        <v>2263</v>
      </c>
      <c r="AG1660" s="545" t="s">
        <v>2263</v>
      </c>
      <c r="AH1660" s="556"/>
      <c r="AN1660" s="502">
        <f t="shared" si="431"/>
        <v>0</v>
      </c>
      <c r="AO1660" s="502">
        <f t="shared" si="431"/>
        <v>-1934960.1295304492</v>
      </c>
      <c r="AP1660" s="502">
        <f t="shared" si="431"/>
        <v>-169873.51945069831</v>
      </c>
      <c r="AQ1660" s="502">
        <f t="shared" si="431"/>
        <v>-7137735.3563871244</v>
      </c>
    </row>
    <row r="1661" spans="1:43" s="504" customFormat="1" ht="12.75" x14ac:dyDescent="0.2">
      <c r="A1661" s="535" t="s">
        <v>2035</v>
      </c>
      <c r="B1661" s="536">
        <v>0</v>
      </c>
      <c r="C1661" s="537" t="s">
        <v>2263</v>
      </c>
      <c r="D1661" s="537">
        <v>339.76137895032821</v>
      </c>
      <c r="E1661" s="537">
        <v>339.76137895032821</v>
      </c>
      <c r="F1661" s="537">
        <v>676.89430175237408</v>
      </c>
      <c r="G1661" s="538">
        <v>0</v>
      </c>
      <c r="H1661" s="538">
        <v>5349</v>
      </c>
      <c r="I1661" s="538">
        <v>270</v>
      </c>
      <c r="J1661" s="538">
        <v>1806</v>
      </c>
      <c r="K1661" s="539">
        <f t="shared" si="426"/>
        <v>0</v>
      </c>
      <c r="L1661" s="539">
        <f t="shared" si="432"/>
        <v>1817383.6160053057</v>
      </c>
      <c r="M1661" s="539">
        <f t="shared" si="432"/>
        <v>91735.572316588616</v>
      </c>
      <c r="N1661" s="539">
        <f t="shared" si="432"/>
        <v>1222471.1089647876</v>
      </c>
      <c r="O1661" s="539">
        <f t="shared" si="427"/>
        <v>3131590.2972866818</v>
      </c>
      <c r="P1661" s="540"/>
      <c r="Q1661" s="541"/>
      <c r="R1661" s="541"/>
      <c r="S1661" s="541"/>
      <c r="T1661" s="541"/>
      <c r="U1661" s="538">
        <f t="shared" si="428"/>
        <v>0</v>
      </c>
      <c r="V1661" s="538">
        <f t="shared" si="433"/>
        <v>0</v>
      </c>
      <c r="W1661" s="538">
        <f t="shared" si="433"/>
        <v>0</v>
      </c>
      <c r="X1661" s="538">
        <f t="shared" si="433"/>
        <v>0</v>
      </c>
      <c r="Y1661" s="538">
        <f t="shared" si="429"/>
        <v>0</v>
      </c>
      <c r="Z1661" s="542">
        <f t="shared" si="430"/>
        <v>0</v>
      </c>
      <c r="AA1661" s="543"/>
      <c r="AB1661" s="544" t="s">
        <v>2263</v>
      </c>
      <c r="AC1661" s="544" t="s">
        <v>2505</v>
      </c>
      <c r="AD1661" s="544" t="s">
        <v>2505</v>
      </c>
      <c r="AE1661" s="544" t="s">
        <v>2263</v>
      </c>
      <c r="AF1661" s="545" t="s">
        <v>2263</v>
      </c>
      <c r="AG1661" s="545" t="s">
        <v>2263</v>
      </c>
      <c r="AH1661" s="556"/>
      <c r="AN1661" s="502">
        <f t="shared" si="431"/>
        <v>0</v>
      </c>
      <c r="AO1661" s="502">
        <f t="shared" si="431"/>
        <v>-1817383.6160053057</v>
      </c>
      <c r="AP1661" s="502">
        <f t="shared" si="431"/>
        <v>-91735.572316588616</v>
      </c>
      <c r="AQ1661" s="502">
        <f t="shared" si="431"/>
        <v>-1222471.1089647876</v>
      </c>
    </row>
    <row r="1662" spans="1:43" s="504" customFormat="1" ht="12.75" x14ac:dyDescent="0.2">
      <c r="A1662" s="535" t="s">
        <v>2036</v>
      </c>
      <c r="B1662" s="536">
        <v>0</v>
      </c>
      <c r="C1662" s="537" t="s">
        <v>2263</v>
      </c>
      <c r="D1662" s="537">
        <v>495.47761596059229</v>
      </c>
      <c r="E1662" s="537">
        <v>495.47761596059229</v>
      </c>
      <c r="F1662" s="537">
        <v>799.96305169533434</v>
      </c>
      <c r="G1662" s="538">
        <v>0</v>
      </c>
      <c r="H1662" s="538">
        <v>7106</v>
      </c>
      <c r="I1662" s="538">
        <v>252</v>
      </c>
      <c r="J1662" s="538">
        <v>96</v>
      </c>
      <c r="K1662" s="539">
        <f t="shared" si="426"/>
        <v>0</v>
      </c>
      <c r="L1662" s="539">
        <f t="shared" si="432"/>
        <v>3520863.9390159687</v>
      </c>
      <c r="M1662" s="539">
        <f t="shared" si="432"/>
        <v>124860.35922206925</v>
      </c>
      <c r="N1662" s="539">
        <f t="shared" si="432"/>
        <v>76796.452962752097</v>
      </c>
      <c r="O1662" s="539">
        <f t="shared" si="427"/>
        <v>3722520.7512007901</v>
      </c>
      <c r="P1662" s="540"/>
      <c r="Q1662" s="541"/>
      <c r="R1662" s="541"/>
      <c r="S1662" s="541"/>
      <c r="T1662" s="541"/>
      <c r="U1662" s="538">
        <f t="shared" si="428"/>
        <v>0</v>
      </c>
      <c r="V1662" s="538">
        <f t="shared" si="433"/>
        <v>0</v>
      </c>
      <c r="W1662" s="538">
        <f t="shared" si="433"/>
        <v>0</v>
      </c>
      <c r="X1662" s="538">
        <f t="shared" si="433"/>
        <v>0</v>
      </c>
      <c r="Y1662" s="538">
        <f t="shared" si="429"/>
        <v>0</v>
      </c>
      <c r="Z1662" s="542">
        <f t="shared" si="430"/>
        <v>0</v>
      </c>
      <c r="AA1662" s="543"/>
      <c r="AB1662" s="544" t="s">
        <v>2505</v>
      </c>
      <c r="AC1662" s="544">
        <v>359.68729359074399</v>
      </c>
      <c r="AD1662" s="544">
        <v>359.68729359074399</v>
      </c>
      <c r="AE1662" s="544">
        <v>679.51000048629214</v>
      </c>
      <c r="AF1662" s="545" t="s">
        <v>2263</v>
      </c>
      <c r="AG1662" s="545" t="s">
        <v>2263</v>
      </c>
      <c r="AH1662" s="556"/>
      <c r="AN1662" s="502">
        <f t="shared" si="431"/>
        <v>0</v>
      </c>
      <c r="AO1662" s="502">
        <f t="shared" si="431"/>
        <v>-3520863.9390159687</v>
      </c>
      <c r="AP1662" s="502">
        <f t="shared" si="431"/>
        <v>-124860.35922206925</v>
      </c>
      <c r="AQ1662" s="502">
        <f t="shared" si="431"/>
        <v>-76796.452962752097</v>
      </c>
    </row>
    <row r="1663" spans="1:43" s="504" customFormat="1" ht="12.75" x14ac:dyDescent="0.2">
      <c r="A1663" s="535" t="s">
        <v>2037</v>
      </c>
      <c r="B1663" s="536">
        <v>0</v>
      </c>
      <c r="C1663" s="537" t="s">
        <v>2263</v>
      </c>
      <c r="D1663" s="537">
        <v>1090.2841555465907</v>
      </c>
      <c r="E1663" s="537">
        <v>1090.2841555465907</v>
      </c>
      <c r="F1663" s="537">
        <v>3649.9598775558106</v>
      </c>
      <c r="G1663" s="538">
        <v>0</v>
      </c>
      <c r="H1663" s="538">
        <v>69</v>
      </c>
      <c r="I1663" s="538">
        <v>21</v>
      </c>
      <c r="J1663" s="538">
        <v>326</v>
      </c>
      <c r="K1663" s="539">
        <f t="shared" si="426"/>
        <v>0</v>
      </c>
      <c r="L1663" s="539">
        <f t="shared" si="432"/>
        <v>75229.606732714761</v>
      </c>
      <c r="M1663" s="539">
        <f t="shared" si="432"/>
        <v>22895.967266478405</v>
      </c>
      <c r="N1663" s="539">
        <f t="shared" si="432"/>
        <v>1189886.9200831943</v>
      </c>
      <c r="O1663" s="539">
        <f t="shared" si="427"/>
        <v>1288012.4940823875</v>
      </c>
      <c r="P1663" s="540"/>
      <c r="Q1663" s="541"/>
      <c r="R1663" s="541"/>
      <c r="S1663" s="541"/>
      <c r="T1663" s="541"/>
      <c r="U1663" s="538">
        <f t="shared" si="428"/>
        <v>0</v>
      </c>
      <c r="V1663" s="538">
        <f t="shared" si="433"/>
        <v>0</v>
      </c>
      <c r="W1663" s="538">
        <f t="shared" si="433"/>
        <v>0</v>
      </c>
      <c r="X1663" s="538">
        <f t="shared" si="433"/>
        <v>0</v>
      </c>
      <c r="Y1663" s="538">
        <f t="shared" si="429"/>
        <v>0</v>
      </c>
      <c r="Z1663" s="542">
        <f t="shared" si="430"/>
        <v>0</v>
      </c>
      <c r="AA1663" s="543"/>
      <c r="AB1663" s="544" t="s">
        <v>2263</v>
      </c>
      <c r="AC1663" s="544" t="s">
        <v>2505</v>
      </c>
      <c r="AD1663" s="544" t="s">
        <v>2505</v>
      </c>
      <c r="AE1663" s="544" t="s">
        <v>2263</v>
      </c>
      <c r="AF1663" s="545" t="s">
        <v>2263</v>
      </c>
      <c r="AG1663" s="545" t="s">
        <v>2263</v>
      </c>
      <c r="AH1663" s="556"/>
      <c r="AN1663" s="502">
        <f t="shared" si="431"/>
        <v>0</v>
      </c>
      <c r="AO1663" s="502">
        <f t="shared" si="431"/>
        <v>-75229.606732714761</v>
      </c>
      <c r="AP1663" s="502">
        <f t="shared" si="431"/>
        <v>-22895.967266478405</v>
      </c>
      <c r="AQ1663" s="502">
        <f t="shared" si="431"/>
        <v>-1189886.9200831943</v>
      </c>
    </row>
    <row r="1664" spans="1:43" s="504" customFormat="1" ht="12.75" x14ac:dyDescent="0.2">
      <c r="A1664" s="535" t="s">
        <v>2038</v>
      </c>
      <c r="B1664" s="536">
        <v>0</v>
      </c>
      <c r="C1664" s="537" t="s">
        <v>2263</v>
      </c>
      <c r="D1664" s="537">
        <v>329.77824930637513</v>
      </c>
      <c r="E1664" s="537">
        <v>329.77824930637513</v>
      </c>
      <c r="F1664" s="537">
        <v>2586.1045915615377</v>
      </c>
      <c r="G1664" s="538">
        <v>0</v>
      </c>
      <c r="H1664" s="538">
        <v>422</v>
      </c>
      <c r="I1664" s="538">
        <v>37</v>
      </c>
      <c r="J1664" s="538">
        <v>443</v>
      </c>
      <c r="K1664" s="539">
        <f t="shared" si="426"/>
        <v>0</v>
      </c>
      <c r="L1664" s="539">
        <f t="shared" si="432"/>
        <v>139166.42120729032</v>
      </c>
      <c r="M1664" s="539">
        <f t="shared" si="432"/>
        <v>12201.79522433588</v>
      </c>
      <c r="N1664" s="539">
        <f t="shared" si="432"/>
        <v>1145644.3340617612</v>
      </c>
      <c r="O1664" s="539">
        <f t="shared" si="427"/>
        <v>1297012.5504933873</v>
      </c>
      <c r="P1664" s="540"/>
      <c r="Q1664" s="541"/>
      <c r="R1664" s="541"/>
      <c r="S1664" s="541"/>
      <c r="T1664" s="541"/>
      <c r="U1664" s="538">
        <f t="shared" si="428"/>
        <v>0</v>
      </c>
      <c r="V1664" s="538">
        <f t="shared" si="433"/>
        <v>0</v>
      </c>
      <c r="W1664" s="538">
        <f t="shared" si="433"/>
        <v>0</v>
      </c>
      <c r="X1664" s="538">
        <f t="shared" si="433"/>
        <v>0</v>
      </c>
      <c r="Y1664" s="538">
        <f t="shared" si="429"/>
        <v>0</v>
      </c>
      <c r="Z1664" s="542">
        <f t="shared" si="430"/>
        <v>0</v>
      </c>
      <c r="AA1664" s="543"/>
      <c r="AB1664" s="544" t="s">
        <v>2263</v>
      </c>
      <c r="AC1664" s="544" t="s">
        <v>2505</v>
      </c>
      <c r="AD1664" s="544" t="s">
        <v>2505</v>
      </c>
      <c r="AE1664" s="544" t="s">
        <v>2263</v>
      </c>
      <c r="AF1664" s="545" t="s">
        <v>2263</v>
      </c>
      <c r="AG1664" s="545" t="s">
        <v>2263</v>
      </c>
      <c r="AH1664" s="556"/>
      <c r="AN1664" s="502">
        <f t="shared" si="431"/>
        <v>0</v>
      </c>
      <c r="AO1664" s="502">
        <f t="shared" si="431"/>
        <v>-139166.42120729032</v>
      </c>
      <c r="AP1664" s="502">
        <f t="shared" si="431"/>
        <v>-12201.79522433588</v>
      </c>
      <c r="AQ1664" s="502">
        <f t="shared" si="431"/>
        <v>-1145644.3340617612</v>
      </c>
    </row>
    <row r="1665" spans="1:43" s="504" customFormat="1" ht="12.75" x14ac:dyDescent="0.2">
      <c r="A1665" s="535" t="s">
        <v>2039</v>
      </c>
      <c r="B1665" s="536">
        <v>0</v>
      </c>
      <c r="C1665" s="537" t="s">
        <v>2263</v>
      </c>
      <c r="D1665" s="537">
        <v>320.24984900392587</v>
      </c>
      <c r="E1665" s="537">
        <v>320.24984900392587</v>
      </c>
      <c r="F1665" s="537">
        <v>1720.4180290307672</v>
      </c>
      <c r="G1665" s="538">
        <v>0</v>
      </c>
      <c r="H1665" s="538">
        <v>2468</v>
      </c>
      <c r="I1665" s="538">
        <v>166</v>
      </c>
      <c r="J1665" s="538">
        <v>761</v>
      </c>
      <c r="K1665" s="539">
        <f t="shared" si="426"/>
        <v>0</v>
      </c>
      <c r="L1665" s="539">
        <f t="shared" si="432"/>
        <v>790376.62734168908</v>
      </c>
      <c r="M1665" s="539">
        <f t="shared" si="432"/>
        <v>53161.474934651698</v>
      </c>
      <c r="N1665" s="539">
        <f t="shared" si="432"/>
        <v>1309238.1200924139</v>
      </c>
      <c r="O1665" s="539">
        <f t="shared" si="427"/>
        <v>2152776.2223687544</v>
      </c>
      <c r="P1665" s="540"/>
      <c r="Q1665" s="541"/>
      <c r="R1665" s="541"/>
      <c r="S1665" s="541"/>
      <c r="T1665" s="541"/>
      <c r="U1665" s="538">
        <f t="shared" si="428"/>
        <v>0</v>
      </c>
      <c r="V1665" s="538">
        <f t="shared" si="433"/>
        <v>0</v>
      </c>
      <c r="W1665" s="538">
        <f t="shared" si="433"/>
        <v>0</v>
      </c>
      <c r="X1665" s="538">
        <f t="shared" si="433"/>
        <v>0</v>
      </c>
      <c r="Y1665" s="538">
        <f t="shared" si="429"/>
        <v>0</v>
      </c>
      <c r="Z1665" s="542">
        <f t="shared" si="430"/>
        <v>0</v>
      </c>
      <c r="AA1665" s="543"/>
      <c r="AB1665" s="544" t="s">
        <v>2263</v>
      </c>
      <c r="AC1665" s="544" t="s">
        <v>2505</v>
      </c>
      <c r="AD1665" s="544" t="s">
        <v>2505</v>
      </c>
      <c r="AE1665" s="544" t="s">
        <v>2263</v>
      </c>
      <c r="AF1665" s="545" t="s">
        <v>2263</v>
      </c>
      <c r="AG1665" s="545" t="s">
        <v>2263</v>
      </c>
      <c r="AH1665" s="556"/>
      <c r="AN1665" s="502">
        <f t="shared" si="431"/>
        <v>0</v>
      </c>
      <c r="AO1665" s="502">
        <f t="shared" si="431"/>
        <v>-790376.62734168908</v>
      </c>
      <c r="AP1665" s="502">
        <f t="shared" si="431"/>
        <v>-53161.474934651698</v>
      </c>
      <c r="AQ1665" s="502">
        <f t="shared" si="431"/>
        <v>-1309238.1200924139</v>
      </c>
    </row>
    <row r="1666" spans="1:43" s="504" customFormat="1" ht="12.75" x14ac:dyDescent="0.2">
      <c r="A1666" s="535" t="s">
        <v>2040</v>
      </c>
      <c r="B1666" s="536">
        <v>0</v>
      </c>
      <c r="C1666" s="537" t="s">
        <v>2263</v>
      </c>
      <c r="D1666" s="537">
        <v>265.68538102851352</v>
      </c>
      <c r="E1666" s="537">
        <v>265.68538102851352</v>
      </c>
      <c r="F1666" s="537">
        <v>1229.1498270583245</v>
      </c>
      <c r="G1666" s="538">
        <v>0</v>
      </c>
      <c r="H1666" s="538">
        <v>6805</v>
      </c>
      <c r="I1666" s="538">
        <v>359</v>
      </c>
      <c r="J1666" s="538">
        <v>723</v>
      </c>
      <c r="K1666" s="539">
        <f t="shared" si="426"/>
        <v>0</v>
      </c>
      <c r="L1666" s="539">
        <f t="shared" si="432"/>
        <v>1807989.0178990345</v>
      </c>
      <c r="M1666" s="539">
        <f t="shared" si="432"/>
        <v>95381.051789236357</v>
      </c>
      <c r="N1666" s="539">
        <f t="shared" si="432"/>
        <v>888675.32496316859</v>
      </c>
      <c r="O1666" s="539">
        <f t="shared" si="427"/>
        <v>2792045.3946514395</v>
      </c>
      <c r="P1666" s="540"/>
      <c r="Q1666" s="541"/>
      <c r="R1666" s="541"/>
      <c r="S1666" s="541"/>
      <c r="T1666" s="541"/>
      <c r="U1666" s="538">
        <f t="shared" si="428"/>
        <v>0</v>
      </c>
      <c r="V1666" s="538">
        <f t="shared" si="433"/>
        <v>0</v>
      </c>
      <c r="W1666" s="538">
        <f t="shared" si="433"/>
        <v>0</v>
      </c>
      <c r="X1666" s="538">
        <f t="shared" si="433"/>
        <v>0</v>
      </c>
      <c r="Y1666" s="538">
        <f t="shared" si="429"/>
        <v>0</v>
      </c>
      <c r="Z1666" s="542">
        <f t="shared" si="430"/>
        <v>0</v>
      </c>
      <c r="AA1666" s="543"/>
      <c r="AB1666" s="544" t="s">
        <v>2263</v>
      </c>
      <c r="AC1666" s="544" t="s">
        <v>2505</v>
      </c>
      <c r="AD1666" s="544" t="s">
        <v>2505</v>
      </c>
      <c r="AE1666" s="544" t="s">
        <v>2263</v>
      </c>
      <c r="AF1666" s="545" t="s">
        <v>2263</v>
      </c>
      <c r="AG1666" s="545" t="s">
        <v>2263</v>
      </c>
      <c r="AH1666" s="556"/>
      <c r="AN1666" s="502">
        <f t="shared" si="431"/>
        <v>0</v>
      </c>
      <c r="AO1666" s="502">
        <f t="shared" si="431"/>
        <v>-1807989.0178990345</v>
      </c>
      <c r="AP1666" s="502">
        <f t="shared" si="431"/>
        <v>-95381.051789236357</v>
      </c>
      <c r="AQ1666" s="502">
        <f t="shared" si="431"/>
        <v>-888675.32496316859</v>
      </c>
    </row>
    <row r="1667" spans="1:43" s="504" customFormat="1" ht="12.75" x14ac:dyDescent="0.2">
      <c r="A1667" s="535" t="s">
        <v>2041</v>
      </c>
      <c r="B1667" s="536">
        <v>0</v>
      </c>
      <c r="C1667" s="537">
        <v>138.49282061923194</v>
      </c>
      <c r="D1667" s="537">
        <v>431.17926040084717</v>
      </c>
      <c r="E1667" s="537">
        <v>431.17926040084717</v>
      </c>
      <c r="F1667" s="537">
        <v>606.07251240929475</v>
      </c>
      <c r="G1667" s="538">
        <v>29287</v>
      </c>
      <c r="H1667" s="538">
        <v>120356</v>
      </c>
      <c r="I1667" s="538">
        <v>6351</v>
      </c>
      <c r="J1667" s="538">
        <v>14806</v>
      </c>
      <c r="K1667" s="539">
        <f t="shared" si="426"/>
        <v>4056039.2374754455</v>
      </c>
      <c r="L1667" s="539">
        <f t="shared" si="432"/>
        <v>51895011.06480436</v>
      </c>
      <c r="M1667" s="539">
        <f t="shared" si="432"/>
        <v>2738419.4828057806</v>
      </c>
      <c r="N1667" s="539">
        <f t="shared" si="432"/>
        <v>8973509.6187320184</v>
      </c>
      <c r="O1667" s="539">
        <f t="shared" si="427"/>
        <v>67662979.403817609</v>
      </c>
      <c r="P1667" s="540"/>
      <c r="Q1667" s="541"/>
      <c r="R1667" s="541"/>
      <c r="S1667" s="541"/>
      <c r="T1667" s="541"/>
      <c r="U1667" s="538">
        <f t="shared" si="428"/>
        <v>0</v>
      </c>
      <c r="V1667" s="538">
        <f t="shared" si="433"/>
        <v>0</v>
      </c>
      <c r="W1667" s="538">
        <f t="shared" si="433"/>
        <v>0</v>
      </c>
      <c r="X1667" s="538">
        <f t="shared" si="433"/>
        <v>0</v>
      </c>
      <c r="Y1667" s="538">
        <f t="shared" si="429"/>
        <v>0</v>
      </c>
      <c r="Z1667" s="542">
        <f t="shared" si="430"/>
        <v>0</v>
      </c>
      <c r="AA1667" s="543"/>
      <c r="AB1667" s="544">
        <v>139.52476885470153</v>
      </c>
      <c r="AC1667" s="544">
        <v>404.98796028983014</v>
      </c>
      <c r="AD1667" s="544">
        <v>404.98796028983014</v>
      </c>
      <c r="AE1667" s="544">
        <v>610.6529871036812</v>
      </c>
      <c r="AF1667" s="545">
        <v>560</v>
      </c>
      <c r="AG1667" s="545" t="s">
        <v>2263</v>
      </c>
      <c r="AH1667" s="556"/>
      <c r="AN1667" s="502">
        <f t="shared" si="431"/>
        <v>-4056039.2374754455</v>
      </c>
      <c r="AO1667" s="502">
        <f t="shared" si="431"/>
        <v>-51895011.06480436</v>
      </c>
      <c r="AP1667" s="502">
        <f t="shared" si="431"/>
        <v>-2738419.4828057806</v>
      </c>
      <c r="AQ1667" s="502">
        <f t="shared" si="431"/>
        <v>-8973509.6187320184</v>
      </c>
    </row>
    <row r="1668" spans="1:43" s="504" customFormat="1" ht="12.75" x14ac:dyDescent="0.2">
      <c r="A1668" s="535" t="s">
        <v>2042</v>
      </c>
      <c r="B1668" s="536">
        <v>0</v>
      </c>
      <c r="C1668" s="537">
        <v>158.67861939758376</v>
      </c>
      <c r="D1668" s="537">
        <v>569.57891956532217</v>
      </c>
      <c r="E1668" s="537">
        <v>569.57891956532217</v>
      </c>
      <c r="F1668" s="537">
        <v>582.54396577268619</v>
      </c>
      <c r="G1668" s="538">
        <v>1182</v>
      </c>
      <c r="H1668" s="538">
        <v>7231</v>
      </c>
      <c r="I1668" s="538">
        <v>833</v>
      </c>
      <c r="J1668" s="538">
        <v>1804</v>
      </c>
      <c r="K1668" s="539">
        <f t="shared" si="426"/>
        <v>187558.12812794402</v>
      </c>
      <c r="L1668" s="539">
        <f t="shared" si="432"/>
        <v>4118625.1673768447</v>
      </c>
      <c r="M1668" s="539">
        <f t="shared" si="432"/>
        <v>474459.23999791336</v>
      </c>
      <c r="N1668" s="539">
        <f t="shared" si="432"/>
        <v>1050909.3142539258</v>
      </c>
      <c r="O1668" s="539">
        <f t="shared" si="427"/>
        <v>5831551.8497566283</v>
      </c>
      <c r="P1668" s="540"/>
      <c r="Q1668" s="541"/>
      <c r="R1668" s="541"/>
      <c r="S1668" s="541"/>
      <c r="T1668" s="541"/>
      <c r="U1668" s="538">
        <f t="shared" si="428"/>
        <v>0</v>
      </c>
      <c r="V1668" s="538">
        <f t="shared" si="433"/>
        <v>0</v>
      </c>
      <c r="W1668" s="538">
        <f t="shared" si="433"/>
        <v>0</v>
      </c>
      <c r="X1668" s="538">
        <f t="shared" si="433"/>
        <v>0</v>
      </c>
      <c r="Y1668" s="538">
        <f t="shared" si="429"/>
        <v>0</v>
      </c>
      <c r="Z1668" s="542">
        <f t="shared" si="430"/>
        <v>0</v>
      </c>
      <c r="AA1668" s="543"/>
      <c r="AB1668" s="544">
        <v>167.4297226256418</v>
      </c>
      <c r="AC1668" s="544">
        <v>582.5665737502477</v>
      </c>
      <c r="AD1668" s="544">
        <v>582.5665737502477</v>
      </c>
      <c r="AE1668" s="544">
        <v>581.66056041626609</v>
      </c>
      <c r="AF1668" s="545">
        <v>560</v>
      </c>
      <c r="AG1668" s="545" t="s">
        <v>2263</v>
      </c>
      <c r="AH1668" s="556"/>
      <c r="AN1668" s="502">
        <f t="shared" si="431"/>
        <v>-187558.12812794402</v>
      </c>
      <c r="AO1668" s="502">
        <f t="shared" si="431"/>
        <v>-4118625.1673768447</v>
      </c>
      <c r="AP1668" s="502">
        <f t="shared" si="431"/>
        <v>-474459.23999791336</v>
      </c>
      <c r="AQ1668" s="502">
        <f t="shared" si="431"/>
        <v>-1050909.3142539258</v>
      </c>
    </row>
    <row r="1669" spans="1:43" s="504" customFormat="1" ht="12.75" x14ac:dyDescent="0.2">
      <c r="A1669" s="535" t="s">
        <v>2043</v>
      </c>
      <c r="B1669" s="536">
        <v>0</v>
      </c>
      <c r="C1669" s="537" t="s">
        <v>2263</v>
      </c>
      <c r="D1669" s="537">
        <v>3586.8841342426085</v>
      </c>
      <c r="E1669" s="537">
        <v>3586.8841342426085</v>
      </c>
      <c r="F1669" s="537">
        <v>9523.8008479771197</v>
      </c>
      <c r="G1669" s="538">
        <v>7</v>
      </c>
      <c r="H1669" s="538">
        <v>60</v>
      </c>
      <c r="I1669" s="538">
        <v>259</v>
      </c>
      <c r="J1669" s="538">
        <v>534</v>
      </c>
      <c r="K1669" s="539">
        <f t="shared" si="426"/>
        <v>0</v>
      </c>
      <c r="L1669" s="539">
        <f t="shared" si="432"/>
        <v>215213.04805455651</v>
      </c>
      <c r="M1669" s="539">
        <f t="shared" si="432"/>
        <v>929002.99076883565</v>
      </c>
      <c r="N1669" s="539">
        <f t="shared" si="432"/>
        <v>5085709.6528197816</v>
      </c>
      <c r="O1669" s="539">
        <f t="shared" si="427"/>
        <v>6229925.6916431738</v>
      </c>
      <c r="P1669" s="540"/>
      <c r="Q1669" s="541"/>
      <c r="R1669" s="541"/>
      <c r="S1669" s="541"/>
      <c r="T1669" s="541"/>
      <c r="U1669" s="538">
        <f t="shared" si="428"/>
        <v>0</v>
      </c>
      <c r="V1669" s="538">
        <f t="shared" si="433"/>
        <v>0</v>
      </c>
      <c r="W1669" s="538">
        <f t="shared" si="433"/>
        <v>0</v>
      </c>
      <c r="X1669" s="538">
        <f t="shared" si="433"/>
        <v>0</v>
      </c>
      <c r="Y1669" s="538">
        <f t="shared" si="429"/>
        <v>0</v>
      </c>
      <c r="Z1669" s="542">
        <f t="shared" si="430"/>
        <v>0</v>
      </c>
      <c r="AA1669" s="543"/>
      <c r="AB1669" s="544" t="s">
        <v>2505</v>
      </c>
      <c r="AC1669" s="544">
        <v>3090.396255096799</v>
      </c>
      <c r="AD1669" s="544">
        <v>3090.396255096799</v>
      </c>
      <c r="AE1669" s="544">
        <v>7513.5685787104276</v>
      </c>
      <c r="AF1669" s="545">
        <v>361</v>
      </c>
      <c r="AG1669" s="545" t="s">
        <v>2263</v>
      </c>
      <c r="AH1669" s="556"/>
      <c r="AN1669" s="502">
        <f t="shared" si="431"/>
        <v>0</v>
      </c>
      <c r="AO1669" s="502">
        <f t="shared" si="431"/>
        <v>-215213.04805455651</v>
      </c>
      <c r="AP1669" s="502">
        <f t="shared" si="431"/>
        <v>-929002.99076883565</v>
      </c>
      <c r="AQ1669" s="502">
        <f t="shared" si="431"/>
        <v>-5085709.6528197816</v>
      </c>
    </row>
    <row r="1670" spans="1:43" s="504" customFormat="1" ht="12.75" x14ac:dyDescent="0.2">
      <c r="A1670" s="535" t="s">
        <v>2044</v>
      </c>
      <c r="B1670" s="536">
        <v>0</v>
      </c>
      <c r="C1670" s="537" t="s">
        <v>2263</v>
      </c>
      <c r="D1670" s="537">
        <v>2308.2675823267859</v>
      </c>
      <c r="E1670" s="537">
        <v>2308.2675823267859</v>
      </c>
      <c r="F1670" s="537">
        <v>14600.08261087473</v>
      </c>
      <c r="G1670" s="538">
        <v>8</v>
      </c>
      <c r="H1670" s="538">
        <v>23</v>
      </c>
      <c r="I1670" s="538">
        <v>9</v>
      </c>
      <c r="J1670" s="538">
        <v>71</v>
      </c>
      <c r="K1670" s="539">
        <f t="shared" si="426"/>
        <v>0</v>
      </c>
      <c r="L1670" s="539">
        <f t="shared" si="432"/>
        <v>53090.154393516073</v>
      </c>
      <c r="M1670" s="539">
        <f t="shared" si="432"/>
        <v>20774.408240941073</v>
      </c>
      <c r="N1670" s="539">
        <f t="shared" si="432"/>
        <v>1036605.8653721059</v>
      </c>
      <c r="O1670" s="539">
        <f t="shared" si="427"/>
        <v>1110470.4280065631</v>
      </c>
      <c r="P1670" s="540"/>
      <c r="Q1670" s="541"/>
      <c r="R1670" s="541"/>
      <c r="S1670" s="541"/>
      <c r="T1670" s="541"/>
      <c r="U1670" s="538">
        <f t="shared" si="428"/>
        <v>0</v>
      </c>
      <c r="V1670" s="538">
        <f t="shared" si="433"/>
        <v>0</v>
      </c>
      <c r="W1670" s="538">
        <f t="shared" si="433"/>
        <v>0</v>
      </c>
      <c r="X1670" s="538">
        <f t="shared" si="433"/>
        <v>0</v>
      </c>
      <c r="Y1670" s="538">
        <f t="shared" si="429"/>
        <v>0</v>
      </c>
      <c r="Z1670" s="542">
        <f t="shared" si="430"/>
        <v>0</v>
      </c>
      <c r="AA1670" s="543"/>
      <c r="AB1670" s="544" t="s">
        <v>2505</v>
      </c>
      <c r="AC1670" s="544">
        <v>3090.396255096799</v>
      </c>
      <c r="AD1670" s="544">
        <v>3090.396255096799</v>
      </c>
      <c r="AE1670" s="544">
        <v>12883.147203886507</v>
      </c>
      <c r="AF1670" s="545">
        <v>101</v>
      </c>
      <c r="AG1670" s="545" t="s">
        <v>2263</v>
      </c>
      <c r="AH1670" s="556"/>
      <c r="AN1670" s="502">
        <f t="shared" si="431"/>
        <v>0</v>
      </c>
      <c r="AO1670" s="502">
        <f t="shared" si="431"/>
        <v>-53090.154393516073</v>
      </c>
      <c r="AP1670" s="502">
        <f t="shared" si="431"/>
        <v>-20774.408240941073</v>
      </c>
      <c r="AQ1670" s="502">
        <f t="shared" si="431"/>
        <v>-1036605.8653721059</v>
      </c>
    </row>
    <row r="1671" spans="1:43" s="504" customFormat="1" ht="12.75" x14ac:dyDescent="0.2">
      <c r="A1671" s="535" t="s">
        <v>2045</v>
      </c>
      <c r="B1671" s="536">
        <v>0</v>
      </c>
      <c r="C1671" s="537" t="s">
        <v>2263</v>
      </c>
      <c r="D1671" s="537">
        <v>7672.3226927002443</v>
      </c>
      <c r="E1671" s="537">
        <v>7672.3226927002443</v>
      </c>
      <c r="F1671" s="537">
        <v>14369.204062810984</v>
      </c>
      <c r="G1671" s="538">
        <v>7</v>
      </c>
      <c r="H1671" s="538">
        <v>3</v>
      </c>
      <c r="I1671" s="538">
        <v>4</v>
      </c>
      <c r="J1671" s="538">
        <v>36</v>
      </c>
      <c r="K1671" s="539">
        <f t="shared" si="426"/>
        <v>0</v>
      </c>
      <c r="L1671" s="539">
        <f t="shared" si="432"/>
        <v>23016.968078100734</v>
      </c>
      <c r="M1671" s="539">
        <f t="shared" si="432"/>
        <v>30689.290770800977</v>
      </c>
      <c r="N1671" s="539">
        <f t="shared" si="432"/>
        <v>517291.34626119543</v>
      </c>
      <c r="O1671" s="539">
        <f t="shared" si="427"/>
        <v>570997.60511009709</v>
      </c>
      <c r="P1671" s="540"/>
      <c r="Q1671" s="541"/>
      <c r="R1671" s="541"/>
      <c r="S1671" s="541"/>
      <c r="T1671" s="541"/>
      <c r="U1671" s="538">
        <f t="shared" si="428"/>
        <v>0</v>
      </c>
      <c r="V1671" s="538">
        <f t="shared" si="433"/>
        <v>0</v>
      </c>
      <c r="W1671" s="538">
        <f t="shared" si="433"/>
        <v>0</v>
      </c>
      <c r="X1671" s="538">
        <f t="shared" si="433"/>
        <v>0</v>
      </c>
      <c r="Y1671" s="538">
        <f t="shared" si="429"/>
        <v>0</v>
      </c>
      <c r="Z1671" s="542">
        <f t="shared" si="430"/>
        <v>0</v>
      </c>
      <c r="AA1671" s="543"/>
      <c r="AB1671" s="544" t="s">
        <v>2505</v>
      </c>
      <c r="AC1671" s="544">
        <v>3090.396255096799</v>
      </c>
      <c r="AD1671" s="544">
        <v>3090.396255096799</v>
      </c>
      <c r="AE1671" s="544">
        <v>12883.147203886507</v>
      </c>
      <c r="AF1671" s="545">
        <v>303</v>
      </c>
      <c r="AG1671" s="545" t="s">
        <v>2263</v>
      </c>
      <c r="AH1671" s="556"/>
      <c r="AN1671" s="502">
        <f t="shared" si="431"/>
        <v>0</v>
      </c>
      <c r="AO1671" s="502">
        <f t="shared" si="431"/>
        <v>-23016.968078100734</v>
      </c>
      <c r="AP1671" s="502">
        <f t="shared" si="431"/>
        <v>-30689.290770800977</v>
      </c>
      <c r="AQ1671" s="502">
        <f t="shared" si="431"/>
        <v>-517291.34626119543</v>
      </c>
    </row>
    <row r="1672" spans="1:43" s="504" customFormat="1" ht="12.75" x14ac:dyDescent="0.2">
      <c r="A1672" s="535" t="s">
        <v>2046</v>
      </c>
      <c r="B1672" s="536">
        <v>0</v>
      </c>
      <c r="C1672" s="537" t="s">
        <v>2263</v>
      </c>
      <c r="D1672" s="537">
        <v>774.32626903693642</v>
      </c>
      <c r="E1672" s="537">
        <v>774.32626903693642</v>
      </c>
      <c r="F1672" s="537">
        <v>4605.2801084224866</v>
      </c>
      <c r="G1672" s="538">
        <v>0</v>
      </c>
      <c r="H1672" s="538">
        <v>412</v>
      </c>
      <c r="I1672" s="538">
        <v>135</v>
      </c>
      <c r="J1672" s="538">
        <v>334</v>
      </c>
      <c r="K1672" s="539">
        <f t="shared" ref="K1672:K1735" si="434">IF(ISERROR(C1672*G1672),0,G1672*C1672)</f>
        <v>0</v>
      </c>
      <c r="L1672" s="539">
        <f t="shared" si="432"/>
        <v>319022.42284321779</v>
      </c>
      <c r="M1672" s="539">
        <f t="shared" si="432"/>
        <v>104534.04631998642</v>
      </c>
      <c r="N1672" s="539">
        <f t="shared" si="432"/>
        <v>1538163.5562131105</v>
      </c>
      <c r="O1672" s="539">
        <f t="shared" ref="O1672:O1735" si="435">IFERROR(SUM(K1672:N1672),"")</f>
        <v>1961720.0253763148</v>
      </c>
      <c r="P1672" s="540"/>
      <c r="Q1672" s="541"/>
      <c r="R1672" s="541"/>
      <c r="S1672" s="541"/>
      <c r="T1672" s="541"/>
      <c r="U1672" s="538">
        <f t="shared" ref="U1672:U1735" si="436">IF(ISERROR(G1672*Q1672),0,G1672*Q1672)</f>
        <v>0</v>
      </c>
      <c r="V1672" s="538">
        <f t="shared" si="433"/>
        <v>0</v>
      </c>
      <c r="W1672" s="538">
        <f t="shared" si="433"/>
        <v>0</v>
      </c>
      <c r="X1672" s="538">
        <f t="shared" si="433"/>
        <v>0</v>
      </c>
      <c r="Y1672" s="538">
        <f t="shared" ref="Y1672:Y1735" si="437">IFERROR(SUM(U1672:X1672),"")</f>
        <v>0</v>
      </c>
      <c r="Z1672" s="542">
        <f t="shared" ref="Z1672:Z1735" si="438">IF(Y1672=0,0,(Y1672-O1672))</f>
        <v>0</v>
      </c>
      <c r="AA1672" s="543"/>
      <c r="AB1672" s="544" t="s">
        <v>2263</v>
      </c>
      <c r="AC1672" s="544" t="s">
        <v>2505</v>
      </c>
      <c r="AD1672" s="544" t="s">
        <v>2505</v>
      </c>
      <c r="AE1672" s="544" t="s">
        <v>2263</v>
      </c>
      <c r="AF1672" s="545" t="s">
        <v>2263</v>
      </c>
      <c r="AG1672" s="545" t="s">
        <v>2263</v>
      </c>
      <c r="AH1672" s="556"/>
      <c r="AN1672" s="502">
        <f t="shared" si="431"/>
        <v>0</v>
      </c>
      <c r="AO1672" s="502">
        <f t="shared" si="431"/>
        <v>-319022.42284321779</v>
      </c>
      <c r="AP1672" s="502">
        <f t="shared" si="431"/>
        <v>-104534.04631998642</v>
      </c>
      <c r="AQ1672" s="502">
        <f t="shared" si="431"/>
        <v>-1538163.5562131105</v>
      </c>
    </row>
    <row r="1673" spans="1:43" s="504" customFormat="1" ht="12.75" x14ac:dyDescent="0.2">
      <c r="A1673" s="535" t="s">
        <v>2047</v>
      </c>
      <c r="B1673" s="536">
        <v>0</v>
      </c>
      <c r="C1673" s="537" t="s">
        <v>2263</v>
      </c>
      <c r="D1673" s="537">
        <v>379.19751232020491</v>
      </c>
      <c r="E1673" s="537">
        <v>379.19751232020491</v>
      </c>
      <c r="F1673" s="537">
        <v>547.20315300526556</v>
      </c>
      <c r="G1673" s="538">
        <v>0</v>
      </c>
      <c r="H1673" s="538">
        <v>1539</v>
      </c>
      <c r="I1673" s="538">
        <v>159</v>
      </c>
      <c r="J1673" s="538">
        <v>250</v>
      </c>
      <c r="K1673" s="539">
        <f t="shared" si="434"/>
        <v>0</v>
      </c>
      <c r="L1673" s="539">
        <f t="shared" si="432"/>
        <v>583584.97146079538</v>
      </c>
      <c r="M1673" s="539">
        <f t="shared" si="432"/>
        <v>60292.404458912577</v>
      </c>
      <c r="N1673" s="539">
        <f t="shared" si="432"/>
        <v>136800.78825131638</v>
      </c>
      <c r="O1673" s="539">
        <f t="shared" si="435"/>
        <v>780678.16417102434</v>
      </c>
      <c r="P1673" s="540"/>
      <c r="Q1673" s="541"/>
      <c r="R1673" s="541"/>
      <c r="S1673" s="541"/>
      <c r="T1673" s="541"/>
      <c r="U1673" s="538">
        <f t="shared" si="436"/>
        <v>0</v>
      </c>
      <c r="V1673" s="538">
        <f t="shared" si="433"/>
        <v>0</v>
      </c>
      <c r="W1673" s="538">
        <f t="shared" si="433"/>
        <v>0</v>
      </c>
      <c r="X1673" s="538">
        <f t="shared" si="433"/>
        <v>0</v>
      </c>
      <c r="Y1673" s="538">
        <f t="shared" si="437"/>
        <v>0</v>
      </c>
      <c r="Z1673" s="542">
        <f t="shared" si="438"/>
        <v>0</v>
      </c>
      <c r="AA1673" s="543"/>
      <c r="AB1673" s="544" t="s">
        <v>2263</v>
      </c>
      <c r="AC1673" s="544" t="s">
        <v>2505</v>
      </c>
      <c r="AD1673" s="544" t="s">
        <v>2505</v>
      </c>
      <c r="AE1673" s="544" t="s">
        <v>2263</v>
      </c>
      <c r="AF1673" s="545" t="s">
        <v>2263</v>
      </c>
      <c r="AG1673" s="545" t="s">
        <v>2263</v>
      </c>
      <c r="AH1673" s="556"/>
      <c r="AN1673" s="502">
        <f t="shared" si="431"/>
        <v>0</v>
      </c>
      <c r="AO1673" s="502">
        <f t="shared" si="431"/>
        <v>-583584.97146079538</v>
      </c>
      <c r="AP1673" s="502">
        <f t="shared" si="431"/>
        <v>-60292.404458912577</v>
      </c>
      <c r="AQ1673" s="502">
        <f t="shared" si="431"/>
        <v>-136800.78825131638</v>
      </c>
    </row>
    <row r="1674" spans="1:43" s="504" customFormat="1" ht="12.75" x14ac:dyDescent="0.2">
      <c r="A1674" s="535" t="s">
        <v>2048</v>
      </c>
      <c r="B1674" s="536">
        <v>0</v>
      </c>
      <c r="C1674" s="537" t="s">
        <v>2263</v>
      </c>
      <c r="D1674" s="537">
        <v>1446.9819485205012</v>
      </c>
      <c r="E1674" s="537">
        <v>1446.9819485205012</v>
      </c>
      <c r="F1674" s="537">
        <v>1795.1590781682212</v>
      </c>
      <c r="G1674" s="538">
        <v>9</v>
      </c>
      <c r="H1674" s="538">
        <v>88</v>
      </c>
      <c r="I1674" s="538">
        <v>77</v>
      </c>
      <c r="J1674" s="538">
        <v>16</v>
      </c>
      <c r="K1674" s="539">
        <f t="shared" si="434"/>
        <v>0</v>
      </c>
      <c r="L1674" s="539">
        <f t="shared" si="432"/>
        <v>127334.41146980411</v>
      </c>
      <c r="M1674" s="539">
        <f t="shared" si="432"/>
        <v>111417.61003607859</v>
      </c>
      <c r="N1674" s="539">
        <f t="shared" si="432"/>
        <v>28722.545250691539</v>
      </c>
      <c r="O1674" s="539">
        <f t="shared" si="435"/>
        <v>267474.56675657426</v>
      </c>
      <c r="P1674" s="540"/>
      <c r="Q1674" s="541"/>
      <c r="R1674" s="541"/>
      <c r="S1674" s="541"/>
      <c r="T1674" s="541"/>
      <c r="U1674" s="538">
        <f t="shared" si="436"/>
        <v>0</v>
      </c>
      <c r="V1674" s="538">
        <f t="shared" si="433"/>
        <v>0</v>
      </c>
      <c r="W1674" s="538">
        <f t="shared" si="433"/>
        <v>0</v>
      </c>
      <c r="X1674" s="538">
        <f t="shared" si="433"/>
        <v>0</v>
      </c>
      <c r="Y1674" s="538">
        <f t="shared" si="437"/>
        <v>0</v>
      </c>
      <c r="Z1674" s="542">
        <f t="shared" si="438"/>
        <v>0</v>
      </c>
      <c r="AA1674" s="543"/>
      <c r="AB1674" s="544" t="s">
        <v>2505</v>
      </c>
      <c r="AC1674" s="544">
        <v>1503.9821344096601</v>
      </c>
      <c r="AD1674" s="544">
        <v>1503.9821344096601</v>
      </c>
      <c r="AE1674" s="544">
        <v>2168.0899082182627</v>
      </c>
      <c r="AF1674" s="545">
        <v>110</v>
      </c>
      <c r="AG1674" s="545" t="s">
        <v>2263</v>
      </c>
      <c r="AH1674" s="556"/>
      <c r="AN1674" s="502">
        <f t="shared" si="431"/>
        <v>0</v>
      </c>
      <c r="AO1674" s="502">
        <f t="shared" si="431"/>
        <v>-127334.41146980411</v>
      </c>
      <c r="AP1674" s="502">
        <f t="shared" si="431"/>
        <v>-111417.61003607859</v>
      </c>
      <c r="AQ1674" s="502">
        <f t="shared" si="431"/>
        <v>-28722.545250691539</v>
      </c>
    </row>
    <row r="1675" spans="1:43" s="504" customFormat="1" ht="12.75" x14ac:dyDescent="0.2">
      <c r="A1675" s="535" t="s">
        <v>2049</v>
      </c>
      <c r="B1675" s="536">
        <v>0</v>
      </c>
      <c r="C1675" s="537" t="s">
        <v>2263</v>
      </c>
      <c r="D1675" s="537">
        <v>7286.2288455439184</v>
      </c>
      <c r="E1675" s="537">
        <v>7286.2288455439184</v>
      </c>
      <c r="F1675" s="537">
        <v>9398.0663454396163</v>
      </c>
      <c r="G1675" s="538">
        <v>0</v>
      </c>
      <c r="H1675" s="538">
        <v>85</v>
      </c>
      <c r="I1675" s="538">
        <v>167</v>
      </c>
      <c r="J1675" s="538">
        <v>308</v>
      </c>
      <c r="K1675" s="539">
        <f t="shared" si="434"/>
        <v>0</v>
      </c>
      <c r="L1675" s="539">
        <f t="shared" si="432"/>
        <v>619329.45187123306</v>
      </c>
      <c r="M1675" s="539">
        <f t="shared" si="432"/>
        <v>1216800.2172058343</v>
      </c>
      <c r="N1675" s="539">
        <f t="shared" si="432"/>
        <v>2894604.4343954017</v>
      </c>
      <c r="O1675" s="539">
        <f t="shared" si="435"/>
        <v>4730734.1034724694</v>
      </c>
      <c r="P1675" s="540"/>
      <c r="Q1675" s="541"/>
      <c r="R1675" s="541"/>
      <c r="S1675" s="541"/>
      <c r="T1675" s="541"/>
      <c r="U1675" s="538">
        <f t="shared" si="436"/>
        <v>0</v>
      </c>
      <c r="V1675" s="538">
        <f t="shared" si="433"/>
        <v>0</v>
      </c>
      <c r="W1675" s="538">
        <f t="shared" si="433"/>
        <v>0</v>
      </c>
      <c r="X1675" s="538">
        <f t="shared" si="433"/>
        <v>0</v>
      </c>
      <c r="Y1675" s="538">
        <f t="shared" si="437"/>
        <v>0</v>
      </c>
      <c r="Z1675" s="542">
        <f t="shared" si="438"/>
        <v>0</v>
      </c>
      <c r="AA1675" s="543"/>
      <c r="AB1675" s="544" t="s">
        <v>2263</v>
      </c>
      <c r="AC1675" s="544" t="s">
        <v>2505</v>
      </c>
      <c r="AD1675" s="544" t="s">
        <v>2505</v>
      </c>
      <c r="AE1675" s="544" t="s">
        <v>2263</v>
      </c>
      <c r="AF1675" s="545" t="s">
        <v>2263</v>
      </c>
      <c r="AG1675" s="545" t="s">
        <v>2263</v>
      </c>
      <c r="AH1675" s="556"/>
      <c r="AN1675" s="502">
        <f t="shared" si="431"/>
        <v>0</v>
      </c>
      <c r="AO1675" s="502">
        <f t="shared" si="431"/>
        <v>-619329.45187123306</v>
      </c>
      <c r="AP1675" s="502">
        <f t="shared" si="431"/>
        <v>-1216800.2172058343</v>
      </c>
      <c r="AQ1675" s="502">
        <f t="shared" si="431"/>
        <v>-2894604.4343954017</v>
      </c>
    </row>
    <row r="1676" spans="1:43" s="504" customFormat="1" ht="12.75" x14ac:dyDescent="0.2">
      <c r="A1676" s="535" t="s">
        <v>2050</v>
      </c>
      <c r="B1676" s="536">
        <v>0</v>
      </c>
      <c r="C1676" s="537" t="s">
        <v>2263</v>
      </c>
      <c r="D1676" s="537">
        <v>1444.2075900391956</v>
      </c>
      <c r="E1676" s="537">
        <v>1444.2075900391956</v>
      </c>
      <c r="F1676" s="537">
        <v>6051.6201446722753</v>
      </c>
      <c r="G1676" s="538">
        <v>0</v>
      </c>
      <c r="H1676" s="538">
        <v>426</v>
      </c>
      <c r="I1676" s="538">
        <v>204</v>
      </c>
      <c r="J1676" s="538">
        <v>238</v>
      </c>
      <c r="K1676" s="539">
        <f t="shared" si="434"/>
        <v>0</v>
      </c>
      <c r="L1676" s="539">
        <f t="shared" si="432"/>
        <v>615232.43335669732</v>
      </c>
      <c r="M1676" s="539">
        <f t="shared" si="432"/>
        <v>294618.34836799587</v>
      </c>
      <c r="N1676" s="539">
        <f t="shared" si="432"/>
        <v>1440285.5944320015</v>
      </c>
      <c r="O1676" s="539">
        <f t="shared" si="435"/>
        <v>2350136.3761566947</v>
      </c>
      <c r="P1676" s="540"/>
      <c r="Q1676" s="541"/>
      <c r="R1676" s="541"/>
      <c r="S1676" s="541"/>
      <c r="T1676" s="541"/>
      <c r="U1676" s="538">
        <f t="shared" si="436"/>
        <v>0</v>
      </c>
      <c r="V1676" s="538">
        <f t="shared" si="433"/>
        <v>0</v>
      </c>
      <c r="W1676" s="538">
        <f t="shared" si="433"/>
        <v>0</v>
      </c>
      <c r="X1676" s="538">
        <f t="shared" si="433"/>
        <v>0</v>
      </c>
      <c r="Y1676" s="538">
        <f t="shared" si="437"/>
        <v>0</v>
      </c>
      <c r="Z1676" s="542">
        <f t="shared" si="438"/>
        <v>0</v>
      </c>
      <c r="AA1676" s="543"/>
      <c r="AB1676" s="544" t="s">
        <v>2263</v>
      </c>
      <c r="AC1676" s="544" t="s">
        <v>2505</v>
      </c>
      <c r="AD1676" s="544" t="s">
        <v>2505</v>
      </c>
      <c r="AE1676" s="544" t="s">
        <v>2263</v>
      </c>
      <c r="AF1676" s="545" t="s">
        <v>2263</v>
      </c>
      <c r="AG1676" s="545" t="s">
        <v>2263</v>
      </c>
      <c r="AH1676" s="556"/>
      <c r="AN1676" s="502">
        <f t="shared" si="431"/>
        <v>0</v>
      </c>
      <c r="AO1676" s="502">
        <f t="shared" si="431"/>
        <v>-615232.43335669732</v>
      </c>
      <c r="AP1676" s="502">
        <f t="shared" si="431"/>
        <v>-294618.34836799587</v>
      </c>
      <c r="AQ1676" s="502">
        <f t="shared" si="431"/>
        <v>-1440285.5944320015</v>
      </c>
    </row>
    <row r="1677" spans="1:43" s="504" customFormat="1" ht="12.75" x14ac:dyDescent="0.2">
      <c r="A1677" s="535" t="s">
        <v>2051</v>
      </c>
      <c r="B1677" s="536">
        <v>0</v>
      </c>
      <c r="C1677" s="537" t="s">
        <v>2263</v>
      </c>
      <c r="D1677" s="537">
        <v>557.21945931491371</v>
      </c>
      <c r="E1677" s="537">
        <v>557.21945931491371</v>
      </c>
      <c r="F1677" s="537">
        <v>3430.3495443607985</v>
      </c>
      <c r="G1677" s="538">
        <v>0</v>
      </c>
      <c r="H1677" s="538">
        <v>1521</v>
      </c>
      <c r="I1677" s="538">
        <v>340</v>
      </c>
      <c r="J1677" s="538">
        <v>187</v>
      </c>
      <c r="K1677" s="539">
        <f t="shared" si="434"/>
        <v>0</v>
      </c>
      <c r="L1677" s="539">
        <f t="shared" si="432"/>
        <v>847530.79761798377</v>
      </c>
      <c r="M1677" s="539">
        <f t="shared" si="432"/>
        <v>189454.61616707066</v>
      </c>
      <c r="N1677" s="539">
        <f t="shared" si="432"/>
        <v>641475.36479546933</v>
      </c>
      <c r="O1677" s="539">
        <f t="shared" si="435"/>
        <v>1678460.7785805238</v>
      </c>
      <c r="P1677" s="540"/>
      <c r="Q1677" s="541"/>
      <c r="R1677" s="541"/>
      <c r="S1677" s="541"/>
      <c r="T1677" s="541"/>
      <c r="U1677" s="538">
        <f t="shared" si="436"/>
        <v>0</v>
      </c>
      <c r="V1677" s="538">
        <f t="shared" si="433"/>
        <v>0</v>
      </c>
      <c r="W1677" s="538">
        <f t="shared" si="433"/>
        <v>0</v>
      </c>
      <c r="X1677" s="538">
        <f t="shared" si="433"/>
        <v>0</v>
      </c>
      <c r="Y1677" s="538">
        <f t="shared" si="437"/>
        <v>0</v>
      </c>
      <c r="Z1677" s="542">
        <f t="shared" si="438"/>
        <v>0</v>
      </c>
      <c r="AA1677" s="543"/>
      <c r="AB1677" s="544" t="s">
        <v>2263</v>
      </c>
      <c r="AC1677" s="544" t="s">
        <v>2505</v>
      </c>
      <c r="AD1677" s="544" t="s">
        <v>2505</v>
      </c>
      <c r="AE1677" s="544" t="s">
        <v>2263</v>
      </c>
      <c r="AF1677" s="545" t="s">
        <v>2263</v>
      </c>
      <c r="AG1677" s="545" t="s">
        <v>2263</v>
      </c>
      <c r="AH1677" s="556"/>
      <c r="AN1677" s="502">
        <f t="shared" si="431"/>
        <v>0</v>
      </c>
      <c r="AO1677" s="502">
        <f t="shared" si="431"/>
        <v>-847530.79761798377</v>
      </c>
      <c r="AP1677" s="502">
        <f t="shared" si="431"/>
        <v>-189454.61616707066</v>
      </c>
      <c r="AQ1677" s="502">
        <f t="shared" si="431"/>
        <v>-641475.36479546933</v>
      </c>
    </row>
    <row r="1678" spans="1:43" s="504" customFormat="1" ht="12.75" x14ac:dyDescent="0.2">
      <c r="A1678" s="535" t="s">
        <v>2052</v>
      </c>
      <c r="B1678" s="536">
        <v>0</v>
      </c>
      <c r="C1678" s="537" t="s">
        <v>2263</v>
      </c>
      <c r="D1678" s="537">
        <v>16167.128182822375</v>
      </c>
      <c r="E1678" s="537">
        <v>16167.128182822375</v>
      </c>
      <c r="F1678" s="537">
        <v>12593.575091450119</v>
      </c>
      <c r="G1678" s="538">
        <v>0</v>
      </c>
      <c r="H1678" s="538">
        <v>5</v>
      </c>
      <c r="I1678" s="538">
        <v>212</v>
      </c>
      <c r="J1678" s="538">
        <v>542</v>
      </c>
      <c r="K1678" s="539">
        <f t="shared" si="434"/>
        <v>0</v>
      </c>
      <c r="L1678" s="539">
        <f t="shared" si="432"/>
        <v>80835.640914111878</v>
      </c>
      <c r="M1678" s="539">
        <f t="shared" si="432"/>
        <v>3427431.1747583435</v>
      </c>
      <c r="N1678" s="539">
        <f t="shared" si="432"/>
        <v>6825717.6995659648</v>
      </c>
      <c r="O1678" s="539">
        <f t="shared" si="435"/>
        <v>10333984.515238419</v>
      </c>
      <c r="P1678" s="540"/>
      <c r="Q1678" s="541"/>
      <c r="R1678" s="541"/>
      <c r="S1678" s="541"/>
      <c r="T1678" s="541"/>
      <c r="U1678" s="538">
        <f t="shared" si="436"/>
        <v>0</v>
      </c>
      <c r="V1678" s="538">
        <f t="shared" si="433"/>
        <v>0</v>
      </c>
      <c r="W1678" s="538">
        <f t="shared" si="433"/>
        <v>0</v>
      </c>
      <c r="X1678" s="538">
        <f t="shared" si="433"/>
        <v>0</v>
      </c>
      <c r="Y1678" s="538">
        <f t="shared" si="437"/>
        <v>0</v>
      </c>
      <c r="Z1678" s="542">
        <f t="shared" si="438"/>
        <v>0</v>
      </c>
      <c r="AA1678" s="543"/>
      <c r="AB1678" s="544" t="s">
        <v>2263</v>
      </c>
      <c r="AC1678" s="544" t="s">
        <v>2505</v>
      </c>
      <c r="AD1678" s="544" t="s">
        <v>2505</v>
      </c>
      <c r="AE1678" s="544" t="s">
        <v>2263</v>
      </c>
      <c r="AF1678" s="545" t="s">
        <v>2263</v>
      </c>
      <c r="AG1678" s="545" t="s">
        <v>2263</v>
      </c>
      <c r="AH1678" s="556"/>
      <c r="AN1678" s="502">
        <f t="shared" si="431"/>
        <v>0</v>
      </c>
      <c r="AO1678" s="502">
        <f t="shared" si="431"/>
        <v>-80835.640914111878</v>
      </c>
      <c r="AP1678" s="502">
        <f t="shared" si="431"/>
        <v>-3427431.1747583435</v>
      </c>
      <c r="AQ1678" s="502">
        <f t="shared" si="431"/>
        <v>-6825717.6995659648</v>
      </c>
    </row>
    <row r="1679" spans="1:43" s="504" customFormat="1" ht="12.75" x14ac:dyDescent="0.2">
      <c r="A1679" s="535" t="s">
        <v>2053</v>
      </c>
      <c r="B1679" s="536">
        <v>0</v>
      </c>
      <c r="C1679" s="537" t="s">
        <v>2263</v>
      </c>
      <c r="D1679" s="537">
        <v>10904.185792893937</v>
      </c>
      <c r="E1679" s="537">
        <v>10904.185792893937</v>
      </c>
      <c r="F1679" s="537">
        <v>8715.1924458118956</v>
      </c>
      <c r="G1679" s="538">
        <v>0</v>
      </c>
      <c r="H1679" s="538">
        <v>13</v>
      </c>
      <c r="I1679" s="538">
        <v>209</v>
      </c>
      <c r="J1679" s="538">
        <v>414</v>
      </c>
      <c r="K1679" s="539">
        <f t="shared" si="434"/>
        <v>0</v>
      </c>
      <c r="L1679" s="539">
        <f t="shared" si="432"/>
        <v>141754.41530762118</v>
      </c>
      <c r="M1679" s="539">
        <f t="shared" si="432"/>
        <v>2278974.830714833</v>
      </c>
      <c r="N1679" s="539">
        <f t="shared" si="432"/>
        <v>3608089.6725661247</v>
      </c>
      <c r="O1679" s="539">
        <f t="shared" si="435"/>
        <v>6028818.9185885787</v>
      </c>
      <c r="P1679" s="540"/>
      <c r="Q1679" s="541"/>
      <c r="R1679" s="541"/>
      <c r="S1679" s="541"/>
      <c r="T1679" s="541"/>
      <c r="U1679" s="538">
        <f t="shared" si="436"/>
        <v>0</v>
      </c>
      <c r="V1679" s="538">
        <f t="shared" si="433"/>
        <v>0</v>
      </c>
      <c r="W1679" s="538">
        <f t="shared" si="433"/>
        <v>0</v>
      </c>
      <c r="X1679" s="538">
        <f t="shared" si="433"/>
        <v>0</v>
      </c>
      <c r="Y1679" s="538">
        <f t="shared" si="437"/>
        <v>0</v>
      </c>
      <c r="Z1679" s="542">
        <f t="shared" si="438"/>
        <v>0</v>
      </c>
      <c r="AA1679" s="543"/>
      <c r="AB1679" s="544" t="s">
        <v>2263</v>
      </c>
      <c r="AC1679" s="544" t="s">
        <v>2505</v>
      </c>
      <c r="AD1679" s="544" t="s">
        <v>2505</v>
      </c>
      <c r="AE1679" s="544" t="s">
        <v>2263</v>
      </c>
      <c r="AF1679" s="545" t="s">
        <v>2263</v>
      </c>
      <c r="AG1679" s="545" t="s">
        <v>2263</v>
      </c>
      <c r="AH1679" s="556"/>
      <c r="AN1679" s="502">
        <f t="shared" si="431"/>
        <v>0</v>
      </c>
      <c r="AO1679" s="502">
        <f t="shared" si="431"/>
        <v>-141754.41530762118</v>
      </c>
      <c r="AP1679" s="502">
        <f t="shared" si="431"/>
        <v>-2278974.830714833</v>
      </c>
      <c r="AQ1679" s="502">
        <f t="shared" si="431"/>
        <v>-3608089.6725661247</v>
      </c>
    </row>
    <row r="1680" spans="1:43" s="504" customFormat="1" ht="12.75" x14ac:dyDescent="0.2">
      <c r="A1680" s="535" t="s">
        <v>2054</v>
      </c>
      <c r="B1680" s="536">
        <v>0</v>
      </c>
      <c r="C1680" s="537" t="s">
        <v>2263</v>
      </c>
      <c r="D1680" s="537">
        <v>7732.3111340761061</v>
      </c>
      <c r="E1680" s="537">
        <v>7732.3111340761061</v>
      </c>
      <c r="F1680" s="537">
        <v>7651.0128620257983</v>
      </c>
      <c r="G1680" s="538">
        <v>0</v>
      </c>
      <c r="H1680" s="538">
        <v>140</v>
      </c>
      <c r="I1680" s="538">
        <v>418</v>
      </c>
      <c r="J1680" s="538">
        <v>651</v>
      </c>
      <c r="K1680" s="539">
        <f t="shared" si="434"/>
        <v>0</v>
      </c>
      <c r="L1680" s="539">
        <f t="shared" si="432"/>
        <v>1082523.558770655</v>
      </c>
      <c r="M1680" s="539">
        <f t="shared" si="432"/>
        <v>3232106.0540438122</v>
      </c>
      <c r="N1680" s="539">
        <f t="shared" si="432"/>
        <v>4980809.373178795</v>
      </c>
      <c r="O1680" s="539">
        <f t="shared" si="435"/>
        <v>9295438.9859932624</v>
      </c>
      <c r="P1680" s="540"/>
      <c r="Q1680" s="541"/>
      <c r="R1680" s="541"/>
      <c r="S1680" s="541"/>
      <c r="T1680" s="541"/>
      <c r="U1680" s="538">
        <f t="shared" si="436"/>
        <v>0</v>
      </c>
      <c r="V1680" s="538">
        <f t="shared" si="433"/>
        <v>0</v>
      </c>
      <c r="W1680" s="538">
        <f t="shared" si="433"/>
        <v>0</v>
      </c>
      <c r="X1680" s="538">
        <f t="shared" si="433"/>
        <v>0</v>
      </c>
      <c r="Y1680" s="538">
        <f t="shared" si="437"/>
        <v>0</v>
      </c>
      <c r="Z1680" s="542">
        <f t="shared" si="438"/>
        <v>0</v>
      </c>
      <c r="AA1680" s="543"/>
      <c r="AB1680" s="544" t="s">
        <v>2263</v>
      </c>
      <c r="AC1680" s="544" t="s">
        <v>2505</v>
      </c>
      <c r="AD1680" s="544" t="s">
        <v>2505</v>
      </c>
      <c r="AE1680" s="544" t="s">
        <v>2263</v>
      </c>
      <c r="AF1680" s="545" t="s">
        <v>2263</v>
      </c>
      <c r="AG1680" s="545" t="s">
        <v>2263</v>
      </c>
      <c r="AH1680" s="556"/>
      <c r="AN1680" s="502">
        <f t="shared" si="431"/>
        <v>0</v>
      </c>
      <c r="AO1680" s="502">
        <f t="shared" si="431"/>
        <v>-1082523.558770655</v>
      </c>
      <c r="AP1680" s="502">
        <f t="shared" si="431"/>
        <v>-3232106.0540438122</v>
      </c>
      <c r="AQ1680" s="502">
        <f t="shared" si="431"/>
        <v>-4980809.373178795</v>
      </c>
    </row>
    <row r="1681" spans="1:43" s="504" customFormat="1" ht="12.75" x14ac:dyDescent="0.2">
      <c r="A1681" s="535" t="s">
        <v>2055</v>
      </c>
      <c r="B1681" s="536">
        <v>0</v>
      </c>
      <c r="C1681" s="537" t="s">
        <v>2263</v>
      </c>
      <c r="D1681" s="537">
        <v>3657.1218193188179</v>
      </c>
      <c r="E1681" s="537">
        <v>3657.1218193188179</v>
      </c>
      <c r="F1681" s="537">
        <v>5742.7720980770318</v>
      </c>
      <c r="G1681" s="538">
        <v>0</v>
      </c>
      <c r="H1681" s="538">
        <v>489</v>
      </c>
      <c r="I1681" s="538">
        <v>402</v>
      </c>
      <c r="J1681" s="538">
        <v>553</v>
      </c>
      <c r="K1681" s="539">
        <f t="shared" si="434"/>
        <v>0</v>
      </c>
      <c r="L1681" s="539">
        <f t="shared" si="432"/>
        <v>1788332.5696469019</v>
      </c>
      <c r="M1681" s="539">
        <f t="shared" si="432"/>
        <v>1470162.9713661647</v>
      </c>
      <c r="N1681" s="539">
        <f t="shared" si="432"/>
        <v>3175752.9702365985</v>
      </c>
      <c r="O1681" s="539">
        <f t="shared" si="435"/>
        <v>6434248.5112496652</v>
      </c>
      <c r="P1681" s="540"/>
      <c r="Q1681" s="541"/>
      <c r="R1681" s="541"/>
      <c r="S1681" s="541"/>
      <c r="T1681" s="541"/>
      <c r="U1681" s="538">
        <f t="shared" si="436"/>
        <v>0</v>
      </c>
      <c r="V1681" s="538">
        <f t="shared" si="433"/>
        <v>0</v>
      </c>
      <c r="W1681" s="538">
        <f t="shared" si="433"/>
        <v>0</v>
      </c>
      <c r="X1681" s="538">
        <f t="shared" si="433"/>
        <v>0</v>
      </c>
      <c r="Y1681" s="538">
        <f t="shared" si="437"/>
        <v>0</v>
      </c>
      <c r="Z1681" s="542">
        <f t="shared" si="438"/>
        <v>0</v>
      </c>
      <c r="AA1681" s="543"/>
      <c r="AB1681" s="544" t="s">
        <v>2263</v>
      </c>
      <c r="AC1681" s="544" t="s">
        <v>2505</v>
      </c>
      <c r="AD1681" s="544" t="s">
        <v>2505</v>
      </c>
      <c r="AE1681" s="544" t="s">
        <v>2263</v>
      </c>
      <c r="AF1681" s="545" t="s">
        <v>2263</v>
      </c>
      <c r="AG1681" s="545" t="s">
        <v>2263</v>
      </c>
      <c r="AH1681" s="556"/>
      <c r="AN1681" s="502">
        <f t="shared" si="431"/>
        <v>0</v>
      </c>
      <c r="AO1681" s="502">
        <f t="shared" si="431"/>
        <v>-1788332.5696469019</v>
      </c>
      <c r="AP1681" s="502">
        <f t="shared" si="431"/>
        <v>-1470162.9713661647</v>
      </c>
      <c r="AQ1681" s="502">
        <f t="shared" si="431"/>
        <v>-3175752.9702365985</v>
      </c>
    </row>
    <row r="1682" spans="1:43" s="504" customFormat="1" ht="12.75" x14ac:dyDescent="0.2">
      <c r="A1682" s="535" t="s">
        <v>2056</v>
      </c>
      <c r="B1682" s="536">
        <v>0</v>
      </c>
      <c r="C1682" s="537" t="s">
        <v>2263</v>
      </c>
      <c r="D1682" s="537">
        <v>1485.1327587442256</v>
      </c>
      <c r="E1682" s="537">
        <v>1485.1327587442256</v>
      </c>
      <c r="F1682" s="537">
        <v>5232.9914738755242</v>
      </c>
      <c r="G1682" s="538">
        <v>0</v>
      </c>
      <c r="H1682" s="538">
        <v>1288</v>
      </c>
      <c r="I1682" s="538">
        <v>541</v>
      </c>
      <c r="J1682" s="538">
        <v>580</v>
      </c>
      <c r="K1682" s="539">
        <f t="shared" si="434"/>
        <v>0</v>
      </c>
      <c r="L1682" s="539">
        <f t="shared" si="432"/>
        <v>1912850.9932625627</v>
      </c>
      <c r="M1682" s="539">
        <f t="shared" si="432"/>
        <v>803456.82248062606</v>
      </c>
      <c r="N1682" s="539">
        <f t="shared" si="432"/>
        <v>3035135.0548478039</v>
      </c>
      <c r="O1682" s="539">
        <f t="shared" si="435"/>
        <v>5751442.8705909923</v>
      </c>
      <c r="P1682" s="540"/>
      <c r="Q1682" s="541"/>
      <c r="R1682" s="541"/>
      <c r="S1682" s="541"/>
      <c r="T1682" s="541"/>
      <c r="U1682" s="538">
        <f t="shared" si="436"/>
        <v>0</v>
      </c>
      <c r="V1682" s="538">
        <f t="shared" si="433"/>
        <v>0</v>
      </c>
      <c r="W1682" s="538">
        <f t="shared" si="433"/>
        <v>0</v>
      </c>
      <c r="X1682" s="538">
        <f t="shared" si="433"/>
        <v>0</v>
      </c>
      <c r="Y1682" s="538">
        <f t="shared" si="437"/>
        <v>0</v>
      </c>
      <c r="Z1682" s="542">
        <f t="shared" si="438"/>
        <v>0</v>
      </c>
      <c r="AA1682" s="543"/>
      <c r="AB1682" s="544" t="s">
        <v>2263</v>
      </c>
      <c r="AC1682" s="544" t="s">
        <v>2505</v>
      </c>
      <c r="AD1682" s="544" t="s">
        <v>2505</v>
      </c>
      <c r="AE1682" s="544" t="s">
        <v>2263</v>
      </c>
      <c r="AF1682" s="545" t="s">
        <v>2263</v>
      </c>
      <c r="AG1682" s="545" t="s">
        <v>2263</v>
      </c>
      <c r="AH1682" s="556"/>
      <c r="AN1682" s="502">
        <f t="shared" si="431"/>
        <v>0</v>
      </c>
      <c r="AO1682" s="502">
        <f t="shared" si="431"/>
        <v>-1912850.9932625627</v>
      </c>
      <c r="AP1682" s="502">
        <f t="shared" si="431"/>
        <v>-803456.82248062606</v>
      </c>
      <c r="AQ1682" s="502">
        <f t="shared" si="431"/>
        <v>-3035135.0548478039</v>
      </c>
    </row>
    <row r="1683" spans="1:43" s="504" customFormat="1" ht="12.75" x14ac:dyDescent="0.2">
      <c r="A1683" s="535" t="s">
        <v>2057</v>
      </c>
      <c r="B1683" s="536">
        <v>0</v>
      </c>
      <c r="C1683" s="537" t="s">
        <v>2263</v>
      </c>
      <c r="D1683" s="537">
        <v>379.56559755546846</v>
      </c>
      <c r="E1683" s="537">
        <v>379.56559755546846</v>
      </c>
      <c r="F1683" s="537">
        <v>2945.9444763835186</v>
      </c>
      <c r="G1683" s="538">
        <v>0</v>
      </c>
      <c r="H1683" s="538">
        <v>5111</v>
      </c>
      <c r="I1683" s="538">
        <v>697</v>
      </c>
      <c r="J1683" s="538">
        <v>553</v>
      </c>
      <c r="K1683" s="539">
        <f t="shared" si="434"/>
        <v>0</v>
      </c>
      <c r="L1683" s="539">
        <f t="shared" si="432"/>
        <v>1939959.7691059993</v>
      </c>
      <c r="M1683" s="539">
        <f t="shared" si="432"/>
        <v>264557.22149616154</v>
      </c>
      <c r="N1683" s="539">
        <f t="shared" si="432"/>
        <v>1629107.2954400857</v>
      </c>
      <c r="O1683" s="539">
        <f t="shared" si="435"/>
        <v>3833624.2860422465</v>
      </c>
      <c r="P1683" s="540"/>
      <c r="Q1683" s="541"/>
      <c r="R1683" s="541"/>
      <c r="S1683" s="541"/>
      <c r="T1683" s="541"/>
      <c r="U1683" s="538">
        <f t="shared" si="436"/>
        <v>0</v>
      </c>
      <c r="V1683" s="538">
        <f t="shared" si="433"/>
        <v>0</v>
      </c>
      <c r="W1683" s="538">
        <f t="shared" si="433"/>
        <v>0</v>
      </c>
      <c r="X1683" s="538">
        <f t="shared" si="433"/>
        <v>0</v>
      </c>
      <c r="Y1683" s="538">
        <f t="shared" si="437"/>
        <v>0</v>
      </c>
      <c r="Z1683" s="542">
        <f t="shared" si="438"/>
        <v>0</v>
      </c>
      <c r="AA1683" s="543"/>
      <c r="AB1683" s="544" t="s">
        <v>2263</v>
      </c>
      <c r="AC1683" s="544" t="s">
        <v>2505</v>
      </c>
      <c r="AD1683" s="544" t="s">
        <v>2505</v>
      </c>
      <c r="AE1683" s="544" t="s">
        <v>2263</v>
      </c>
      <c r="AF1683" s="545" t="s">
        <v>2263</v>
      </c>
      <c r="AG1683" s="545" t="s">
        <v>2263</v>
      </c>
      <c r="AH1683" s="556"/>
      <c r="AN1683" s="502">
        <f t="shared" si="431"/>
        <v>0</v>
      </c>
      <c r="AO1683" s="502">
        <f t="shared" si="431"/>
        <v>-1939959.7691059993</v>
      </c>
      <c r="AP1683" s="502">
        <f t="shared" si="431"/>
        <v>-264557.22149616154</v>
      </c>
      <c r="AQ1683" s="502">
        <f t="shared" si="431"/>
        <v>-1629107.2954400857</v>
      </c>
    </row>
    <row r="1684" spans="1:43" s="560" customFormat="1" ht="12.75" x14ac:dyDescent="0.2">
      <c r="A1684" s="535" t="s">
        <v>2058</v>
      </c>
      <c r="B1684" s="536">
        <v>0</v>
      </c>
      <c r="C1684" s="537" t="s">
        <v>2263</v>
      </c>
      <c r="D1684" s="537">
        <v>5721.1605325950177</v>
      </c>
      <c r="E1684" s="537">
        <v>5721.1605325950177</v>
      </c>
      <c r="F1684" s="537">
        <v>7634.8457793989755</v>
      </c>
      <c r="G1684" s="538">
        <v>0</v>
      </c>
      <c r="H1684" s="538">
        <v>56</v>
      </c>
      <c r="I1684" s="538">
        <v>101</v>
      </c>
      <c r="J1684" s="538">
        <v>794</v>
      </c>
      <c r="K1684" s="539">
        <f t="shared" si="434"/>
        <v>0</v>
      </c>
      <c r="L1684" s="539">
        <f t="shared" si="432"/>
        <v>320384.98982532101</v>
      </c>
      <c r="M1684" s="539">
        <f t="shared" si="432"/>
        <v>577837.21379209682</v>
      </c>
      <c r="N1684" s="539">
        <f t="shared" si="432"/>
        <v>6062067.5488427868</v>
      </c>
      <c r="O1684" s="539">
        <f t="shared" si="435"/>
        <v>6960289.752460205</v>
      </c>
      <c r="P1684" s="540"/>
      <c r="Q1684" s="541"/>
      <c r="R1684" s="541"/>
      <c r="S1684" s="541"/>
      <c r="T1684" s="541"/>
      <c r="U1684" s="538">
        <f t="shared" si="436"/>
        <v>0</v>
      </c>
      <c r="V1684" s="538">
        <f t="shared" si="433"/>
        <v>0</v>
      </c>
      <c r="W1684" s="538">
        <f t="shared" si="433"/>
        <v>0</v>
      </c>
      <c r="X1684" s="538">
        <f t="shared" si="433"/>
        <v>0</v>
      </c>
      <c r="Y1684" s="538">
        <f t="shared" si="437"/>
        <v>0</v>
      </c>
      <c r="Z1684" s="542">
        <f t="shared" si="438"/>
        <v>0</v>
      </c>
      <c r="AA1684" s="543"/>
      <c r="AB1684" s="544" t="s">
        <v>2263</v>
      </c>
      <c r="AC1684" s="544" t="s">
        <v>2505</v>
      </c>
      <c r="AD1684" s="544" t="s">
        <v>2505</v>
      </c>
      <c r="AE1684" s="544" t="s">
        <v>2263</v>
      </c>
      <c r="AF1684" s="545" t="s">
        <v>2263</v>
      </c>
      <c r="AG1684" s="545" t="s">
        <v>2263</v>
      </c>
      <c r="AH1684" s="559" t="s">
        <v>2503</v>
      </c>
      <c r="AN1684" s="502">
        <f t="shared" si="431"/>
        <v>0</v>
      </c>
      <c r="AO1684" s="502">
        <f t="shared" si="431"/>
        <v>-320384.98982532101</v>
      </c>
      <c r="AP1684" s="502">
        <f t="shared" si="431"/>
        <v>-577837.21379209682</v>
      </c>
      <c r="AQ1684" s="502">
        <f t="shared" si="431"/>
        <v>-6062067.5488427868</v>
      </c>
    </row>
    <row r="1685" spans="1:43" ht="12.75" x14ac:dyDescent="0.2">
      <c r="A1685" s="535" t="s">
        <v>2059</v>
      </c>
      <c r="B1685" s="536">
        <v>0</v>
      </c>
      <c r="C1685" s="537" t="s">
        <v>2263</v>
      </c>
      <c r="D1685" s="537">
        <v>787.52312151244882</v>
      </c>
      <c r="E1685" s="537">
        <v>787.52312151244882</v>
      </c>
      <c r="F1685" s="537">
        <v>4563.0190303633199</v>
      </c>
      <c r="G1685" s="538">
        <v>0</v>
      </c>
      <c r="H1685" s="538">
        <v>507</v>
      </c>
      <c r="I1685" s="538">
        <v>112</v>
      </c>
      <c r="J1685" s="538">
        <v>558</v>
      </c>
      <c r="K1685" s="539">
        <f t="shared" si="434"/>
        <v>0</v>
      </c>
      <c r="L1685" s="539">
        <f t="shared" si="432"/>
        <v>399274.22260681156</v>
      </c>
      <c r="M1685" s="539">
        <f t="shared" si="432"/>
        <v>88202.589609394272</v>
      </c>
      <c r="N1685" s="539">
        <f t="shared" si="432"/>
        <v>2546164.6189427325</v>
      </c>
      <c r="O1685" s="539">
        <f t="shared" si="435"/>
        <v>3033641.4311589384</v>
      </c>
      <c r="P1685" s="540"/>
      <c r="Q1685" s="541"/>
      <c r="R1685" s="541"/>
      <c r="S1685" s="541"/>
      <c r="T1685" s="541"/>
      <c r="U1685" s="538">
        <f t="shared" si="436"/>
        <v>0</v>
      </c>
      <c r="V1685" s="538">
        <f t="shared" si="433"/>
        <v>0</v>
      </c>
      <c r="W1685" s="538">
        <f t="shared" si="433"/>
        <v>0</v>
      </c>
      <c r="X1685" s="538">
        <f t="shared" si="433"/>
        <v>0</v>
      </c>
      <c r="Y1685" s="538">
        <f t="shared" si="437"/>
        <v>0</v>
      </c>
      <c r="Z1685" s="542">
        <f t="shared" si="438"/>
        <v>0</v>
      </c>
      <c r="AA1685" s="543"/>
      <c r="AB1685" s="544" t="s">
        <v>2263</v>
      </c>
      <c r="AC1685" s="544" t="s">
        <v>2505</v>
      </c>
      <c r="AD1685" s="544" t="s">
        <v>2505</v>
      </c>
      <c r="AE1685" s="544" t="s">
        <v>2263</v>
      </c>
      <c r="AF1685" s="545" t="s">
        <v>2263</v>
      </c>
      <c r="AG1685" s="545" t="s">
        <v>2263</v>
      </c>
      <c r="AH1685" s="543"/>
      <c r="AN1685" s="502">
        <f t="shared" si="431"/>
        <v>0</v>
      </c>
      <c r="AO1685" s="502">
        <f t="shared" si="431"/>
        <v>-399274.22260681156</v>
      </c>
      <c r="AP1685" s="502">
        <f t="shared" si="431"/>
        <v>-88202.589609394272</v>
      </c>
      <c r="AQ1685" s="502">
        <f t="shared" si="431"/>
        <v>-2546164.6189427325</v>
      </c>
    </row>
    <row r="1686" spans="1:43" s="563" customFormat="1" ht="12.75" x14ac:dyDescent="0.2">
      <c r="A1686" s="535" t="s">
        <v>2060</v>
      </c>
      <c r="B1686" s="536">
        <v>0</v>
      </c>
      <c r="C1686" s="537" t="s">
        <v>2263</v>
      </c>
      <c r="D1686" s="537">
        <v>415.4031714804583</v>
      </c>
      <c r="E1686" s="537">
        <v>415.4031714804583</v>
      </c>
      <c r="F1686" s="537">
        <v>3579.6501704808074</v>
      </c>
      <c r="G1686" s="538">
        <v>0</v>
      </c>
      <c r="H1686" s="538">
        <v>2808</v>
      </c>
      <c r="I1686" s="538">
        <v>224</v>
      </c>
      <c r="J1686" s="538">
        <v>831</v>
      </c>
      <c r="K1686" s="539">
        <f t="shared" si="434"/>
        <v>0</v>
      </c>
      <c r="L1686" s="539">
        <f t="shared" si="432"/>
        <v>1166452.1055171269</v>
      </c>
      <c r="M1686" s="539">
        <f t="shared" si="432"/>
        <v>93050.31041162266</v>
      </c>
      <c r="N1686" s="539">
        <f t="shared" si="432"/>
        <v>2974689.2916695508</v>
      </c>
      <c r="O1686" s="539">
        <f t="shared" si="435"/>
        <v>4234191.7075983007</v>
      </c>
      <c r="P1686" s="559"/>
      <c r="Q1686" s="541"/>
      <c r="R1686" s="541"/>
      <c r="S1686" s="541"/>
      <c r="T1686" s="541"/>
      <c r="U1686" s="538">
        <f t="shared" si="436"/>
        <v>0</v>
      </c>
      <c r="V1686" s="538">
        <f t="shared" si="433"/>
        <v>0</v>
      </c>
      <c r="W1686" s="538">
        <f t="shared" si="433"/>
        <v>0</v>
      </c>
      <c r="X1686" s="538">
        <f t="shared" si="433"/>
        <v>0</v>
      </c>
      <c r="Y1686" s="538">
        <f t="shared" si="437"/>
        <v>0</v>
      </c>
      <c r="Z1686" s="542">
        <f t="shared" si="438"/>
        <v>0</v>
      </c>
      <c r="AA1686" s="561"/>
      <c r="AB1686" s="544" t="s">
        <v>2263</v>
      </c>
      <c r="AC1686" s="544" t="s">
        <v>2505</v>
      </c>
      <c r="AD1686" s="544" t="s">
        <v>2505</v>
      </c>
      <c r="AE1686" s="544" t="s">
        <v>2263</v>
      </c>
      <c r="AF1686" s="545" t="s">
        <v>2263</v>
      </c>
      <c r="AG1686" s="545" t="s">
        <v>2263</v>
      </c>
      <c r="AH1686" s="562"/>
      <c r="AN1686" s="502">
        <f t="shared" si="431"/>
        <v>0</v>
      </c>
      <c r="AO1686" s="502">
        <f t="shared" si="431"/>
        <v>-1166452.1055171269</v>
      </c>
      <c r="AP1686" s="502">
        <f t="shared" si="431"/>
        <v>-93050.31041162266</v>
      </c>
      <c r="AQ1686" s="502">
        <f t="shared" si="431"/>
        <v>-2974689.2916695508</v>
      </c>
    </row>
    <row r="1687" spans="1:43" ht="12.75" x14ac:dyDescent="0.2">
      <c r="A1687" s="535" t="s">
        <v>2061</v>
      </c>
      <c r="B1687" s="536">
        <v>0</v>
      </c>
      <c r="C1687" s="537" t="s">
        <v>2263</v>
      </c>
      <c r="D1687" s="537">
        <v>328.79326510395828</v>
      </c>
      <c r="E1687" s="537">
        <v>328.79326510395828</v>
      </c>
      <c r="F1687" s="537">
        <v>2804.4068017364284</v>
      </c>
      <c r="G1687" s="538">
        <v>0</v>
      </c>
      <c r="H1687" s="538">
        <v>13519</v>
      </c>
      <c r="I1687" s="538">
        <v>551</v>
      </c>
      <c r="J1687" s="538">
        <v>1097</v>
      </c>
      <c r="K1687" s="539">
        <f t="shared" si="434"/>
        <v>0</v>
      </c>
      <c r="L1687" s="539">
        <f t="shared" si="432"/>
        <v>4444956.1509404117</v>
      </c>
      <c r="M1687" s="539">
        <f t="shared" si="432"/>
        <v>181165.089072281</v>
      </c>
      <c r="N1687" s="539">
        <f t="shared" si="432"/>
        <v>3076434.261504862</v>
      </c>
      <c r="O1687" s="539">
        <f t="shared" si="435"/>
        <v>7702555.5015175547</v>
      </c>
      <c r="P1687" s="540"/>
      <c r="Q1687" s="541"/>
      <c r="R1687" s="541"/>
      <c r="S1687" s="541"/>
      <c r="T1687" s="541"/>
      <c r="U1687" s="538">
        <f t="shared" si="436"/>
        <v>0</v>
      </c>
      <c r="V1687" s="538">
        <f t="shared" si="433"/>
        <v>0</v>
      </c>
      <c r="W1687" s="538">
        <f t="shared" si="433"/>
        <v>0</v>
      </c>
      <c r="X1687" s="538">
        <f t="shared" si="433"/>
        <v>0</v>
      </c>
      <c r="Y1687" s="538">
        <f t="shared" si="437"/>
        <v>0</v>
      </c>
      <c r="Z1687" s="542">
        <f t="shared" si="438"/>
        <v>0</v>
      </c>
      <c r="AA1687" s="540"/>
      <c r="AB1687" s="544" t="s">
        <v>2263</v>
      </c>
      <c r="AC1687" s="544" t="s">
        <v>2505</v>
      </c>
      <c r="AD1687" s="544" t="s">
        <v>2505</v>
      </c>
      <c r="AE1687" s="544" t="s">
        <v>2263</v>
      </c>
      <c r="AF1687" s="545" t="s">
        <v>2263</v>
      </c>
      <c r="AG1687" s="545" t="s">
        <v>2263</v>
      </c>
      <c r="AH1687" s="543"/>
      <c r="AN1687" s="502">
        <f t="shared" si="431"/>
        <v>0</v>
      </c>
      <c r="AO1687" s="502">
        <f t="shared" si="431"/>
        <v>-4444956.1509404117</v>
      </c>
      <c r="AP1687" s="502">
        <f t="shared" si="431"/>
        <v>-181165.089072281</v>
      </c>
      <c r="AQ1687" s="502">
        <f t="shared" si="431"/>
        <v>-3076434.261504862</v>
      </c>
    </row>
    <row r="1688" spans="1:43" ht="12.75" x14ac:dyDescent="0.2">
      <c r="A1688" s="535" t="s">
        <v>2062</v>
      </c>
      <c r="B1688" s="536">
        <v>0</v>
      </c>
      <c r="C1688" s="537" t="s">
        <v>2263</v>
      </c>
      <c r="D1688" s="537">
        <v>293.86497317792561</v>
      </c>
      <c r="E1688" s="537">
        <v>293.86497317792561</v>
      </c>
      <c r="F1688" s="537">
        <v>1091.3618325130781</v>
      </c>
      <c r="G1688" s="538">
        <v>0</v>
      </c>
      <c r="H1688" s="538">
        <v>32334</v>
      </c>
      <c r="I1688" s="538">
        <v>1573</v>
      </c>
      <c r="J1688" s="538">
        <v>658</v>
      </c>
      <c r="K1688" s="539">
        <f t="shared" si="434"/>
        <v>0</v>
      </c>
      <c r="L1688" s="539">
        <f t="shared" si="432"/>
        <v>9501830.0427350458</v>
      </c>
      <c r="M1688" s="539">
        <f t="shared" si="432"/>
        <v>462249.60280887695</v>
      </c>
      <c r="N1688" s="539">
        <f t="shared" si="432"/>
        <v>718116.08579360542</v>
      </c>
      <c r="O1688" s="539">
        <f t="shared" si="435"/>
        <v>10682195.731337529</v>
      </c>
      <c r="P1688" s="540"/>
      <c r="Q1688" s="541"/>
      <c r="R1688" s="541"/>
      <c r="S1688" s="541"/>
      <c r="T1688" s="541"/>
      <c r="U1688" s="538">
        <f t="shared" si="436"/>
        <v>0</v>
      </c>
      <c r="V1688" s="538">
        <f t="shared" si="433"/>
        <v>0</v>
      </c>
      <c r="W1688" s="538">
        <f t="shared" si="433"/>
        <v>0</v>
      </c>
      <c r="X1688" s="538">
        <f t="shared" si="433"/>
        <v>0</v>
      </c>
      <c r="Y1688" s="538">
        <f t="shared" si="437"/>
        <v>0</v>
      </c>
      <c r="Z1688" s="542">
        <f t="shared" si="438"/>
        <v>0</v>
      </c>
      <c r="AA1688" s="540"/>
      <c r="AB1688" s="544" t="s">
        <v>2263</v>
      </c>
      <c r="AC1688" s="544" t="s">
        <v>2505</v>
      </c>
      <c r="AD1688" s="544" t="s">
        <v>2505</v>
      </c>
      <c r="AE1688" s="544" t="s">
        <v>2263</v>
      </c>
      <c r="AF1688" s="545" t="s">
        <v>2263</v>
      </c>
      <c r="AG1688" s="545" t="s">
        <v>2263</v>
      </c>
      <c r="AH1688" s="543"/>
      <c r="AN1688" s="502">
        <f t="shared" si="431"/>
        <v>0</v>
      </c>
      <c r="AO1688" s="502">
        <f t="shared" si="431"/>
        <v>-9501830.0427350458</v>
      </c>
      <c r="AP1688" s="502">
        <f t="shared" si="431"/>
        <v>-462249.60280887695</v>
      </c>
      <c r="AQ1688" s="502">
        <f t="shared" si="431"/>
        <v>-718116.08579360542</v>
      </c>
    </row>
    <row r="1689" spans="1:43" ht="12.75" x14ac:dyDescent="0.2">
      <c r="A1689" s="535" t="s">
        <v>2063</v>
      </c>
      <c r="B1689" s="536">
        <v>0</v>
      </c>
      <c r="C1689" s="537" t="s">
        <v>2263</v>
      </c>
      <c r="D1689" s="537">
        <v>14260.724463685161</v>
      </c>
      <c r="E1689" s="537">
        <v>14260.724463685161</v>
      </c>
      <c r="F1689" s="537">
        <v>10456.231121321431</v>
      </c>
      <c r="G1689" s="538">
        <v>0</v>
      </c>
      <c r="H1689" s="538">
        <v>1</v>
      </c>
      <c r="I1689" s="538">
        <v>79</v>
      </c>
      <c r="J1689" s="538">
        <v>557</v>
      </c>
      <c r="K1689" s="539">
        <f t="shared" si="434"/>
        <v>0</v>
      </c>
      <c r="L1689" s="539">
        <f t="shared" si="432"/>
        <v>14260.724463685161</v>
      </c>
      <c r="M1689" s="539">
        <f t="shared" si="432"/>
        <v>1126597.2326311278</v>
      </c>
      <c r="N1689" s="539">
        <f t="shared" si="432"/>
        <v>5824120.7345760372</v>
      </c>
      <c r="O1689" s="539">
        <f t="shared" si="435"/>
        <v>6964978.6916708499</v>
      </c>
      <c r="P1689" s="540"/>
      <c r="Q1689" s="541"/>
      <c r="R1689" s="541"/>
      <c r="S1689" s="541"/>
      <c r="T1689" s="541"/>
      <c r="U1689" s="538">
        <f t="shared" si="436"/>
        <v>0</v>
      </c>
      <c r="V1689" s="538">
        <f t="shared" si="433"/>
        <v>0</v>
      </c>
      <c r="W1689" s="538">
        <f t="shared" si="433"/>
        <v>0</v>
      </c>
      <c r="X1689" s="538">
        <f t="shared" si="433"/>
        <v>0</v>
      </c>
      <c r="Y1689" s="538">
        <f t="shared" si="437"/>
        <v>0</v>
      </c>
      <c r="Z1689" s="542">
        <f t="shared" si="438"/>
        <v>0</v>
      </c>
      <c r="AA1689" s="540"/>
      <c r="AB1689" s="544" t="s">
        <v>2263</v>
      </c>
      <c r="AC1689" s="544" t="s">
        <v>2505</v>
      </c>
      <c r="AD1689" s="544" t="s">
        <v>2505</v>
      </c>
      <c r="AE1689" s="544" t="s">
        <v>2263</v>
      </c>
      <c r="AF1689" s="545" t="s">
        <v>2263</v>
      </c>
      <c r="AG1689" s="545" t="s">
        <v>2263</v>
      </c>
      <c r="AH1689" s="543"/>
      <c r="AN1689" s="502">
        <f t="shared" si="431"/>
        <v>0</v>
      </c>
      <c r="AO1689" s="502">
        <f t="shared" si="431"/>
        <v>-14260.724463685161</v>
      </c>
      <c r="AP1689" s="502">
        <f t="shared" si="431"/>
        <v>-1126597.2326311278</v>
      </c>
      <c r="AQ1689" s="502">
        <f t="shared" si="431"/>
        <v>-5824120.7345760372</v>
      </c>
    </row>
    <row r="1690" spans="1:43" ht="12.75" x14ac:dyDescent="0.2">
      <c r="A1690" s="535" t="s">
        <v>2064</v>
      </c>
      <c r="B1690" s="536">
        <v>0</v>
      </c>
      <c r="C1690" s="537" t="s">
        <v>2263</v>
      </c>
      <c r="D1690" s="537">
        <v>6935.6502607318116</v>
      </c>
      <c r="E1690" s="537">
        <v>6935.6502607318116</v>
      </c>
      <c r="F1690" s="537">
        <v>6125.9098005815886</v>
      </c>
      <c r="G1690" s="538">
        <v>0</v>
      </c>
      <c r="H1690" s="538">
        <v>25</v>
      </c>
      <c r="I1690" s="538">
        <v>217</v>
      </c>
      <c r="J1690" s="538">
        <v>798</v>
      </c>
      <c r="K1690" s="539">
        <f t="shared" si="434"/>
        <v>0</v>
      </c>
      <c r="L1690" s="539">
        <f t="shared" si="432"/>
        <v>173391.2565182953</v>
      </c>
      <c r="M1690" s="539">
        <f t="shared" si="432"/>
        <v>1505036.1065788032</v>
      </c>
      <c r="N1690" s="539">
        <f t="shared" si="432"/>
        <v>4888476.0208641076</v>
      </c>
      <c r="O1690" s="539">
        <f t="shared" si="435"/>
        <v>6566903.3839612063</v>
      </c>
      <c r="P1690" s="540"/>
      <c r="Q1690" s="541"/>
      <c r="R1690" s="541"/>
      <c r="S1690" s="541"/>
      <c r="T1690" s="541"/>
      <c r="U1690" s="538">
        <f t="shared" si="436"/>
        <v>0</v>
      </c>
      <c r="V1690" s="538">
        <f t="shared" si="433"/>
        <v>0</v>
      </c>
      <c r="W1690" s="538">
        <f t="shared" si="433"/>
        <v>0</v>
      </c>
      <c r="X1690" s="538">
        <f t="shared" si="433"/>
        <v>0</v>
      </c>
      <c r="Y1690" s="538">
        <f t="shared" si="437"/>
        <v>0</v>
      </c>
      <c r="Z1690" s="542">
        <f t="shared" si="438"/>
        <v>0</v>
      </c>
      <c r="AA1690" s="540"/>
      <c r="AB1690" s="544" t="s">
        <v>2263</v>
      </c>
      <c r="AC1690" s="544" t="s">
        <v>2505</v>
      </c>
      <c r="AD1690" s="544" t="s">
        <v>2505</v>
      </c>
      <c r="AE1690" s="544" t="s">
        <v>2263</v>
      </c>
      <c r="AF1690" s="545" t="s">
        <v>2263</v>
      </c>
      <c r="AG1690" s="545" t="s">
        <v>2263</v>
      </c>
      <c r="AH1690" s="543"/>
      <c r="AN1690" s="502">
        <f t="shared" si="431"/>
        <v>0</v>
      </c>
      <c r="AO1690" s="502">
        <f t="shared" si="431"/>
        <v>-173391.2565182953</v>
      </c>
      <c r="AP1690" s="502">
        <f t="shared" si="431"/>
        <v>-1505036.1065788032</v>
      </c>
      <c r="AQ1690" s="502">
        <f t="shared" si="431"/>
        <v>-4888476.0208641076</v>
      </c>
    </row>
    <row r="1691" spans="1:43" ht="12.75" x14ac:dyDescent="0.2">
      <c r="A1691" s="535" t="s">
        <v>2065</v>
      </c>
      <c r="B1691" s="536">
        <v>0</v>
      </c>
      <c r="C1691" s="537" t="s">
        <v>2263</v>
      </c>
      <c r="D1691" s="537">
        <v>2940.8153627577049</v>
      </c>
      <c r="E1691" s="537">
        <v>2940.8153627577049</v>
      </c>
      <c r="F1691" s="537">
        <v>4549.3296830910876</v>
      </c>
      <c r="G1691" s="538">
        <v>0</v>
      </c>
      <c r="H1691" s="538">
        <v>374</v>
      </c>
      <c r="I1691" s="538">
        <v>602</v>
      </c>
      <c r="J1691" s="538">
        <v>1460</v>
      </c>
      <c r="K1691" s="539">
        <f t="shared" si="434"/>
        <v>0</v>
      </c>
      <c r="L1691" s="539">
        <f t="shared" si="432"/>
        <v>1099864.9456713817</v>
      </c>
      <c r="M1691" s="539">
        <f t="shared" si="432"/>
        <v>1770370.8483801384</v>
      </c>
      <c r="N1691" s="539">
        <f t="shared" si="432"/>
        <v>6642021.337312988</v>
      </c>
      <c r="O1691" s="539">
        <f t="shared" si="435"/>
        <v>9512257.1313645076</v>
      </c>
      <c r="P1691" s="540"/>
      <c r="Q1691" s="541"/>
      <c r="R1691" s="541"/>
      <c r="S1691" s="541"/>
      <c r="T1691" s="541"/>
      <c r="U1691" s="538">
        <f t="shared" si="436"/>
        <v>0</v>
      </c>
      <c r="V1691" s="538">
        <f t="shared" si="433"/>
        <v>0</v>
      </c>
      <c r="W1691" s="538">
        <f t="shared" si="433"/>
        <v>0</v>
      </c>
      <c r="X1691" s="538">
        <f t="shared" si="433"/>
        <v>0</v>
      </c>
      <c r="Y1691" s="538">
        <f t="shared" si="437"/>
        <v>0</v>
      </c>
      <c r="Z1691" s="542">
        <f t="shared" si="438"/>
        <v>0</v>
      </c>
      <c r="AA1691" s="540"/>
      <c r="AB1691" s="544" t="s">
        <v>2263</v>
      </c>
      <c r="AC1691" s="544" t="s">
        <v>2505</v>
      </c>
      <c r="AD1691" s="544" t="s">
        <v>2505</v>
      </c>
      <c r="AE1691" s="544" t="s">
        <v>2263</v>
      </c>
      <c r="AF1691" s="545" t="s">
        <v>2263</v>
      </c>
      <c r="AG1691" s="545" t="s">
        <v>2263</v>
      </c>
      <c r="AH1691" s="543"/>
      <c r="AN1691" s="502">
        <f t="shared" si="431"/>
        <v>0</v>
      </c>
      <c r="AO1691" s="502">
        <f t="shared" si="431"/>
        <v>-1099864.9456713817</v>
      </c>
      <c r="AP1691" s="502">
        <f t="shared" si="431"/>
        <v>-1770370.8483801384</v>
      </c>
      <c r="AQ1691" s="502">
        <f t="shared" si="431"/>
        <v>-6642021.337312988</v>
      </c>
    </row>
    <row r="1692" spans="1:43" ht="12.75" x14ac:dyDescent="0.2">
      <c r="A1692" s="535" t="s">
        <v>2066</v>
      </c>
      <c r="B1692" s="536">
        <v>0</v>
      </c>
      <c r="C1692" s="537" t="s">
        <v>2263</v>
      </c>
      <c r="D1692" s="537">
        <v>1395.5204463173322</v>
      </c>
      <c r="E1692" s="537">
        <v>1395.5204463173322</v>
      </c>
      <c r="F1692" s="537">
        <v>3641.3421599749649</v>
      </c>
      <c r="G1692" s="538">
        <v>0</v>
      </c>
      <c r="H1692" s="538">
        <v>1143</v>
      </c>
      <c r="I1692" s="538">
        <v>856</v>
      </c>
      <c r="J1692" s="538">
        <v>1099</v>
      </c>
      <c r="K1692" s="539">
        <f t="shared" si="434"/>
        <v>0</v>
      </c>
      <c r="L1692" s="539">
        <f t="shared" si="432"/>
        <v>1595079.8701407108</v>
      </c>
      <c r="M1692" s="539">
        <f t="shared" si="432"/>
        <v>1194565.5020476363</v>
      </c>
      <c r="N1692" s="539">
        <f t="shared" si="432"/>
        <v>4001835.0338124866</v>
      </c>
      <c r="O1692" s="539">
        <f t="shared" si="435"/>
        <v>6791480.406000834</v>
      </c>
      <c r="P1692" s="540"/>
      <c r="Q1692" s="541"/>
      <c r="R1692" s="541"/>
      <c r="S1692" s="541"/>
      <c r="T1692" s="541"/>
      <c r="U1692" s="538">
        <f t="shared" si="436"/>
        <v>0</v>
      </c>
      <c r="V1692" s="538">
        <f t="shared" si="433"/>
        <v>0</v>
      </c>
      <c r="W1692" s="538">
        <f t="shared" si="433"/>
        <v>0</v>
      </c>
      <c r="X1692" s="538">
        <f t="shared" si="433"/>
        <v>0</v>
      </c>
      <c r="Y1692" s="538">
        <f t="shared" si="437"/>
        <v>0</v>
      </c>
      <c r="Z1692" s="542">
        <f t="shared" si="438"/>
        <v>0</v>
      </c>
      <c r="AA1692" s="540"/>
      <c r="AB1692" s="544" t="s">
        <v>2263</v>
      </c>
      <c r="AC1692" s="544" t="s">
        <v>2505</v>
      </c>
      <c r="AD1692" s="544" t="s">
        <v>2505</v>
      </c>
      <c r="AE1692" s="544" t="s">
        <v>2263</v>
      </c>
      <c r="AF1692" s="545" t="s">
        <v>2263</v>
      </c>
      <c r="AG1692" s="545" t="s">
        <v>2263</v>
      </c>
      <c r="AH1692" s="543"/>
      <c r="AN1692" s="502">
        <f t="shared" si="431"/>
        <v>0</v>
      </c>
      <c r="AO1692" s="502">
        <f t="shared" si="431"/>
        <v>-1595079.8701407108</v>
      </c>
      <c r="AP1692" s="502">
        <f t="shared" si="431"/>
        <v>-1194565.5020476363</v>
      </c>
      <c r="AQ1692" s="502">
        <f t="shared" si="431"/>
        <v>-4001835.0338124866</v>
      </c>
    </row>
    <row r="1693" spans="1:43" ht="12.75" x14ac:dyDescent="0.2">
      <c r="A1693" s="535" t="s">
        <v>2067</v>
      </c>
      <c r="B1693" s="536">
        <v>0</v>
      </c>
      <c r="C1693" s="537" t="s">
        <v>2263</v>
      </c>
      <c r="D1693" s="537">
        <v>960.91735424164153</v>
      </c>
      <c r="E1693" s="537">
        <v>960.91735424164153</v>
      </c>
      <c r="F1693" s="537">
        <v>2811.2606634777812</v>
      </c>
      <c r="G1693" s="538">
        <v>0</v>
      </c>
      <c r="H1693" s="538">
        <v>3332</v>
      </c>
      <c r="I1693" s="538">
        <v>1710</v>
      </c>
      <c r="J1693" s="538">
        <v>1385</v>
      </c>
      <c r="K1693" s="539">
        <f t="shared" si="434"/>
        <v>0</v>
      </c>
      <c r="L1693" s="539">
        <f t="shared" si="432"/>
        <v>3201776.6243331498</v>
      </c>
      <c r="M1693" s="539">
        <f t="shared" si="432"/>
        <v>1643168.6757532069</v>
      </c>
      <c r="N1693" s="539">
        <f t="shared" si="432"/>
        <v>3893596.018916727</v>
      </c>
      <c r="O1693" s="539">
        <f t="shared" si="435"/>
        <v>8738541.3190030828</v>
      </c>
      <c r="P1693" s="540"/>
      <c r="Q1693" s="541"/>
      <c r="R1693" s="541"/>
      <c r="S1693" s="541"/>
      <c r="T1693" s="541"/>
      <c r="U1693" s="538">
        <f t="shared" si="436"/>
        <v>0</v>
      </c>
      <c r="V1693" s="538">
        <f t="shared" si="433"/>
        <v>0</v>
      </c>
      <c r="W1693" s="538">
        <f t="shared" si="433"/>
        <v>0</v>
      </c>
      <c r="X1693" s="538">
        <f t="shared" si="433"/>
        <v>0</v>
      </c>
      <c r="Y1693" s="538">
        <f t="shared" si="437"/>
        <v>0</v>
      </c>
      <c r="Z1693" s="542">
        <f t="shared" si="438"/>
        <v>0</v>
      </c>
      <c r="AA1693" s="540"/>
      <c r="AB1693" s="544" t="s">
        <v>2263</v>
      </c>
      <c r="AC1693" s="544" t="s">
        <v>2505</v>
      </c>
      <c r="AD1693" s="544" t="s">
        <v>2505</v>
      </c>
      <c r="AE1693" s="544" t="s">
        <v>2263</v>
      </c>
      <c r="AF1693" s="545" t="s">
        <v>2263</v>
      </c>
      <c r="AG1693" s="545" t="s">
        <v>2263</v>
      </c>
      <c r="AH1693" s="543"/>
      <c r="AN1693" s="502">
        <f t="shared" si="431"/>
        <v>0</v>
      </c>
      <c r="AO1693" s="502">
        <f t="shared" si="431"/>
        <v>-3201776.6243331498</v>
      </c>
      <c r="AP1693" s="502">
        <f t="shared" si="431"/>
        <v>-1643168.6757532069</v>
      </c>
      <c r="AQ1693" s="502">
        <f t="shared" si="431"/>
        <v>-3893596.018916727</v>
      </c>
    </row>
    <row r="1694" spans="1:43" ht="12.75" x14ac:dyDescent="0.2">
      <c r="A1694" s="535" t="s">
        <v>2068</v>
      </c>
      <c r="B1694" s="536">
        <v>0</v>
      </c>
      <c r="C1694" s="537" t="s">
        <v>2263</v>
      </c>
      <c r="D1694" s="537">
        <v>444.33145046979013</v>
      </c>
      <c r="E1694" s="537">
        <v>444.33145046979013</v>
      </c>
      <c r="F1694" s="537">
        <v>2002.5261338928633</v>
      </c>
      <c r="G1694" s="538">
        <v>0</v>
      </c>
      <c r="H1694" s="538">
        <v>12311</v>
      </c>
      <c r="I1694" s="538">
        <v>2919</v>
      </c>
      <c r="J1694" s="538">
        <v>1455</v>
      </c>
      <c r="K1694" s="539">
        <f t="shared" si="434"/>
        <v>0</v>
      </c>
      <c r="L1694" s="539">
        <f t="shared" si="432"/>
        <v>5470164.4867335865</v>
      </c>
      <c r="M1694" s="539">
        <f t="shared" si="432"/>
        <v>1297003.5039213174</v>
      </c>
      <c r="N1694" s="539">
        <f t="shared" si="432"/>
        <v>2913675.5248141163</v>
      </c>
      <c r="O1694" s="539">
        <f t="shared" si="435"/>
        <v>9680843.5154690202</v>
      </c>
      <c r="P1694" s="540"/>
      <c r="Q1694" s="541"/>
      <c r="R1694" s="541"/>
      <c r="S1694" s="541"/>
      <c r="T1694" s="541"/>
      <c r="U1694" s="538">
        <f t="shared" si="436"/>
        <v>0</v>
      </c>
      <c r="V1694" s="538">
        <f t="shared" si="433"/>
        <v>0</v>
      </c>
      <c r="W1694" s="538">
        <f t="shared" si="433"/>
        <v>0</v>
      </c>
      <c r="X1694" s="538">
        <f t="shared" si="433"/>
        <v>0</v>
      </c>
      <c r="Y1694" s="538">
        <f t="shared" si="437"/>
        <v>0</v>
      </c>
      <c r="Z1694" s="542">
        <f t="shared" si="438"/>
        <v>0</v>
      </c>
      <c r="AA1694" s="540"/>
      <c r="AB1694" s="544" t="s">
        <v>2263</v>
      </c>
      <c r="AC1694" s="544" t="s">
        <v>2505</v>
      </c>
      <c r="AD1694" s="544" t="s">
        <v>2505</v>
      </c>
      <c r="AE1694" s="544" t="s">
        <v>2263</v>
      </c>
      <c r="AF1694" s="545" t="s">
        <v>2263</v>
      </c>
      <c r="AG1694" s="545" t="s">
        <v>2263</v>
      </c>
      <c r="AH1694" s="543"/>
      <c r="AN1694" s="502">
        <f t="shared" si="431"/>
        <v>0</v>
      </c>
      <c r="AO1694" s="502">
        <f t="shared" si="431"/>
        <v>-5470164.4867335865</v>
      </c>
      <c r="AP1694" s="502">
        <f t="shared" si="431"/>
        <v>-1297003.5039213174</v>
      </c>
      <c r="AQ1694" s="502">
        <f t="shared" si="431"/>
        <v>-2913675.5248141163</v>
      </c>
    </row>
    <row r="1695" spans="1:43" ht="12.75" x14ac:dyDescent="0.2">
      <c r="A1695" s="535" t="s">
        <v>2069</v>
      </c>
      <c r="B1695" s="536">
        <v>0</v>
      </c>
      <c r="C1695" s="537" t="s">
        <v>2263</v>
      </c>
      <c r="D1695" s="537">
        <v>2979.742577731427</v>
      </c>
      <c r="E1695" s="537">
        <v>2979.742577731427</v>
      </c>
      <c r="F1695" s="537">
        <v>5315.8552525714667</v>
      </c>
      <c r="G1695" s="538">
        <v>0</v>
      </c>
      <c r="H1695" s="538">
        <v>79</v>
      </c>
      <c r="I1695" s="538">
        <v>79</v>
      </c>
      <c r="J1695" s="538">
        <v>346</v>
      </c>
      <c r="K1695" s="539">
        <f t="shared" si="434"/>
        <v>0</v>
      </c>
      <c r="L1695" s="539">
        <f t="shared" si="432"/>
        <v>235399.66364078273</v>
      </c>
      <c r="M1695" s="539">
        <f t="shared" si="432"/>
        <v>235399.66364078273</v>
      </c>
      <c r="N1695" s="539">
        <f t="shared" si="432"/>
        <v>1839285.9173897274</v>
      </c>
      <c r="O1695" s="539">
        <f t="shared" si="435"/>
        <v>2310085.2446712931</v>
      </c>
      <c r="P1695" s="540"/>
      <c r="Q1695" s="541"/>
      <c r="R1695" s="541"/>
      <c r="S1695" s="541"/>
      <c r="T1695" s="541"/>
      <c r="U1695" s="538">
        <f t="shared" si="436"/>
        <v>0</v>
      </c>
      <c r="V1695" s="538">
        <f t="shared" si="433"/>
        <v>0</v>
      </c>
      <c r="W1695" s="538">
        <f t="shared" si="433"/>
        <v>0</v>
      </c>
      <c r="X1695" s="538">
        <f t="shared" si="433"/>
        <v>0</v>
      </c>
      <c r="Y1695" s="538">
        <f t="shared" si="437"/>
        <v>0</v>
      </c>
      <c r="Z1695" s="542">
        <f t="shared" si="438"/>
        <v>0</v>
      </c>
      <c r="AA1695" s="540"/>
      <c r="AB1695" s="544" t="s">
        <v>2263</v>
      </c>
      <c r="AC1695" s="544" t="s">
        <v>2505</v>
      </c>
      <c r="AD1695" s="544" t="s">
        <v>2505</v>
      </c>
      <c r="AE1695" s="544" t="s">
        <v>2263</v>
      </c>
      <c r="AF1695" s="545" t="s">
        <v>2263</v>
      </c>
      <c r="AG1695" s="545" t="s">
        <v>2263</v>
      </c>
      <c r="AH1695" s="543"/>
      <c r="AN1695" s="502">
        <f t="shared" si="431"/>
        <v>0</v>
      </c>
      <c r="AO1695" s="502">
        <f t="shared" si="431"/>
        <v>-235399.66364078273</v>
      </c>
      <c r="AP1695" s="502">
        <f t="shared" si="431"/>
        <v>-235399.66364078273</v>
      </c>
      <c r="AQ1695" s="502">
        <f t="shared" si="431"/>
        <v>-1839285.9173897274</v>
      </c>
    </row>
    <row r="1696" spans="1:43" ht="12.75" x14ac:dyDescent="0.2">
      <c r="A1696" s="535" t="s">
        <v>2070</v>
      </c>
      <c r="B1696" s="536">
        <v>0</v>
      </c>
      <c r="C1696" s="537" t="s">
        <v>2263</v>
      </c>
      <c r="D1696" s="537">
        <v>570.25962120161125</v>
      </c>
      <c r="E1696" s="537">
        <v>570.25962120161125</v>
      </c>
      <c r="F1696" s="537">
        <v>3055.5204988990081</v>
      </c>
      <c r="G1696" s="538">
        <v>0</v>
      </c>
      <c r="H1696" s="538">
        <v>342</v>
      </c>
      <c r="I1696" s="538">
        <v>100</v>
      </c>
      <c r="J1696" s="538">
        <v>194</v>
      </c>
      <c r="K1696" s="539">
        <f t="shared" si="434"/>
        <v>0</v>
      </c>
      <c r="L1696" s="539">
        <f t="shared" si="432"/>
        <v>195028.79045095106</v>
      </c>
      <c r="M1696" s="539">
        <f t="shared" si="432"/>
        <v>57025.962120161123</v>
      </c>
      <c r="N1696" s="539">
        <f t="shared" si="432"/>
        <v>592770.97678640753</v>
      </c>
      <c r="O1696" s="539">
        <f t="shared" si="435"/>
        <v>844825.72935751965</v>
      </c>
      <c r="P1696" s="540"/>
      <c r="Q1696" s="541"/>
      <c r="R1696" s="541"/>
      <c r="S1696" s="541"/>
      <c r="T1696" s="541"/>
      <c r="U1696" s="538">
        <f t="shared" si="436"/>
        <v>0</v>
      </c>
      <c r="V1696" s="538">
        <f t="shared" si="433"/>
        <v>0</v>
      </c>
      <c r="W1696" s="538">
        <f t="shared" si="433"/>
        <v>0</v>
      </c>
      <c r="X1696" s="538">
        <f t="shared" si="433"/>
        <v>0</v>
      </c>
      <c r="Y1696" s="538">
        <f t="shared" si="437"/>
        <v>0</v>
      </c>
      <c r="Z1696" s="542">
        <f t="shared" si="438"/>
        <v>0</v>
      </c>
      <c r="AA1696" s="540"/>
      <c r="AB1696" s="544" t="s">
        <v>2263</v>
      </c>
      <c r="AC1696" s="544" t="s">
        <v>2505</v>
      </c>
      <c r="AD1696" s="544" t="s">
        <v>2505</v>
      </c>
      <c r="AE1696" s="544" t="s">
        <v>2263</v>
      </c>
      <c r="AF1696" s="545" t="s">
        <v>2263</v>
      </c>
      <c r="AG1696" s="545" t="s">
        <v>2263</v>
      </c>
      <c r="AH1696" s="543"/>
      <c r="AN1696" s="502">
        <f t="shared" si="431"/>
        <v>0</v>
      </c>
      <c r="AO1696" s="502">
        <f t="shared" si="431"/>
        <v>-195028.79045095106</v>
      </c>
      <c r="AP1696" s="502">
        <f t="shared" si="431"/>
        <v>-57025.962120161123</v>
      </c>
      <c r="AQ1696" s="502">
        <f t="shared" si="431"/>
        <v>-592770.97678640753</v>
      </c>
    </row>
    <row r="1697" spans="1:43" ht="12.75" x14ac:dyDescent="0.2">
      <c r="A1697" s="535" t="s">
        <v>2071</v>
      </c>
      <c r="B1697" s="536">
        <v>0</v>
      </c>
      <c r="C1697" s="537" t="s">
        <v>2263</v>
      </c>
      <c r="D1697" s="537">
        <v>426.66909297225953</v>
      </c>
      <c r="E1697" s="537">
        <v>426.66909297225953</v>
      </c>
      <c r="F1697" s="537">
        <v>2589.9028821388533</v>
      </c>
      <c r="G1697" s="538">
        <v>0</v>
      </c>
      <c r="H1697" s="538">
        <v>1140</v>
      </c>
      <c r="I1697" s="538">
        <v>139</v>
      </c>
      <c r="J1697" s="538">
        <v>240</v>
      </c>
      <c r="K1697" s="539">
        <f t="shared" si="434"/>
        <v>0</v>
      </c>
      <c r="L1697" s="539">
        <f t="shared" si="432"/>
        <v>486402.76598837588</v>
      </c>
      <c r="M1697" s="539">
        <f t="shared" si="432"/>
        <v>59307.003923144075</v>
      </c>
      <c r="N1697" s="539">
        <f t="shared" si="432"/>
        <v>621576.69171332475</v>
      </c>
      <c r="O1697" s="539">
        <f t="shared" si="435"/>
        <v>1167286.4616248447</v>
      </c>
      <c r="P1697" s="540"/>
      <c r="Q1697" s="541"/>
      <c r="R1697" s="541"/>
      <c r="S1697" s="541"/>
      <c r="T1697" s="541"/>
      <c r="U1697" s="538">
        <f t="shared" si="436"/>
        <v>0</v>
      </c>
      <c r="V1697" s="538">
        <f t="shared" si="433"/>
        <v>0</v>
      </c>
      <c r="W1697" s="538">
        <f t="shared" si="433"/>
        <v>0</v>
      </c>
      <c r="X1697" s="538">
        <f t="shared" si="433"/>
        <v>0</v>
      </c>
      <c r="Y1697" s="538">
        <f t="shared" si="437"/>
        <v>0</v>
      </c>
      <c r="Z1697" s="542">
        <f t="shared" si="438"/>
        <v>0</v>
      </c>
      <c r="AA1697" s="540"/>
      <c r="AB1697" s="544" t="s">
        <v>2263</v>
      </c>
      <c r="AC1697" s="544" t="s">
        <v>2505</v>
      </c>
      <c r="AD1697" s="544" t="s">
        <v>2505</v>
      </c>
      <c r="AE1697" s="544" t="s">
        <v>2263</v>
      </c>
      <c r="AF1697" s="545" t="s">
        <v>2263</v>
      </c>
      <c r="AG1697" s="545" t="s">
        <v>2263</v>
      </c>
      <c r="AH1697" s="543"/>
      <c r="AN1697" s="502">
        <f t="shared" si="431"/>
        <v>0</v>
      </c>
      <c r="AO1697" s="502">
        <f t="shared" si="431"/>
        <v>-486402.76598837588</v>
      </c>
      <c r="AP1697" s="502">
        <f t="shared" si="431"/>
        <v>-59307.003923144075</v>
      </c>
      <c r="AQ1697" s="502">
        <f t="shared" si="431"/>
        <v>-621576.69171332475</v>
      </c>
    </row>
    <row r="1698" spans="1:43" ht="12.75" x14ac:dyDescent="0.2">
      <c r="A1698" s="535" t="s">
        <v>2072</v>
      </c>
      <c r="B1698" s="536">
        <v>0</v>
      </c>
      <c r="C1698" s="537" t="s">
        <v>2263</v>
      </c>
      <c r="D1698" s="537">
        <v>306.56013747916859</v>
      </c>
      <c r="E1698" s="537">
        <v>306.56013747916859</v>
      </c>
      <c r="F1698" s="537">
        <v>1828.3638385458385</v>
      </c>
      <c r="G1698" s="538">
        <v>0</v>
      </c>
      <c r="H1698" s="538">
        <v>8194</v>
      </c>
      <c r="I1698" s="538">
        <v>502</v>
      </c>
      <c r="J1698" s="538">
        <v>386</v>
      </c>
      <c r="K1698" s="539">
        <f t="shared" si="434"/>
        <v>0</v>
      </c>
      <c r="L1698" s="539">
        <f t="shared" si="432"/>
        <v>2511953.7665043073</v>
      </c>
      <c r="M1698" s="539">
        <f t="shared" si="432"/>
        <v>153893.18901454264</v>
      </c>
      <c r="N1698" s="539">
        <f t="shared" si="432"/>
        <v>705748.44167869363</v>
      </c>
      <c r="O1698" s="539">
        <f t="shared" si="435"/>
        <v>3371595.3971975436</v>
      </c>
      <c r="P1698" s="540"/>
      <c r="Q1698" s="541"/>
      <c r="R1698" s="541"/>
      <c r="S1698" s="541"/>
      <c r="T1698" s="541"/>
      <c r="U1698" s="538">
        <f t="shared" si="436"/>
        <v>0</v>
      </c>
      <c r="V1698" s="538">
        <f t="shared" si="433"/>
        <v>0</v>
      </c>
      <c r="W1698" s="538">
        <f t="shared" si="433"/>
        <v>0</v>
      </c>
      <c r="X1698" s="538">
        <f t="shared" si="433"/>
        <v>0</v>
      </c>
      <c r="Y1698" s="538">
        <f t="shared" si="437"/>
        <v>0</v>
      </c>
      <c r="Z1698" s="542">
        <f t="shared" si="438"/>
        <v>0</v>
      </c>
      <c r="AA1698" s="540"/>
      <c r="AB1698" s="544" t="s">
        <v>2263</v>
      </c>
      <c r="AC1698" s="544" t="s">
        <v>2505</v>
      </c>
      <c r="AD1698" s="544" t="s">
        <v>2505</v>
      </c>
      <c r="AE1698" s="544" t="s">
        <v>2263</v>
      </c>
      <c r="AF1698" s="545" t="s">
        <v>2263</v>
      </c>
      <c r="AG1698" s="545" t="s">
        <v>2263</v>
      </c>
      <c r="AH1698" s="543"/>
      <c r="AN1698" s="502">
        <f t="shared" si="431"/>
        <v>0</v>
      </c>
      <c r="AO1698" s="502">
        <f t="shared" si="431"/>
        <v>-2511953.7665043073</v>
      </c>
      <c r="AP1698" s="502">
        <f t="shared" si="431"/>
        <v>-153893.18901454264</v>
      </c>
      <c r="AQ1698" s="502">
        <f t="shared" si="431"/>
        <v>-705748.44167869363</v>
      </c>
    </row>
    <row r="1699" spans="1:43" s="509" customFormat="1" ht="25.5" x14ac:dyDescent="0.2">
      <c r="A1699" s="548" t="s">
        <v>2073</v>
      </c>
      <c r="B1699" s="549" t="s">
        <v>2471</v>
      </c>
      <c r="C1699" s="550">
        <v>282.47694565137755</v>
      </c>
      <c r="D1699" s="550">
        <v>440.31107302378842</v>
      </c>
      <c r="E1699" s="550">
        <v>440.31107302378842</v>
      </c>
      <c r="F1699" s="550">
        <v>689.22235819668776</v>
      </c>
      <c r="G1699" s="551">
        <v>3114</v>
      </c>
      <c r="H1699" s="551">
        <v>26160</v>
      </c>
      <c r="I1699" s="551">
        <v>694</v>
      </c>
      <c r="J1699" s="551">
        <v>266</v>
      </c>
      <c r="K1699" s="552">
        <f t="shared" si="434"/>
        <v>879633.20875838969</v>
      </c>
      <c r="L1699" s="552">
        <f t="shared" si="432"/>
        <v>11518537.670302305</v>
      </c>
      <c r="M1699" s="552">
        <f t="shared" si="432"/>
        <v>305575.88467850914</v>
      </c>
      <c r="N1699" s="552">
        <f t="shared" si="432"/>
        <v>183333.14728031895</v>
      </c>
      <c r="O1699" s="552">
        <f t="shared" si="435"/>
        <v>12887079.911019523</v>
      </c>
      <c r="P1699" s="540"/>
      <c r="Q1699" s="553">
        <f>+R1699</f>
        <v>1018.3836516308742</v>
      </c>
      <c r="R1699" s="553">
        <f>SUMPRODUCT(C1699:F1699,G1699:J1699)/SUM(G1699:J1699)*(1+120%)*1.086</f>
        <v>1018.3836516308742</v>
      </c>
      <c r="S1699" s="553">
        <f>+R1699</f>
        <v>1018.3836516308742</v>
      </c>
      <c r="T1699" s="553">
        <f>+R1699</f>
        <v>1018.3836516308742</v>
      </c>
      <c r="U1699" s="551">
        <f t="shared" si="436"/>
        <v>3171246.6911785421</v>
      </c>
      <c r="V1699" s="551">
        <f t="shared" si="433"/>
        <v>26640916.326663669</v>
      </c>
      <c r="W1699" s="551">
        <f t="shared" si="433"/>
        <v>706758.25423182664</v>
      </c>
      <c r="X1699" s="551">
        <f t="shared" si="433"/>
        <v>270890.05133381253</v>
      </c>
      <c r="Y1699" s="551">
        <f t="shared" si="437"/>
        <v>30789811.323407847</v>
      </c>
      <c r="Z1699" s="551">
        <f t="shared" si="438"/>
        <v>17902731.412388325</v>
      </c>
      <c r="AA1699" s="540"/>
      <c r="AB1699" s="554" t="s">
        <v>2505</v>
      </c>
      <c r="AC1699" s="554">
        <v>425.82626697140972</v>
      </c>
      <c r="AD1699" s="554">
        <v>425.82626697140972</v>
      </c>
      <c r="AE1699" s="554">
        <v>546.32604039097885</v>
      </c>
      <c r="AF1699" s="555">
        <v>303</v>
      </c>
      <c r="AG1699" s="555" t="s">
        <v>2263</v>
      </c>
      <c r="AH1699" s="540"/>
      <c r="AN1699" s="502">
        <f t="shared" si="431"/>
        <v>2291613.4824201525</v>
      </c>
      <c r="AO1699" s="502">
        <f t="shared" si="431"/>
        <v>15122378.656361364</v>
      </c>
      <c r="AP1699" s="502">
        <f t="shared" si="431"/>
        <v>401182.36955331749</v>
      </c>
      <c r="AQ1699" s="502">
        <f t="shared" si="431"/>
        <v>87556.904053493578</v>
      </c>
    </row>
    <row r="1700" spans="1:43" ht="12.75" x14ac:dyDescent="0.2">
      <c r="A1700" s="535" t="s">
        <v>2074</v>
      </c>
      <c r="B1700" s="536">
        <v>0</v>
      </c>
      <c r="C1700" s="537" t="s">
        <v>2263</v>
      </c>
      <c r="D1700" s="537">
        <v>8170.3823025886804</v>
      </c>
      <c r="E1700" s="537">
        <v>8170.3823025886804</v>
      </c>
      <c r="F1700" s="537">
        <v>5473.3307238281077</v>
      </c>
      <c r="G1700" s="538">
        <v>0</v>
      </c>
      <c r="H1700" s="538">
        <v>0</v>
      </c>
      <c r="I1700" s="538">
        <v>12</v>
      </c>
      <c r="J1700" s="538">
        <v>186</v>
      </c>
      <c r="K1700" s="539">
        <f t="shared" si="434"/>
        <v>0</v>
      </c>
      <c r="L1700" s="539">
        <f t="shared" si="432"/>
        <v>0</v>
      </c>
      <c r="M1700" s="539">
        <f t="shared" si="432"/>
        <v>98044.587631064162</v>
      </c>
      <c r="N1700" s="539">
        <f t="shared" si="432"/>
        <v>1018039.5146320281</v>
      </c>
      <c r="O1700" s="539">
        <f t="shared" si="435"/>
        <v>1116084.1022630923</v>
      </c>
      <c r="P1700" s="540"/>
      <c r="Q1700" s="541"/>
      <c r="R1700" s="541"/>
      <c r="S1700" s="541"/>
      <c r="T1700" s="541"/>
      <c r="U1700" s="538">
        <f t="shared" si="436"/>
        <v>0</v>
      </c>
      <c r="V1700" s="538">
        <f t="shared" si="433"/>
        <v>0</v>
      </c>
      <c r="W1700" s="538">
        <f t="shared" si="433"/>
        <v>0</v>
      </c>
      <c r="X1700" s="538">
        <f t="shared" si="433"/>
        <v>0</v>
      </c>
      <c r="Y1700" s="538">
        <f t="shared" si="437"/>
        <v>0</v>
      </c>
      <c r="Z1700" s="542">
        <f t="shared" si="438"/>
        <v>0</v>
      </c>
      <c r="AA1700" s="540"/>
      <c r="AB1700" s="544" t="s">
        <v>2263</v>
      </c>
      <c r="AC1700" s="544" t="s">
        <v>2505</v>
      </c>
      <c r="AD1700" s="544" t="s">
        <v>2505</v>
      </c>
      <c r="AE1700" s="544" t="s">
        <v>2263</v>
      </c>
      <c r="AF1700" s="545" t="s">
        <v>2263</v>
      </c>
      <c r="AG1700" s="545" t="s">
        <v>2263</v>
      </c>
      <c r="AH1700" s="543"/>
      <c r="AN1700" s="502">
        <f t="shared" si="431"/>
        <v>0</v>
      </c>
      <c r="AO1700" s="502">
        <f t="shared" si="431"/>
        <v>0</v>
      </c>
      <c r="AP1700" s="502">
        <f t="shared" si="431"/>
        <v>-98044.587631064162</v>
      </c>
      <c r="AQ1700" s="502">
        <f t="shared" si="431"/>
        <v>-1018039.5146320281</v>
      </c>
    </row>
    <row r="1701" spans="1:43" ht="12.75" x14ac:dyDescent="0.2">
      <c r="A1701" s="535" t="s">
        <v>2075</v>
      </c>
      <c r="B1701" s="536">
        <v>0</v>
      </c>
      <c r="C1701" s="537" t="s">
        <v>2263</v>
      </c>
      <c r="D1701" s="537">
        <v>4324.150138487872</v>
      </c>
      <c r="E1701" s="537">
        <v>4324.150138487872</v>
      </c>
      <c r="F1701" s="537">
        <v>3689.9137262376425</v>
      </c>
      <c r="G1701" s="538">
        <v>0</v>
      </c>
      <c r="H1701" s="538">
        <v>11</v>
      </c>
      <c r="I1701" s="538">
        <v>39</v>
      </c>
      <c r="J1701" s="538">
        <v>339</v>
      </c>
      <c r="K1701" s="539">
        <f t="shared" si="434"/>
        <v>0</v>
      </c>
      <c r="L1701" s="539">
        <f t="shared" si="432"/>
        <v>47565.651523366592</v>
      </c>
      <c r="M1701" s="539">
        <f t="shared" si="432"/>
        <v>168641.85540102702</v>
      </c>
      <c r="N1701" s="539">
        <f t="shared" si="432"/>
        <v>1250880.7531945608</v>
      </c>
      <c r="O1701" s="539">
        <f t="shared" si="435"/>
        <v>1467088.2601189543</v>
      </c>
      <c r="P1701" s="540"/>
      <c r="Q1701" s="541"/>
      <c r="R1701" s="541"/>
      <c r="S1701" s="541"/>
      <c r="T1701" s="541"/>
      <c r="U1701" s="538">
        <f t="shared" si="436"/>
        <v>0</v>
      </c>
      <c r="V1701" s="538">
        <f t="shared" si="433"/>
        <v>0</v>
      </c>
      <c r="W1701" s="538">
        <f t="shared" si="433"/>
        <v>0</v>
      </c>
      <c r="X1701" s="538">
        <f t="shared" si="433"/>
        <v>0</v>
      </c>
      <c r="Y1701" s="538">
        <f t="shared" si="437"/>
        <v>0</v>
      </c>
      <c r="Z1701" s="542">
        <f t="shared" si="438"/>
        <v>0</v>
      </c>
      <c r="AA1701" s="540"/>
      <c r="AB1701" s="544" t="s">
        <v>2263</v>
      </c>
      <c r="AC1701" s="544" t="s">
        <v>2505</v>
      </c>
      <c r="AD1701" s="544" t="s">
        <v>2505</v>
      </c>
      <c r="AE1701" s="544" t="s">
        <v>2263</v>
      </c>
      <c r="AF1701" s="545" t="s">
        <v>2263</v>
      </c>
      <c r="AG1701" s="545" t="s">
        <v>2263</v>
      </c>
      <c r="AH1701" s="543"/>
      <c r="AN1701" s="502">
        <f t="shared" si="431"/>
        <v>0</v>
      </c>
      <c r="AO1701" s="502">
        <f t="shared" si="431"/>
        <v>-47565.651523366592</v>
      </c>
      <c r="AP1701" s="502">
        <f t="shared" si="431"/>
        <v>-168641.85540102702</v>
      </c>
      <c r="AQ1701" s="502">
        <f t="shared" si="431"/>
        <v>-1250880.7531945608</v>
      </c>
    </row>
    <row r="1702" spans="1:43" ht="12.75" x14ac:dyDescent="0.2">
      <c r="A1702" s="535" t="s">
        <v>2076</v>
      </c>
      <c r="B1702" s="536">
        <v>0</v>
      </c>
      <c r="C1702" s="537" t="s">
        <v>2263</v>
      </c>
      <c r="D1702" s="537">
        <v>2975.8362409484544</v>
      </c>
      <c r="E1702" s="537">
        <v>2975.8362409484544</v>
      </c>
      <c r="F1702" s="537">
        <v>2470.9510700952928</v>
      </c>
      <c r="G1702" s="538">
        <v>0</v>
      </c>
      <c r="H1702" s="538">
        <v>31</v>
      </c>
      <c r="I1702" s="538">
        <v>134</v>
      </c>
      <c r="J1702" s="538">
        <v>1100</v>
      </c>
      <c r="K1702" s="539">
        <f t="shared" si="434"/>
        <v>0</v>
      </c>
      <c r="L1702" s="539">
        <f t="shared" si="432"/>
        <v>92250.923469402085</v>
      </c>
      <c r="M1702" s="539">
        <f t="shared" si="432"/>
        <v>398762.05628709286</v>
      </c>
      <c r="N1702" s="539">
        <f t="shared" si="432"/>
        <v>2718046.1771048219</v>
      </c>
      <c r="O1702" s="539">
        <f t="shared" si="435"/>
        <v>3209059.1568613169</v>
      </c>
      <c r="P1702" s="540"/>
      <c r="Q1702" s="541"/>
      <c r="R1702" s="541"/>
      <c r="S1702" s="541"/>
      <c r="T1702" s="541"/>
      <c r="U1702" s="538">
        <f t="shared" si="436"/>
        <v>0</v>
      </c>
      <c r="V1702" s="538">
        <f t="shared" si="433"/>
        <v>0</v>
      </c>
      <c r="W1702" s="538">
        <f t="shared" si="433"/>
        <v>0</v>
      </c>
      <c r="X1702" s="538">
        <f t="shared" si="433"/>
        <v>0</v>
      </c>
      <c r="Y1702" s="538">
        <f t="shared" si="437"/>
        <v>0</v>
      </c>
      <c r="Z1702" s="542">
        <f t="shared" si="438"/>
        <v>0</v>
      </c>
      <c r="AA1702" s="540"/>
      <c r="AB1702" s="544" t="s">
        <v>2263</v>
      </c>
      <c r="AC1702" s="544" t="s">
        <v>2505</v>
      </c>
      <c r="AD1702" s="544" t="s">
        <v>2505</v>
      </c>
      <c r="AE1702" s="544" t="s">
        <v>2263</v>
      </c>
      <c r="AF1702" s="545" t="s">
        <v>2263</v>
      </c>
      <c r="AG1702" s="545" t="s">
        <v>2263</v>
      </c>
      <c r="AH1702" s="543"/>
      <c r="AN1702" s="502">
        <f t="shared" si="431"/>
        <v>0</v>
      </c>
      <c r="AO1702" s="502">
        <f t="shared" si="431"/>
        <v>-92250.923469402085</v>
      </c>
      <c r="AP1702" s="502">
        <f t="shared" si="431"/>
        <v>-398762.05628709286</v>
      </c>
      <c r="AQ1702" s="502">
        <f t="shared" si="431"/>
        <v>-2718046.1771048219</v>
      </c>
    </row>
    <row r="1703" spans="1:43" ht="12.75" x14ac:dyDescent="0.2">
      <c r="A1703" s="535" t="s">
        <v>2077</v>
      </c>
      <c r="B1703" s="536">
        <v>0</v>
      </c>
      <c r="C1703" s="537" t="s">
        <v>2263</v>
      </c>
      <c r="D1703" s="537">
        <v>2074.7846654321511</v>
      </c>
      <c r="E1703" s="537">
        <v>2074.7846654321511</v>
      </c>
      <c r="F1703" s="537">
        <v>1902.825406008923</v>
      </c>
      <c r="G1703" s="538">
        <v>0</v>
      </c>
      <c r="H1703" s="538">
        <v>102</v>
      </c>
      <c r="I1703" s="538">
        <v>220</v>
      </c>
      <c r="J1703" s="538">
        <v>1649</v>
      </c>
      <c r="K1703" s="539">
        <f t="shared" si="434"/>
        <v>0</v>
      </c>
      <c r="L1703" s="539">
        <f t="shared" si="432"/>
        <v>211628.03587407942</v>
      </c>
      <c r="M1703" s="539">
        <f t="shared" si="432"/>
        <v>456452.62639507325</v>
      </c>
      <c r="N1703" s="539">
        <f t="shared" si="432"/>
        <v>3137759.094508714</v>
      </c>
      <c r="O1703" s="539">
        <f t="shared" si="435"/>
        <v>3805839.7567778667</v>
      </c>
      <c r="P1703" s="540"/>
      <c r="Q1703" s="541"/>
      <c r="R1703" s="541"/>
      <c r="S1703" s="541"/>
      <c r="T1703" s="541"/>
      <c r="U1703" s="538">
        <f t="shared" si="436"/>
        <v>0</v>
      </c>
      <c r="V1703" s="538">
        <f t="shared" si="433"/>
        <v>0</v>
      </c>
      <c r="W1703" s="538">
        <f t="shared" si="433"/>
        <v>0</v>
      </c>
      <c r="X1703" s="538">
        <f t="shared" si="433"/>
        <v>0</v>
      </c>
      <c r="Y1703" s="538">
        <f t="shared" si="437"/>
        <v>0</v>
      </c>
      <c r="Z1703" s="542">
        <f t="shared" si="438"/>
        <v>0</v>
      </c>
      <c r="AA1703" s="540"/>
      <c r="AB1703" s="544" t="s">
        <v>2263</v>
      </c>
      <c r="AC1703" s="544" t="s">
        <v>2505</v>
      </c>
      <c r="AD1703" s="544" t="s">
        <v>2505</v>
      </c>
      <c r="AE1703" s="544" t="s">
        <v>2263</v>
      </c>
      <c r="AF1703" s="545" t="s">
        <v>2263</v>
      </c>
      <c r="AG1703" s="545" t="s">
        <v>2263</v>
      </c>
      <c r="AH1703" s="543"/>
      <c r="AN1703" s="502">
        <f t="shared" si="431"/>
        <v>0</v>
      </c>
      <c r="AO1703" s="502">
        <f t="shared" si="431"/>
        <v>-211628.03587407942</v>
      </c>
      <c r="AP1703" s="502">
        <f t="shared" si="431"/>
        <v>-456452.62639507325</v>
      </c>
      <c r="AQ1703" s="502">
        <f t="shared" si="431"/>
        <v>-3137759.094508714</v>
      </c>
    </row>
    <row r="1704" spans="1:43" ht="12.75" x14ac:dyDescent="0.2">
      <c r="A1704" s="535" t="s">
        <v>2078</v>
      </c>
      <c r="B1704" s="536">
        <v>0</v>
      </c>
      <c r="C1704" s="537" t="s">
        <v>2263</v>
      </c>
      <c r="D1704" s="537">
        <v>1150.7975051031431</v>
      </c>
      <c r="E1704" s="537">
        <v>1150.7975051031431</v>
      </c>
      <c r="F1704" s="537">
        <v>1645.8531094752627</v>
      </c>
      <c r="G1704" s="538">
        <v>0</v>
      </c>
      <c r="H1704" s="538">
        <v>181</v>
      </c>
      <c r="I1704" s="538">
        <v>151</v>
      </c>
      <c r="J1704" s="538">
        <v>858</v>
      </c>
      <c r="K1704" s="539">
        <f t="shared" si="434"/>
        <v>0</v>
      </c>
      <c r="L1704" s="539">
        <f t="shared" si="432"/>
        <v>208294.34842366888</v>
      </c>
      <c r="M1704" s="539">
        <f t="shared" si="432"/>
        <v>173770.4232705746</v>
      </c>
      <c r="N1704" s="539">
        <f t="shared" si="432"/>
        <v>1412141.9679297754</v>
      </c>
      <c r="O1704" s="539">
        <f t="shared" si="435"/>
        <v>1794206.7396240188</v>
      </c>
      <c r="P1704" s="540"/>
      <c r="Q1704" s="541"/>
      <c r="R1704" s="541"/>
      <c r="S1704" s="541"/>
      <c r="T1704" s="541"/>
      <c r="U1704" s="538">
        <f t="shared" si="436"/>
        <v>0</v>
      </c>
      <c r="V1704" s="538">
        <f t="shared" si="433"/>
        <v>0</v>
      </c>
      <c r="W1704" s="538">
        <f t="shared" si="433"/>
        <v>0</v>
      </c>
      <c r="X1704" s="538">
        <f t="shared" si="433"/>
        <v>0</v>
      </c>
      <c r="Y1704" s="538">
        <f t="shared" si="437"/>
        <v>0</v>
      </c>
      <c r="Z1704" s="542">
        <f t="shared" si="438"/>
        <v>0</v>
      </c>
      <c r="AA1704" s="540"/>
      <c r="AB1704" s="544" t="s">
        <v>2263</v>
      </c>
      <c r="AC1704" s="544" t="s">
        <v>2505</v>
      </c>
      <c r="AD1704" s="544" t="s">
        <v>2505</v>
      </c>
      <c r="AE1704" s="544" t="s">
        <v>2263</v>
      </c>
      <c r="AF1704" s="545" t="s">
        <v>2263</v>
      </c>
      <c r="AG1704" s="545" t="s">
        <v>2263</v>
      </c>
      <c r="AH1704" s="543"/>
      <c r="AN1704" s="502">
        <f t="shared" si="431"/>
        <v>0</v>
      </c>
      <c r="AO1704" s="502">
        <f t="shared" si="431"/>
        <v>-208294.34842366888</v>
      </c>
      <c r="AP1704" s="502">
        <f t="shared" si="431"/>
        <v>-173770.4232705746</v>
      </c>
      <c r="AQ1704" s="502">
        <f t="shared" si="431"/>
        <v>-1412141.9679297754</v>
      </c>
    </row>
    <row r="1705" spans="1:43" ht="12.75" x14ac:dyDescent="0.2">
      <c r="A1705" s="535" t="s">
        <v>2079</v>
      </c>
      <c r="B1705" s="536">
        <v>0</v>
      </c>
      <c r="C1705" s="537" t="s">
        <v>2263</v>
      </c>
      <c r="D1705" s="537">
        <v>3466.2942263031737</v>
      </c>
      <c r="E1705" s="537">
        <v>3466.2942263031737</v>
      </c>
      <c r="F1705" s="537">
        <v>3331.1439728932146</v>
      </c>
      <c r="G1705" s="538">
        <v>0</v>
      </c>
      <c r="H1705" s="538">
        <v>7</v>
      </c>
      <c r="I1705" s="538">
        <v>17</v>
      </c>
      <c r="J1705" s="538">
        <v>512</v>
      </c>
      <c r="K1705" s="539">
        <f t="shared" si="434"/>
        <v>0</v>
      </c>
      <c r="L1705" s="539">
        <f t="shared" si="432"/>
        <v>24264.059584122217</v>
      </c>
      <c r="M1705" s="539">
        <f t="shared" si="432"/>
        <v>58927.001847153952</v>
      </c>
      <c r="N1705" s="539">
        <f t="shared" si="432"/>
        <v>1705545.7141213259</v>
      </c>
      <c r="O1705" s="539">
        <f t="shared" si="435"/>
        <v>1788736.775552602</v>
      </c>
      <c r="P1705" s="540"/>
      <c r="Q1705" s="541"/>
      <c r="R1705" s="541"/>
      <c r="S1705" s="541"/>
      <c r="T1705" s="541"/>
      <c r="U1705" s="538">
        <f t="shared" si="436"/>
        <v>0</v>
      </c>
      <c r="V1705" s="538">
        <f t="shared" si="433"/>
        <v>0</v>
      </c>
      <c r="W1705" s="538">
        <f t="shared" si="433"/>
        <v>0</v>
      </c>
      <c r="X1705" s="538">
        <f t="shared" si="433"/>
        <v>0</v>
      </c>
      <c r="Y1705" s="538">
        <f t="shared" si="437"/>
        <v>0</v>
      </c>
      <c r="Z1705" s="542">
        <f t="shared" si="438"/>
        <v>0</v>
      </c>
      <c r="AA1705" s="540"/>
      <c r="AB1705" s="544" t="s">
        <v>2263</v>
      </c>
      <c r="AC1705" s="544" t="s">
        <v>2505</v>
      </c>
      <c r="AD1705" s="544" t="s">
        <v>2505</v>
      </c>
      <c r="AE1705" s="544" t="s">
        <v>2263</v>
      </c>
      <c r="AF1705" s="545" t="s">
        <v>2263</v>
      </c>
      <c r="AG1705" s="545" t="s">
        <v>2263</v>
      </c>
      <c r="AH1705" s="543"/>
      <c r="AN1705" s="502">
        <f t="shared" si="431"/>
        <v>0</v>
      </c>
      <c r="AO1705" s="502">
        <f t="shared" si="431"/>
        <v>-24264.059584122217</v>
      </c>
      <c r="AP1705" s="502">
        <f t="shared" si="431"/>
        <v>-58927.001847153952</v>
      </c>
      <c r="AQ1705" s="502">
        <f t="shared" ref="AQ1705:AQ1768" si="439">X1705-N1705</f>
        <v>-1705545.7141213259</v>
      </c>
    </row>
    <row r="1706" spans="1:43" ht="12.75" x14ac:dyDescent="0.2">
      <c r="A1706" s="535" t="s">
        <v>2080</v>
      </c>
      <c r="B1706" s="536">
        <v>0</v>
      </c>
      <c r="C1706" s="537" t="s">
        <v>2263</v>
      </c>
      <c r="D1706" s="537">
        <v>994.64806685045733</v>
      </c>
      <c r="E1706" s="537">
        <v>994.64806685045733</v>
      </c>
      <c r="F1706" s="537">
        <v>2143.387348927406</v>
      </c>
      <c r="G1706" s="538">
        <v>0</v>
      </c>
      <c r="H1706" s="538">
        <v>91</v>
      </c>
      <c r="I1706" s="538">
        <v>51</v>
      </c>
      <c r="J1706" s="538">
        <v>2406</v>
      </c>
      <c r="K1706" s="539">
        <f t="shared" si="434"/>
        <v>0</v>
      </c>
      <c r="L1706" s="539">
        <f t="shared" ref="L1706:N1769" si="440">IFERROR(D1706*H1706,"")</f>
        <v>90512.974083391615</v>
      </c>
      <c r="M1706" s="539">
        <f t="shared" si="440"/>
        <v>50727.051409373322</v>
      </c>
      <c r="N1706" s="539">
        <f t="shared" si="440"/>
        <v>5156989.9615193391</v>
      </c>
      <c r="O1706" s="539">
        <f t="shared" si="435"/>
        <v>5298229.9870121041</v>
      </c>
      <c r="P1706" s="540"/>
      <c r="Q1706" s="541"/>
      <c r="R1706" s="541"/>
      <c r="S1706" s="541"/>
      <c r="T1706" s="541"/>
      <c r="U1706" s="538">
        <f t="shared" si="436"/>
        <v>0</v>
      </c>
      <c r="V1706" s="538">
        <f t="shared" ref="V1706:X1769" si="441">IFERROR(H1706*R1706,"")</f>
        <v>0</v>
      </c>
      <c r="W1706" s="538">
        <f t="shared" si="441"/>
        <v>0</v>
      </c>
      <c r="X1706" s="538">
        <f t="shared" si="441"/>
        <v>0</v>
      </c>
      <c r="Y1706" s="538">
        <f t="shared" si="437"/>
        <v>0</v>
      </c>
      <c r="Z1706" s="542">
        <f t="shared" si="438"/>
        <v>0</v>
      </c>
      <c r="AA1706" s="540"/>
      <c r="AB1706" s="544" t="s">
        <v>2263</v>
      </c>
      <c r="AC1706" s="544" t="s">
        <v>2505</v>
      </c>
      <c r="AD1706" s="544" t="s">
        <v>2505</v>
      </c>
      <c r="AE1706" s="544" t="s">
        <v>2263</v>
      </c>
      <c r="AF1706" s="545" t="s">
        <v>2263</v>
      </c>
      <c r="AG1706" s="545" t="s">
        <v>2263</v>
      </c>
      <c r="AH1706" s="543"/>
      <c r="AN1706" s="502">
        <f t="shared" ref="AN1706:AQ1769" si="442">U1706-K1706</f>
        <v>0</v>
      </c>
      <c r="AO1706" s="502">
        <f t="shared" si="442"/>
        <v>-90512.974083391615</v>
      </c>
      <c r="AP1706" s="502">
        <f t="shared" si="442"/>
        <v>-50727.051409373322</v>
      </c>
      <c r="AQ1706" s="502">
        <f t="shared" si="439"/>
        <v>-5156989.9615193391</v>
      </c>
    </row>
    <row r="1707" spans="1:43" ht="12.75" x14ac:dyDescent="0.2">
      <c r="A1707" s="535" t="s">
        <v>2081</v>
      </c>
      <c r="B1707" s="536">
        <v>0</v>
      </c>
      <c r="C1707" s="537" t="s">
        <v>2263</v>
      </c>
      <c r="D1707" s="537">
        <v>508.63309290809605</v>
      </c>
      <c r="E1707" s="537">
        <v>508.63309290809605</v>
      </c>
      <c r="F1707" s="537">
        <v>1242.6419749549998</v>
      </c>
      <c r="G1707" s="538">
        <v>0</v>
      </c>
      <c r="H1707" s="538">
        <v>148</v>
      </c>
      <c r="I1707" s="538">
        <v>56</v>
      </c>
      <c r="J1707" s="538">
        <v>3956</v>
      </c>
      <c r="K1707" s="539">
        <f t="shared" si="434"/>
        <v>0</v>
      </c>
      <c r="L1707" s="539">
        <f t="shared" si="440"/>
        <v>75277.69775039822</v>
      </c>
      <c r="M1707" s="539">
        <f t="shared" si="440"/>
        <v>28483.453202853379</v>
      </c>
      <c r="N1707" s="539">
        <f t="shared" si="440"/>
        <v>4915891.6529219793</v>
      </c>
      <c r="O1707" s="539">
        <f t="shared" si="435"/>
        <v>5019652.8038752312</v>
      </c>
      <c r="P1707" s="540"/>
      <c r="Q1707" s="541"/>
      <c r="R1707" s="541"/>
      <c r="S1707" s="541"/>
      <c r="T1707" s="541"/>
      <c r="U1707" s="538">
        <f t="shared" si="436"/>
        <v>0</v>
      </c>
      <c r="V1707" s="538">
        <f t="shared" si="441"/>
        <v>0</v>
      </c>
      <c r="W1707" s="538">
        <f t="shared" si="441"/>
        <v>0</v>
      </c>
      <c r="X1707" s="538">
        <f t="shared" si="441"/>
        <v>0</v>
      </c>
      <c r="Y1707" s="538">
        <f t="shared" si="437"/>
        <v>0</v>
      </c>
      <c r="Z1707" s="542">
        <f t="shared" si="438"/>
        <v>0</v>
      </c>
      <c r="AA1707" s="540"/>
      <c r="AB1707" s="544" t="s">
        <v>2263</v>
      </c>
      <c r="AC1707" s="544" t="s">
        <v>2505</v>
      </c>
      <c r="AD1707" s="544" t="s">
        <v>2505</v>
      </c>
      <c r="AE1707" s="544" t="s">
        <v>2263</v>
      </c>
      <c r="AF1707" s="545" t="s">
        <v>2263</v>
      </c>
      <c r="AG1707" s="545" t="s">
        <v>2263</v>
      </c>
      <c r="AH1707" s="543"/>
      <c r="AN1707" s="502">
        <f t="shared" si="442"/>
        <v>0</v>
      </c>
      <c r="AO1707" s="502">
        <f t="shared" si="442"/>
        <v>-75277.69775039822</v>
      </c>
      <c r="AP1707" s="502">
        <f t="shared" si="442"/>
        <v>-28483.453202853379</v>
      </c>
      <c r="AQ1707" s="502">
        <f t="shared" si="439"/>
        <v>-4915891.6529219793</v>
      </c>
    </row>
    <row r="1708" spans="1:43" ht="12.75" x14ac:dyDescent="0.2">
      <c r="A1708" s="535" t="s">
        <v>2082</v>
      </c>
      <c r="B1708" s="536">
        <v>0</v>
      </c>
      <c r="C1708" s="537" t="s">
        <v>2263</v>
      </c>
      <c r="D1708" s="537">
        <v>461.74759502212538</v>
      </c>
      <c r="E1708" s="537">
        <v>461.74759502212538</v>
      </c>
      <c r="F1708" s="537">
        <v>865.54914851408876</v>
      </c>
      <c r="G1708" s="538">
        <v>0</v>
      </c>
      <c r="H1708" s="538">
        <v>1632</v>
      </c>
      <c r="I1708" s="538">
        <v>52</v>
      </c>
      <c r="J1708" s="538">
        <v>358</v>
      </c>
      <c r="K1708" s="539">
        <f t="shared" si="434"/>
        <v>0</v>
      </c>
      <c r="L1708" s="539">
        <f t="shared" si="440"/>
        <v>753572.07507610857</v>
      </c>
      <c r="M1708" s="539">
        <f t="shared" si="440"/>
        <v>24010.87494115052</v>
      </c>
      <c r="N1708" s="539">
        <f t="shared" si="440"/>
        <v>309866.5951680438</v>
      </c>
      <c r="O1708" s="539">
        <f t="shared" si="435"/>
        <v>1087449.5451853028</v>
      </c>
      <c r="P1708" s="540"/>
      <c r="Q1708" s="541"/>
      <c r="R1708" s="541"/>
      <c r="S1708" s="541"/>
      <c r="T1708" s="541"/>
      <c r="U1708" s="538">
        <f t="shared" si="436"/>
        <v>0</v>
      </c>
      <c r="V1708" s="538">
        <f t="shared" si="441"/>
        <v>0</v>
      </c>
      <c r="W1708" s="538">
        <f t="shared" si="441"/>
        <v>0</v>
      </c>
      <c r="X1708" s="538">
        <f t="shared" si="441"/>
        <v>0</v>
      </c>
      <c r="Y1708" s="538">
        <f t="shared" si="437"/>
        <v>0</v>
      </c>
      <c r="Z1708" s="542">
        <f t="shared" si="438"/>
        <v>0</v>
      </c>
      <c r="AA1708" s="540"/>
      <c r="AB1708" s="544" t="s">
        <v>2263</v>
      </c>
      <c r="AC1708" s="544" t="s">
        <v>2505</v>
      </c>
      <c r="AD1708" s="544" t="s">
        <v>2505</v>
      </c>
      <c r="AE1708" s="544" t="s">
        <v>2263</v>
      </c>
      <c r="AF1708" s="545" t="s">
        <v>2263</v>
      </c>
      <c r="AG1708" s="545" t="s">
        <v>2263</v>
      </c>
      <c r="AH1708" s="543"/>
      <c r="AN1708" s="502">
        <f t="shared" si="442"/>
        <v>0</v>
      </c>
      <c r="AO1708" s="502">
        <f t="shared" si="442"/>
        <v>-753572.07507610857</v>
      </c>
      <c r="AP1708" s="502">
        <f t="shared" si="442"/>
        <v>-24010.87494115052</v>
      </c>
      <c r="AQ1708" s="502">
        <f t="shared" si="439"/>
        <v>-309866.5951680438</v>
      </c>
    </row>
    <row r="1709" spans="1:43" ht="12.75" x14ac:dyDescent="0.2">
      <c r="A1709" s="535" t="s">
        <v>2083</v>
      </c>
      <c r="B1709" s="536">
        <v>0</v>
      </c>
      <c r="C1709" s="537">
        <v>0</v>
      </c>
      <c r="D1709" s="537">
        <v>0</v>
      </c>
      <c r="E1709" s="537">
        <v>0</v>
      </c>
      <c r="F1709" s="537">
        <v>0</v>
      </c>
      <c r="G1709" s="538">
        <v>0</v>
      </c>
      <c r="H1709" s="538">
        <v>489860</v>
      </c>
      <c r="I1709" s="538">
        <v>19783</v>
      </c>
      <c r="J1709" s="538">
        <v>2104</v>
      </c>
      <c r="K1709" s="539">
        <f t="shared" si="434"/>
        <v>0</v>
      </c>
      <c r="L1709" s="539">
        <f t="shared" si="440"/>
        <v>0</v>
      </c>
      <c r="M1709" s="539">
        <f t="shared" si="440"/>
        <v>0</v>
      </c>
      <c r="N1709" s="539">
        <f t="shared" si="440"/>
        <v>0</v>
      </c>
      <c r="O1709" s="539">
        <f t="shared" si="435"/>
        <v>0</v>
      </c>
      <c r="P1709" s="540"/>
      <c r="Q1709" s="541"/>
      <c r="R1709" s="541"/>
      <c r="S1709" s="541"/>
      <c r="T1709" s="541"/>
      <c r="U1709" s="538">
        <f t="shared" si="436"/>
        <v>0</v>
      </c>
      <c r="V1709" s="538">
        <f t="shared" si="441"/>
        <v>0</v>
      </c>
      <c r="W1709" s="538">
        <f t="shared" si="441"/>
        <v>0</v>
      </c>
      <c r="X1709" s="538">
        <f t="shared" si="441"/>
        <v>0</v>
      </c>
      <c r="Y1709" s="538">
        <f t="shared" si="437"/>
        <v>0</v>
      </c>
      <c r="Z1709" s="542">
        <f t="shared" si="438"/>
        <v>0</v>
      </c>
      <c r="AA1709" s="540"/>
      <c r="AB1709" s="544">
        <v>0</v>
      </c>
      <c r="AC1709" s="544">
        <v>0</v>
      </c>
      <c r="AD1709" s="544">
        <v>0</v>
      </c>
      <c r="AE1709" s="544">
        <v>0</v>
      </c>
      <c r="AF1709" s="545" t="s">
        <v>2263</v>
      </c>
      <c r="AG1709" s="545" t="s">
        <v>2263</v>
      </c>
      <c r="AH1709" s="543"/>
      <c r="AN1709" s="502">
        <f t="shared" si="442"/>
        <v>0</v>
      </c>
      <c r="AO1709" s="502">
        <f t="shared" si="442"/>
        <v>0</v>
      </c>
      <c r="AP1709" s="502">
        <f t="shared" si="442"/>
        <v>0</v>
      </c>
      <c r="AQ1709" s="502">
        <f t="shared" si="439"/>
        <v>0</v>
      </c>
    </row>
    <row r="1710" spans="1:43" ht="12.75" x14ac:dyDescent="0.2">
      <c r="A1710" s="535" t="s">
        <v>2084</v>
      </c>
      <c r="B1710" s="536">
        <v>0</v>
      </c>
      <c r="C1710" s="537">
        <v>0</v>
      </c>
      <c r="D1710" s="537">
        <v>0</v>
      </c>
      <c r="E1710" s="537">
        <v>0</v>
      </c>
      <c r="F1710" s="537">
        <v>0</v>
      </c>
      <c r="G1710" s="538">
        <v>0</v>
      </c>
      <c r="H1710" s="538">
        <v>3345</v>
      </c>
      <c r="I1710" s="538">
        <v>299</v>
      </c>
      <c r="J1710" s="538">
        <v>115</v>
      </c>
      <c r="K1710" s="539">
        <f t="shared" si="434"/>
        <v>0</v>
      </c>
      <c r="L1710" s="539">
        <f t="shared" si="440"/>
        <v>0</v>
      </c>
      <c r="M1710" s="539">
        <f t="shared" si="440"/>
        <v>0</v>
      </c>
      <c r="N1710" s="539">
        <f t="shared" si="440"/>
        <v>0</v>
      </c>
      <c r="O1710" s="539">
        <f t="shared" si="435"/>
        <v>0</v>
      </c>
      <c r="P1710" s="540"/>
      <c r="Q1710" s="541"/>
      <c r="R1710" s="541"/>
      <c r="S1710" s="541"/>
      <c r="T1710" s="541"/>
      <c r="U1710" s="538">
        <f t="shared" si="436"/>
        <v>0</v>
      </c>
      <c r="V1710" s="538">
        <f t="shared" si="441"/>
        <v>0</v>
      </c>
      <c r="W1710" s="538">
        <f t="shared" si="441"/>
        <v>0</v>
      </c>
      <c r="X1710" s="538">
        <f t="shared" si="441"/>
        <v>0</v>
      </c>
      <c r="Y1710" s="538">
        <f t="shared" si="437"/>
        <v>0</v>
      </c>
      <c r="Z1710" s="542">
        <f t="shared" si="438"/>
        <v>0</v>
      </c>
      <c r="AA1710" s="540"/>
      <c r="AB1710" s="544">
        <v>0</v>
      </c>
      <c r="AC1710" s="544">
        <v>0</v>
      </c>
      <c r="AD1710" s="544">
        <v>0</v>
      </c>
      <c r="AE1710" s="544">
        <v>0</v>
      </c>
      <c r="AF1710" s="545" t="s">
        <v>2263</v>
      </c>
      <c r="AG1710" s="545" t="s">
        <v>2263</v>
      </c>
      <c r="AH1710" s="543"/>
      <c r="AN1710" s="502">
        <f t="shared" si="442"/>
        <v>0</v>
      </c>
      <c r="AO1710" s="502">
        <f t="shared" si="442"/>
        <v>0</v>
      </c>
      <c r="AP1710" s="502">
        <f t="shared" si="442"/>
        <v>0</v>
      </c>
      <c r="AQ1710" s="502">
        <f t="shared" si="439"/>
        <v>0</v>
      </c>
    </row>
    <row r="1711" spans="1:43" ht="12.75" x14ac:dyDescent="0.2">
      <c r="A1711" s="535" t="s">
        <v>2085</v>
      </c>
      <c r="B1711" s="536">
        <v>0</v>
      </c>
      <c r="C1711" s="537">
        <v>0</v>
      </c>
      <c r="D1711" s="537">
        <v>0</v>
      </c>
      <c r="E1711" s="537">
        <v>0</v>
      </c>
      <c r="F1711" s="537">
        <v>0</v>
      </c>
      <c r="G1711" s="538">
        <v>0</v>
      </c>
      <c r="H1711" s="538">
        <v>12716</v>
      </c>
      <c r="I1711" s="538">
        <v>9738</v>
      </c>
      <c r="J1711" s="538">
        <v>42748</v>
      </c>
      <c r="K1711" s="539">
        <f t="shared" si="434"/>
        <v>0</v>
      </c>
      <c r="L1711" s="539">
        <f t="shared" si="440"/>
        <v>0</v>
      </c>
      <c r="M1711" s="539">
        <f t="shared" si="440"/>
        <v>0</v>
      </c>
      <c r="N1711" s="539">
        <f t="shared" si="440"/>
        <v>0</v>
      </c>
      <c r="O1711" s="539">
        <f t="shared" si="435"/>
        <v>0</v>
      </c>
      <c r="P1711" s="540"/>
      <c r="Q1711" s="541"/>
      <c r="R1711" s="541"/>
      <c r="S1711" s="541"/>
      <c r="T1711" s="541"/>
      <c r="U1711" s="538">
        <f t="shared" si="436"/>
        <v>0</v>
      </c>
      <c r="V1711" s="538">
        <f t="shared" si="441"/>
        <v>0</v>
      </c>
      <c r="W1711" s="538">
        <f t="shared" si="441"/>
        <v>0</v>
      </c>
      <c r="X1711" s="538">
        <f t="shared" si="441"/>
        <v>0</v>
      </c>
      <c r="Y1711" s="538">
        <f t="shared" si="437"/>
        <v>0</v>
      </c>
      <c r="Z1711" s="542">
        <f t="shared" si="438"/>
        <v>0</v>
      </c>
      <c r="AA1711" s="540"/>
      <c r="AB1711" s="544">
        <v>0</v>
      </c>
      <c r="AC1711" s="544">
        <v>0</v>
      </c>
      <c r="AD1711" s="544">
        <v>0</v>
      </c>
      <c r="AE1711" s="544">
        <v>0</v>
      </c>
      <c r="AF1711" s="545" t="s">
        <v>2263</v>
      </c>
      <c r="AG1711" s="545" t="s">
        <v>2263</v>
      </c>
      <c r="AH1711" s="543"/>
      <c r="AN1711" s="502">
        <f t="shared" si="442"/>
        <v>0</v>
      </c>
      <c r="AO1711" s="502">
        <f t="shared" si="442"/>
        <v>0</v>
      </c>
      <c r="AP1711" s="502">
        <f t="shared" si="442"/>
        <v>0</v>
      </c>
      <c r="AQ1711" s="502">
        <f t="shared" si="439"/>
        <v>0</v>
      </c>
    </row>
    <row r="1712" spans="1:43" ht="76.5" x14ac:dyDescent="0.2">
      <c r="A1712" s="535" t="s">
        <v>2086</v>
      </c>
      <c r="B1712" s="536" t="s">
        <v>2525</v>
      </c>
      <c r="C1712" s="537" t="s">
        <v>2263</v>
      </c>
      <c r="D1712" s="537">
        <v>1183.529942785638</v>
      </c>
      <c r="E1712" s="537">
        <v>1183.529942785638</v>
      </c>
      <c r="F1712" s="537">
        <v>1312.3372031277356</v>
      </c>
      <c r="G1712" s="538">
        <v>0</v>
      </c>
      <c r="H1712" s="538">
        <v>47</v>
      </c>
      <c r="I1712" s="538">
        <v>80</v>
      </c>
      <c r="J1712" s="538">
        <v>8976</v>
      </c>
      <c r="K1712" s="539">
        <f t="shared" si="434"/>
        <v>0</v>
      </c>
      <c r="L1712" s="539">
        <f t="shared" si="440"/>
        <v>55625.907310924988</v>
      </c>
      <c r="M1712" s="539">
        <f t="shared" si="440"/>
        <v>94682.395422851041</v>
      </c>
      <c r="N1712" s="539">
        <f t="shared" si="440"/>
        <v>11779538.735274555</v>
      </c>
      <c r="O1712" s="539">
        <f t="shared" si="435"/>
        <v>11929847.03800833</v>
      </c>
      <c r="P1712" s="540"/>
      <c r="Q1712" s="541"/>
      <c r="R1712" s="541">
        <f>SUMPRODUCT($D1712:$F1712,$H1712:$J1712)/SUM($H1712:$J1712)</f>
        <v>1310.5401557737373</v>
      </c>
      <c r="S1712" s="541">
        <f t="shared" ref="S1712:T1727" si="443">SUMPRODUCT($D1712:$F1712,$H1712:$J1712)/SUM($H1712:$J1712)</f>
        <v>1310.5401557737373</v>
      </c>
      <c r="T1712" s="541">
        <f t="shared" si="443"/>
        <v>1310.5401557737373</v>
      </c>
      <c r="U1712" s="538">
        <f t="shared" si="436"/>
        <v>0</v>
      </c>
      <c r="V1712" s="538">
        <f t="shared" si="441"/>
        <v>61595.387321365655</v>
      </c>
      <c r="W1712" s="538">
        <f t="shared" si="441"/>
        <v>104843.21246189898</v>
      </c>
      <c r="X1712" s="538">
        <f t="shared" si="441"/>
        <v>11763408.438225066</v>
      </c>
      <c r="Y1712" s="538">
        <f t="shared" si="437"/>
        <v>11929847.03800833</v>
      </c>
      <c r="Z1712" s="542">
        <f t="shared" si="438"/>
        <v>0</v>
      </c>
      <c r="AA1712" s="540"/>
      <c r="AB1712" s="544" t="s">
        <v>2505</v>
      </c>
      <c r="AC1712" s="544">
        <v>1267.770982955599</v>
      </c>
      <c r="AD1712" s="544">
        <v>1267.770982955599</v>
      </c>
      <c r="AE1712" s="544">
        <v>1267.770982955599</v>
      </c>
      <c r="AF1712" s="545" t="s">
        <v>2263</v>
      </c>
      <c r="AG1712" s="545" t="s">
        <v>2263</v>
      </c>
      <c r="AH1712" s="543"/>
      <c r="AN1712" s="502">
        <f t="shared" si="442"/>
        <v>0</v>
      </c>
      <c r="AO1712" s="502">
        <f t="shared" si="442"/>
        <v>5969.4800104406677</v>
      </c>
      <c r="AP1712" s="502">
        <f t="shared" si="442"/>
        <v>10160.817039047935</v>
      </c>
      <c r="AQ1712" s="502">
        <f t="shared" si="439"/>
        <v>-16130.297049488872</v>
      </c>
    </row>
    <row r="1713" spans="1:43" ht="76.5" x14ac:dyDescent="0.2">
      <c r="A1713" s="535" t="s">
        <v>2087</v>
      </c>
      <c r="B1713" s="536" t="s">
        <v>2525</v>
      </c>
      <c r="C1713" s="537" t="s">
        <v>2263</v>
      </c>
      <c r="D1713" s="537">
        <v>3966.141609369849</v>
      </c>
      <c r="E1713" s="537">
        <v>3966.141609369849</v>
      </c>
      <c r="F1713" s="537">
        <v>2305.2547561284264</v>
      </c>
      <c r="G1713" s="538">
        <v>0</v>
      </c>
      <c r="H1713" s="538">
        <v>13</v>
      </c>
      <c r="I1713" s="538">
        <v>72</v>
      </c>
      <c r="J1713" s="538">
        <v>5974</v>
      </c>
      <c r="K1713" s="539">
        <f t="shared" si="434"/>
        <v>0</v>
      </c>
      <c r="L1713" s="539">
        <f t="shared" si="440"/>
        <v>51559.840921808034</v>
      </c>
      <c r="M1713" s="539">
        <f t="shared" si="440"/>
        <v>285562.19587462913</v>
      </c>
      <c r="N1713" s="539">
        <f t="shared" si="440"/>
        <v>13771591.913111219</v>
      </c>
      <c r="O1713" s="539">
        <f t="shared" si="435"/>
        <v>14108713.949907657</v>
      </c>
      <c r="P1713" s="540"/>
      <c r="Q1713" s="541"/>
      <c r="R1713" s="541">
        <f t="shared" ref="R1713:T1733" si="444">SUMPRODUCT($D1713:$F1713,$H1713:$J1713)/SUM($H1713:$J1713)</f>
        <v>2328.5548687749888</v>
      </c>
      <c r="S1713" s="541">
        <f t="shared" si="443"/>
        <v>2328.5548687749888</v>
      </c>
      <c r="T1713" s="541">
        <f t="shared" si="443"/>
        <v>2328.5548687749888</v>
      </c>
      <c r="U1713" s="538">
        <f t="shared" si="436"/>
        <v>0</v>
      </c>
      <c r="V1713" s="538">
        <f t="shared" si="441"/>
        <v>30271.213294074856</v>
      </c>
      <c r="W1713" s="538">
        <f t="shared" si="441"/>
        <v>167655.95055179921</v>
      </c>
      <c r="X1713" s="538">
        <f t="shared" si="441"/>
        <v>13910786.786061782</v>
      </c>
      <c r="Y1713" s="538">
        <f t="shared" si="437"/>
        <v>14108713.949907657</v>
      </c>
      <c r="Z1713" s="542">
        <f t="shared" si="438"/>
        <v>0</v>
      </c>
      <c r="AA1713" s="540"/>
      <c r="AB1713" s="544" t="s">
        <v>2505</v>
      </c>
      <c r="AC1713" s="544">
        <v>1785.1056179489619</v>
      </c>
      <c r="AD1713" s="544">
        <v>1785.1056179489619</v>
      </c>
      <c r="AE1713" s="544">
        <v>1785.1056179489619</v>
      </c>
      <c r="AF1713" s="545" t="s">
        <v>2263</v>
      </c>
      <c r="AG1713" s="545" t="s">
        <v>2263</v>
      </c>
      <c r="AH1713" s="543"/>
      <c r="AN1713" s="502">
        <f t="shared" si="442"/>
        <v>0</v>
      </c>
      <c r="AO1713" s="502">
        <f t="shared" si="442"/>
        <v>-21288.627627733178</v>
      </c>
      <c r="AP1713" s="502">
        <f t="shared" si="442"/>
        <v>-117906.24532282993</v>
      </c>
      <c r="AQ1713" s="502">
        <f t="shared" si="439"/>
        <v>139194.87295056321</v>
      </c>
    </row>
    <row r="1714" spans="1:43" ht="76.5" x14ac:dyDescent="0.2">
      <c r="A1714" s="535" t="s">
        <v>2088</v>
      </c>
      <c r="B1714" s="536" t="s">
        <v>2525</v>
      </c>
      <c r="C1714" s="537" t="s">
        <v>2263</v>
      </c>
      <c r="D1714" s="537">
        <v>4696.4841196517973</v>
      </c>
      <c r="E1714" s="537">
        <v>4696.4841196517973</v>
      </c>
      <c r="F1714" s="537">
        <v>3437.9530600665516</v>
      </c>
      <c r="G1714" s="538">
        <v>0</v>
      </c>
      <c r="H1714" s="538">
        <v>8</v>
      </c>
      <c r="I1714" s="538">
        <v>119</v>
      </c>
      <c r="J1714" s="538">
        <v>7552</v>
      </c>
      <c r="K1714" s="539">
        <f t="shared" si="434"/>
        <v>0</v>
      </c>
      <c r="L1714" s="539">
        <f t="shared" si="440"/>
        <v>37571.872957214378</v>
      </c>
      <c r="M1714" s="539">
        <f t="shared" si="440"/>
        <v>558881.61023856385</v>
      </c>
      <c r="N1714" s="539">
        <f t="shared" si="440"/>
        <v>25963421.509622596</v>
      </c>
      <c r="O1714" s="539">
        <f t="shared" si="435"/>
        <v>26559874.992818374</v>
      </c>
      <c r="P1714" s="540"/>
      <c r="Q1714" s="541"/>
      <c r="R1714" s="541">
        <f t="shared" si="444"/>
        <v>3458.7674166972747</v>
      </c>
      <c r="S1714" s="541">
        <f t="shared" si="443"/>
        <v>3458.7674166972747</v>
      </c>
      <c r="T1714" s="541">
        <f t="shared" si="443"/>
        <v>3458.7674166972747</v>
      </c>
      <c r="U1714" s="538">
        <f t="shared" si="436"/>
        <v>0</v>
      </c>
      <c r="V1714" s="538">
        <f t="shared" si="441"/>
        <v>27670.139333578198</v>
      </c>
      <c r="W1714" s="538">
        <f t="shared" si="441"/>
        <v>411593.3225869757</v>
      </c>
      <c r="X1714" s="538">
        <f t="shared" si="441"/>
        <v>26120611.530897819</v>
      </c>
      <c r="Y1714" s="538">
        <f t="shared" si="437"/>
        <v>26559874.992818374</v>
      </c>
      <c r="Z1714" s="542">
        <f t="shared" si="438"/>
        <v>0</v>
      </c>
      <c r="AA1714" s="540"/>
      <c r="AB1714" s="544" t="s">
        <v>2505</v>
      </c>
      <c r="AC1714" s="544">
        <v>3561.4688901728236</v>
      </c>
      <c r="AD1714" s="544">
        <v>3561.4688901728236</v>
      </c>
      <c r="AE1714" s="544">
        <v>3561.4688901728236</v>
      </c>
      <c r="AF1714" s="545" t="s">
        <v>2263</v>
      </c>
      <c r="AG1714" s="545" t="s">
        <v>2263</v>
      </c>
      <c r="AH1714" s="543"/>
      <c r="AN1714" s="502">
        <f t="shared" si="442"/>
        <v>0</v>
      </c>
      <c r="AO1714" s="502">
        <f t="shared" si="442"/>
        <v>-9901.7336236361807</v>
      </c>
      <c r="AP1714" s="502">
        <f t="shared" si="442"/>
        <v>-147288.28765158815</v>
      </c>
      <c r="AQ1714" s="502">
        <f t="shared" si="439"/>
        <v>157190.0212752223</v>
      </c>
    </row>
    <row r="1715" spans="1:43" ht="76.5" x14ac:dyDescent="0.2">
      <c r="A1715" s="535" t="s">
        <v>2089</v>
      </c>
      <c r="B1715" s="536" t="s">
        <v>2525</v>
      </c>
      <c r="C1715" s="537" t="s">
        <v>2263</v>
      </c>
      <c r="D1715" s="537">
        <v>9820.1514848080751</v>
      </c>
      <c r="E1715" s="537">
        <v>9820.1514848080751</v>
      </c>
      <c r="F1715" s="537">
        <v>5918.595117644144</v>
      </c>
      <c r="G1715" s="538">
        <v>0</v>
      </c>
      <c r="H1715" s="538">
        <v>0</v>
      </c>
      <c r="I1715" s="538">
        <v>81</v>
      </c>
      <c r="J1715" s="538">
        <v>5592</v>
      </c>
      <c r="K1715" s="539">
        <f t="shared" si="434"/>
        <v>0</v>
      </c>
      <c r="L1715" s="539">
        <f t="shared" si="440"/>
        <v>0</v>
      </c>
      <c r="M1715" s="539">
        <f t="shared" si="440"/>
        <v>795432.27026945411</v>
      </c>
      <c r="N1715" s="539">
        <f t="shared" si="440"/>
        <v>33096783.897866052</v>
      </c>
      <c r="O1715" s="539">
        <f t="shared" si="435"/>
        <v>33892216.168135509</v>
      </c>
      <c r="P1715" s="540"/>
      <c r="Q1715" s="541"/>
      <c r="R1715" s="541">
        <f t="shared" si="444"/>
        <v>5974.3021625481242</v>
      </c>
      <c r="S1715" s="541">
        <f t="shared" si="443"/>
        <v>5974.3021625481242</v>
      </c>
      <c r="T1715" s="541">
        <f t="shared" si="443"/>
        <v>5974.3021625481242</v>
      </c>
      <c r="U1715" s="538">
        <f t="shared" si="436"/>
        <v>0</v>
      </c>
      <c r="V1715" s="538">
        <f t="shared" si="441"/>
        <v>0</v>
      </c>
      <c r="W1715" s="538">
        <f t="shared" si="441"/>
        <v>483918.47516639804</v>
      </c>
      <c r="X1715" s="538">
        <f t="shared" si="441"/>
        <v>33408297.69296911</v>
      </c>
      <c r="Y1715" s="538">
        <f t="shared" si="437"/>
        <v>33892216.168135509</v>
      </c>
      <c r="Z1715" s="542">
        <f t="shared" si="438"/>
        <v>0</v>
      </c>
      <c r="AA1715" s="540"/>
      <c r="AB1715" s="544" t="s">
        <v>2505</v>
      </c>
      <c r="AC1715" s="544">
        <v>5893.7396296475181</v>
      </c>
      <c r="AD1715" s="544">
        <v>5893.7396296475181</v>
      </c>
      <c r="AE1715" s="544">
        <v>5893.7396296475181</v>
      </c>
      <c r="AF1715" s="545" t="s">
        <v>2263</v>
      </c>
      <c r="AG1715" s="545" t="s">
        <v>2263</v>
      </c>
      <c r="AH1715" s="543"/>
      <c r="AN1715" s="502">
        <f t="shared" si="442"/>
        <v>0</v>
      </c>
      <c r="AO1715" s="502">
        <f t="shared" si="442"/>
        <v>0</v>
      </c>
      <c r="AP1715" s="502">
        <f t="shared" si="442"/>
        <v>-311513.79510305607</v>
      </c>
      <c r="AQ1715" s="502">
        <f t="shared" si="439"/>
        <v>311513.79510305822</v>
      </c>
    </row>
    <row r="1716" spans="1:43" ht="76.5" x14ac:dyDescent="0.2">
      <c r="A1716" s="535" t="s">
        <v>2090</v>
      </c>
      <c r="B1716" s="536" t="s">
        <v>2525</v>
      </c>
      <c r="C1716" s="537" t="s">
        <v>2263</v>
      </c>
      <c r="D1716" s="537">
        <v>1374.1725549391572</v>
      </c>
      <c r="E1716" s="537">
        <v>1374.1725549391572</v>
      </c>
      <c r="F1716" s="537">
        <v>1514.4933379811132</v>
      </c>
      <c r="G1716" s="538">
        <v>0</v>
      </c>
      <c r="H1716" s="538">
        <v>51</v>
      </c>
      <c r="I1716" s="538">
        <v>56</v>
      </c>
      <c r="J1716" s="538">
        <v>1714</v>
      </c>
      <c r="K1716" s="539">
        <f t="shared" si="434"/>
        <v>0</v>
      </c>
      <c r="L1716" s="539">
        <f t="shared" si="440"/>
        <v>70082.800301897019</v>
      </c>
      <c r="M1716" s="539">
        <f t="shared" si="440"/>
        <v>76953.663076592798</v>
      </c>
      <c r="N1716" s="539">
        <f t="shared" si="440"/>
        <v>2595841.5812996281</v>
      </c>
      <c r="O1716" s="539">
        <f t="shared" si="435"/>
        <v>2742878.0446781181</v>
      </c>
      <c r="P1716" s="540"/>
      <c r="Q1716" s="541"/>
      <c r="R1716" s="541">
        <f t="shared" si="444"/>
        <v>1506.248239801273</v>
      </c>
      <c r="S1716" s="541">
        <f t="shared" si="443"/>
        <v>1506.248239801273</v>
      </c>
      <c r="T1716" s="541">
        <f t="shared" si="443"/>
        <v>1506.248239801273</v>
      </c>
      <c r="U1716" s="538">
        <f t="shared" si="436"/>
        <v>0</v>
      </c>
      <c r="V1716" s="538">
        <f t="shared" si="441"/>
        <v>76818.660229864923</v>
      </c>
      <c r="W1716" s="538">
        <f t="shared" si="441"/>
        <v>84349.901428871293</v>
      </c>
      <c r="X1716" s="538">
        <f t="shared" si="441"/>
        <v>2581709.4830193818</v>
      </c>
      <c r="Y1716" s="538">
        <f t="shared" si="437"/>
        <v>2742878.0446781181</v>
      </c>
      <c r="Z1716" s="542">
        <f t="shared" si="438"/>
        <v>0</v>
      </c>
      <c r="AA1716" s="540"/>
      <c r="AB1716" s="544" t="s">
        <v>2505</v>
      </c>
      <c r="AC1716" s="544">
        <v>1586.9689599006615</v>
      </c>
      <c r="AD1716" s="544">
        <v>1586.9689599006615</v>
      </c>
      <c r="AE1716" s="544">
        <v>1586.9689599006615</v>
      </c>
      <c r="AF1716" s="545" t="s">
        <v>2263</v>
      </c>
      <c r="AG1716" s="545" t="s">
        <v>2263</v>
      </c>
      <c r="AH1716" s="543"/>
      <c r="AN1716" s="502">
        <f t="shared" si="442"/>
        <v>0</v>
      </c>
      <c r="AO1716" s="502">
        <f t="shared" si="442"/>
        <v>6735.8599279679038</v>
      </c>
      <c r="AP1716" s="502">
        <f t="shared" si="442"/>
        <v>7396.2383522784949</v>
      </c>
      <c r="AQ1716" s="502">
        <f t="shared" si="439"/>
        <v>-14132.09828024637</v>
      </c>
    </row>
    <row r="1717" spans="1:43" ht="76.5" x14ac:dyDescent="0.2">
      <c r="A1717" s="535" t="s">
        <v>2091</v>
      </c>
      <c r="B1717" s="536" t="s">
        <v>2525</v>
      </c>
      <c r="C1717" s="537" t="s">
        <v>2263</v>
      </c>
      <c r="D1717" s="537">
        <v>1994.6270078735133</v>
      </c>
      <c r="E1717" s="537">
        <v>1994.6270078735133</v>
      </c>
      <c r="F1717" s="537">
        <v>2168.8381600256512</v>
      </c>
      <c r="G1717" s="538">
        <v>0</v>
      </c>
      <c r="H1717" s="538">
        <v>9</v>
      </c>
      <c r="I1717" s="538">
        <v>15</v>
      </c>
      <c r="J1717" s="538">
        <v>937</v>
      </c>
      <c r="K1717" s="539">
        <f t="shared" si="434"/>
        <v>0</v>
      </c>
      <c r="L1717" s="539">
        <f t="shared" si="440"/>
        <v>17951.643070861621</v>
      </c>
      <c r="M1717" s="539">
        <f t="shared" si="440"/>
        <v>29919.405118102699</v>
      </c>
      <c r="N1717" s="539">
        <f t="shared" si="440"/>
        <v>2032201.3559440351</v>
      </c>
      <c r="O1717" s="539">
        <f t="shared" si="435"/>
        <v>2080072.4041329995</v>
      </c>
      <c r="P1717" s="540"/>
      <c r="Q1717" s="541"/>
      <c r="R1717" s="541">
        <f t="shared" si="444"/>
        <v>2164.4874132497393</v>
      </c>
      <c r="S1717" s="541">
        <f t="shared" si="443"/>
        <v>2164.4874132497393</v>
      </c>
      <c r="T1717" s="541">
        <f t="shared" si="443"/>
        <v>2164.4874132497393</v>
      </c>
      <c r="U1717" s="538">
        <f t="shared" si="436"/>
        <v>0</v>
      </c>
      <c r="V1717" s="538">
        <f t="shared" si="441"/>
        <v>19480.386719247654</v>
      </c>
      <c r="W1717" s="538">
        <f t="shared" si="441"/>
        <v>32467.311198746091</v>
      </c>
      <c r="X1717" s="538">
        <f t="shared" si="441"/>
        <v>2028124.7062150058</v>
      </c>
      <c r="Y1717" s="538">
        <f t="shared" si="437"/>
        <v>2080072.4041329995</v>
      </c>
      <c r="Z1717" s="542">
        <f t="shared" si="438"/>
        <v>0</v>
      </c>
      <c r="AA1717" s="540"/>
      <c r="AB1717" s="544" t="s">
        <v>2505</v>
      </c>
      <c r="AC1717" s="544">
        <v>2213.4173796065193</v>
      </c>
      <c r="AD1717" s="544">
        <v>2213.4173796065193</v>
      </c>
      <c r="AE1717" s="544">
        <v>2213.4173796065193</v>
      </c>
      <c r="AF1717" s="545" t="s">
        <v>2263</v>
      </c>
      <c r="AG1717" s="545" t="s">
        <v>2263</v>
      </c>
      <c r="AH1717" s="543"/>
      <c r="AN1717" s="502">
        <f t="shared" si="442"/>
        <v>0</v>
      </c>
      <c r="AO1717" s="502">
        <f t="shared" si="442"/>
        <v>1528.7436483860329</v>
      </c>
      <c r="AP1717" s="502">
        <f t="shared" si="442"/>
        <v>2547.9060806433918</v>
      </c>
      <c r="AQ1717" s="502">
        <f t="shared" si="439"/>
        <v>-4076.6497290292755</v>
      </c>
    </row>
    <row r="1718" spans="1:43" ht="76.5" x14ac:dyDescent="0.2">
      <c r="A1718" s="535" t="s">
        <v>2092</v>
      </c>
      <c r="B1718" s="536" t="s">
        <v>2525</v>
      </c>
      <c r="C1718" s="537" t="s">
        <v>2263</v>
      </c>
      <c r="D1718" s="537">
        <v>4094.4540254307767</v>
      </c>
      <c r="E1718" s="537">
        <v>4094.4540254307767</v>
      </c>
      <c r="F1718" s="537">
        <v>3427.1440544635361</v>
      </c>
      <c r="G1718" s="538">
        <v>0</v>
      </c>
      <c r="H1718" s="538">
        <v>3</v>
      </c>
      <c r="I1718" s="538">
        <v>18</v>
      </c>
      <c r="J1718" s="538">
        <v>1097</v>
      </c>
      <c r="K1718" s="539">
        <f t="shared" si="434"/>
        <v>0</v>
      </c>
      <c r="L1718" s="539">
        <f t="shared" si="440"/>
        <v>12283.362076292331</v>
      </c>
      <c r="M1718" s="539">
        <f t="shared" si="440"/>
        <v>73700.172457753986</v>
      </c>
      <c r="N1718" s="539">
        <f t="shared" si="440"/>
        <v>3759577.0277464991</v>
      </c>
      <c r="O1718" s="539">
        <f t="shared" si="435"/>
        <v>3845560.5622805455</v>
      </c>
      <c r="P1718" s="540"/>
      <c r="Q1718" s="541"/>
      <c r="R1718" s="541">
        <f t="shared" si="444"/>
        <v>3439.6784993564806</v>
      </c>
      <c r="S1718" s="541">
        <f t="shared" si="443"/>
        <v>3439.6784993564806</v>
      </c>
      <c r="T1718" s="541">
        <f t="shared" si="443"/>
        <v>3439.6784993564806</v>
      </c>
      <c r="U1718" s="538">
        <f t="shared" si="436"/>
        <v>0</v>
      </c>
      <c r="V1718" s="538">
        <f t="shared" si="441"/>
        <v>10319.035498069443</v>
      </c>
      <c r="W1718" s="538">
        <f t="shared" si="441"/>
        <v>61914.21298841665</v>
      </c>
      <c r="X1718" s="538">
        <f t="shared" si="441"/>
        <v>3773327.3137940592</v>
      </c>
      <c r="Y1718" s="538">
        <f t="shared" si="437"/>
        <v>3845560.5622805455</v>
      </c>
      <c r="Z1718" s="542">
        <f t="shared" si="438"/>
        <v>0</v>
      </c>
      <c r="AA1718" s="540"/>
      <c r="AB1718" s="544" t="s">
        <v>2505</v>
      </c>
      <c r="AC1718" s="544">
        <v>3714.0836413076599</v>
      </c>
      <c r="AD1718" s="544">
        <v>3714.0836413076599</v>
      </c>
      <c r="AE1718" s="544">
        <v>3714.0836413076599</v>
      </c>
      <c r="AF1718" s="545" t="s">
        <v>2263</v>
      </c>
      <c r="AG1718" s="545" t="s">
        <v>2263</v>
      </c>
      <c r="AH1718" s="543"/>
      <c r="AN1718" s="502">
        <f t="shared" si="442"/>
        <v>0</v>
      </c>
      <c r="AO1718" s="502">
        <f t="shared" si="442"/>
        <v>-1964.3265782228882</v>
      </c>
      <c r="AP1718" s="502">
        <f t="shared" si="442"/>
        <v>-11785.959469337336</v>
      </c>
      <c r="AQ1718" s="502">
        <f t="shared" si="439"/>
        <v>13750.286047560163</v>
      </c>
    </row>
    <row r="1719" spans="1:43" ht="76.5" x14ac:dyDescent="0.2">
      <c r="A1719" s="535" t="s">
        <v>2093</v>
      </c>
      <c r="B1719" s="536" t="s">
        <v>2525</v>
      </c>
      <c r="C1719" s="537" t="s">
        <v>2263</v>
      </c>
      <c r="D1719" s="537">
        <v>6063.5256406522576</v>
      </c>
      <c r="E1719" s="537">
        <v>6063.5256406522576</v>
      </c>
      <c r="F1719" s="537">
        <v>7062.1908035567485</v>
      </c>
      <c r="G1719" s="538">
        <v>0</v>
      </c>
      <c r="H1719" s="538">
        <v>1</v>
      </c>
      <c r="I1719" s="538">
        <v>7</v>
      </c>
      <c r="J1719" s="538">
        <v>1023</v>
      </c>
      <c r="K1719" s="539">
        <f t="shared" si="434"/>
        <v>0</v>
      </c>
      <c r="L1719" s="539">
        <f t="shared" si="440"/>
        <v>6063.5256406522576</v>
      </c>
      <c r="M1719" s="539">
        <f t="shared" si="440"/>
        <v>42444.679484565801</v>
      </c>
      <c r="N1719" s="539">
        <f t="shared" si="440"/>
        <v>7224621.1920385538</v>
      </c>
      <c r="O1719" s="539">
        <f t="shared" si="435"/>
        <v>7273129.397163772</v>
      </c>
      <c r="P1719" s="540"/>
      <c r="Q1719" s="541"/>
      <c r="R1719" s="541">
        <f t="shared" si="444"/>
        <v>7054.4417043295562</v>
      </c>
      <c r="S1719" s="541">
        <f t="shared" si="443"/>
        <v>7054.4417043295562</v>
      </c>
      <c r="T1719" s="541">
        <f t="shared" si="443"/>
        <v>7054.4417043295562</v>
      </c>
      <c r="U1719" s="538">
        <f t="shared" si="436"/>
        <v>0</v>
      </c>
      <c r="V1719" s="538">
        <f t="shared" si="441"/>
        <v>7054.4417043295562</v>
      </c>
      <c r="W1719" s="538">
        <f t="shared" si="441"/>
        <v>49381.091930306895</v>
      </c>
      <c r="X1719" s="538">
        <f t="shared" si="441"/>
        <v>7216693.8635291364</v>
      </c>
      <c r="Y1719" s="538">
        <f t="shared" si="437"/>
        <v>7273129.397163773</v>
      </c>
      <c r="Z1719" s="542">
        <f t="shared" si="438"/>
        <v>9.3132257461547852E-10</v>
      </c>
      <c r="AA1719" s="540"/>
      <c r="AB1719" s="544" t="s">
        <v>2505</v>
      </c>
      <c r="AC1719" s="544">
        <v>6963.2061468673828</v>
      </c>
      <c r="AD1719" s="544">
        <v>6963.2061468673828</v>
      </c>
      <c r="AE1719" s="544">
        <v>6963.2061468673828</v>
      </c>
      <c r="AF1719" s="545" t="s">
        <v>2263</v>
      </c>
      <c r="AG1719" s="545" t="s">
        <v>2263</v>
      </c>
      <c r="AH1719" s="543"/>
      <c r="AN1719" s="502">
        <f t="shared" si="442"/>
        <v>0</v>
      </c>
      <c r="AO1719" s="502">
        <f t="shared" si="442"/>
        <v>990.91606367729855</v>
      </c>
      <c r="AP1719" s="502">
        <f t="shared" si="442"/>
        <v>6936.4124457410944</v>
      </c>
      <c r="AQ1719" s="502">
        <f t="shared" si="439"/>
        <v>-7927.3285094173625</v>
      </c>
    </row>
    <row r="1720" spans="1:43" ht="76.5" x14ac:dyDescent="0.2">
      <c r="A1720" s="535" t="s">
        <v>2094</v>
      </c>
      <c r="B1720" s="536" t="s">
        <v>2525</v>
      </c>
      <c r="C1720" s="537" t="s">
        <v>2263</v>
      </c>
      <c r="D1720" s="537">
        <v>2341.2656883011337</v>
      </c>
      <c r="E1720" s="537">
        <v>2341.2656883011337</v>
      </c>
      <c r="F1720" s="537">
        <v>3580.0628639008955</v>
      </c>
      <c r="G1720" s="538">
        <v>0</v>
      </c>
      <c r="H1720" s="538">
        <v>107</v>
      </c>
      <c r="I1720" s="538">
        <v>183</v>
      </c>
      <c r="J1720" s="538">
        <v>2703</v>
      </c>
      <c r="K1720" s="539">
        <f t="shared" si="434"/>
        <v>0</v>
      </c>
      <c r="L1720" s="539">
        <f t="shared" si="440"/>
        <v>250515.42864822131</v>
      </c>
      <c r="M1720" s="539">
        <f t="shared" si="440"/>
        <v>428451.62095910747</v>
      </c>
      <c r="N1720" s="539">
        <f t="shared" si="440"/>
        <v>9676909.9211241212</v>
      </c>
      <c r="O1720" s="539">
        <f t="shared" si="435"/>
        <v>10355876.97073145</v>
      </c>
      <c r="P1720" s="540"/>
      <c r="Q1720" s="541"/>
      <c r="R1720" s="541">
        <f t="shared" si="444"/>
        <v>3460.0323991752257</v>
      </c>
      <c r="S1720" s="541">
        <f t="shared" si="443"/>
        <v>3460.0323991752257</v>
      </c>
      <c r="T1720" s="541">
        <f t="shared" si="443"/>
        <v>3460.0323991752257</v>
      </c>
      <c r="U1720" s="538">
        <f t="shared" si="436"/>
        <v>0</v>
      </c>
      <c r="V1720" s="538">
        <f t="shared" si="441"/>
        <v>370223.46671174915</v>
      </c>
      <c r="W1720" s="538">
        <f t="shared" si="441"/>
        <v>633185.92904906627</v>
      </c>
      <c r="X1720" s="538">
        <f t="shared" si="441"/>
        <v>9352467.5749706347</v>
      </c>
      <c r="Y1720" s="538">
        <f t="shared" si="437"/>
        <v>10355876.97073145</v>
      </c>
      <c r="Z1720" s="542">
        <f t="shared" si="438"/>
        <v>0</v>
      </c>
      <c r="AA1720" s="540"/>
      <c r="AB1720" s="544" t="s">
        <v>2505</v>
      </c>
      <c r="AC1720" s="544">
        <v>3446.2120796677546</v>
      </c>
      <c r="AD1720" s="544">
        <v>3446.2120796677546</v>
      </c>
      <c r="AE1720" s="544">
        <v>3446.2120796677546</v>
      </c>
      <c r="AF1720" s="545" t="s">
        <v>2263</v>
      </c>
      <c r="AG1720" s="545" t="s">
        <v>2263</v>
      </c>
      <c r="AH1720" s="543"/>
      <c r="AN1720" s="502">
        <f t="shared" si="442"/>
        <v>0</v>
      </c>
      <c r="AO1720" s="502">
        <f t="shared" si="442"/>
        <v>119708.03806352784</v>
      </c>
      <c r="AP1720" s="502">
        <f t="shared" si="442"/>
        <v>204734.30808995879</v>
      </c>
      <c r="AQ1720" s="502">
        <f t="shared" si="439"/>
        <v>-324442.34615348652</v>
      </c>
    </row>
    <row r="1721" spans="1:43" ht="76.5" x14ac:dyDescent="0.2">
      <c r="A1721" s="535" t="s">
        <v>2095</v>
      </c>
      <c r="B1721" s="536" t="s">
        <v>2525</v>
      </c>
      <c r="C1721" s="537" t="s">
        <v>2263</v>
      </c>
      <c r="D1721" s="537">
        <v>2749.2624002931352</v>
      </c>
      <c r="E1721" s="537">
        <v>2749.2624002931352</v>
      </c>
      <c r="F1721" s="537">
        <v>4866.369587209525</v>
      </c>
      <c r="G1721" s="538">
        <v>0</v>
      </c>
      <c r="H1721" s="538">
        <v>24</v>
      </c>
      <c r="I1721" s="538">
        <v>72</v>
      </c>
      <c r="J1721" s="538">
        <v>2060</v>
      </c>
      <c r="K1721" s="539">
        <f t="shared" si="434"/>
        <v>0</v>
      </c>
      <c r="L1721" s="539">
        <f t="shared" si="440"/>
        <v>65982.297607035245</v>
      </c>
      <c r="M1721" s="539">
        <f t="shared" si="440"/>
        <v>197946.89282110572</v>
      </c>
      <c r="N1721" s="539">
        <f t="shared" si="440"/>
        <v>10024721.349651622</v>
      </c>
      <c r="O1721" s="539">
        <f t="shared" si="435"/>
        <v>10288650.540079763</v>
      </c>
      <c r="P1721" s="540"/>
      <c r="Q1721" s="541"/>
      <c r="R1721" s="541">
        <f t="shared" si="444"/>
        <v>4772.1013636733596</v>
      </c>
      <c r="S1721" s="541">
        <f t="shared" si="443"/>
        <v>4772.1013636733596</v>
      </c>
      <c r="T1721" s="541">
        <f t="shared" si="443"/>
        <v>4772.1013636733596</v>
      </c>
      <c r="U1721" s="538">
        <f t="shared" si="436"/>
        <v>0</v>
      </c>
      <c r="V1721" s="538">
        <f t="shared" si="441"/>
        <v>114530.43272816064</v>
      </c>
      <c r="W1721" s="538">
        <f t="shared" si="441"/>
        <v>343591.29818448192</v>
      </c>
      <c r="X1721" s="538">
        <f t="shared" si="441"/>
        <v>9830528.8091671206</v>
      </c>
      <c r="Y1721" s="538">
        <f t="shared" si="437"/>
        <v>10288650.540079763</v>
      </c>
      <c r="Z1721" s="542">
        <f t="shared" si="438"/>
        <v>0</v>
      </c>
      <c r="AA1721" s="540"/>
      <c r="AB1721" s="544" t="s">
        <v>2505</v>
      </c>
      <c r="AC1721" s="544">
        <v>4983.5749393710184</v>
      </c>
      <c r="AD1721" s="544">
        <v>4983.5749393710184</v>
      </c>
      <c r="AE1721" s="544">
        <v>4983.5749393710184</v>
      </c>
      <c r="AF1721" s="545" t="s">
        <v>2263</v>
      </c>
      <c r="AG1721" s="545" t="s">
        <v>2263</v>
      </c>
      <c r="AH1721" s="543"/>
      <c r="AN1721" s="502">
        <f t="shared" si="442"/>
        <v>0</v>
      </c>
      <c r="AO1721" s="502">
        <f t="shared" si="442"/>
        <v>48548.135121125393</v>
      </c>
      <c r="AP1721" s="502">
        <f t="shared" si="442"/>
        <v>145644.40536337619</v>
      </c>
      <c r="AQ1721" s="502">
        <f t="shared" si="439"/>
        <v>-194192.54048450105</v>
      </c>
    </row>
    <row r="1722" spans="1:43" ht="76.5" x14ac:dyDescent="0.2">
      <c r="A1722" s="535" t="s">
        <v>2096</v>
      </c>
      <c r="B1722" s="536" t="s">
        <v>2525</v>
      </c>
      <c r="C1722" s="537" t="s">
        <v>2263</v>
      </c>
      <c r="D1722" s="537">
        <v>3847.9891134342079</v>
      </c>
      <c r="E1722" s="537">
        <v>3847.9891134342079</v>
      </c>
      <c r="F1722" s="537">
        <v>6288.3461457302919</v>
      </c>
      <c r="G1722" s="538">
        <v>0</v>
      </c>
      <c r="H1722" s="538">
        <v>10</v>
      </c>
      <c r="I1722" s="538">
        <v>32</v>
      </c>
      <c r="J1722" s="538">
        <v>2980</v>
      </c>
      <c r="K1722" s="539">
        <f t="shared" si="434"/>
        <v>0</v>
      </c>
      <c r="L1722" s="539">
        <f t="shared" si="440"/>
        <v>38479.891134342077</v>
      </c>
      <c r="M1722" s="539">
        <f t="shared" si="440"/>
        <v>123135.65162989465</v>
      </c>
      <c r="N1722" s="539">
        <f t="shared" si="440"/>
        <v>18739271.51427627</v>
      </c>
      <c r="O1722" s="539">
        <f t="shared" si="435"/>
        <v>18900887.057040505</v>
      </c>
      <c r="P1722" s="540"/>
      <c r="Q1722" s="541"/>
      <c r="R1722" s="541">
        <f t="shared" si="444"/>
        <v>6254.4298666580098</v>
      </c>
      <c r="S1722" s="541">
        <f t="shared" si="443"/>
        <v>6254.4298666580098</v>
      </c>
      <c r="T1722" s="541">
        <f t="shared" si="443"/>
        <v>6254.4298666580098</v>
      </c>
      <c r="U1722" s="538">
        <f t="shared" si="436"/>
        <v>0</v>
      </c>
      <c r="V1722" s="538">
        <f t="shared" si="441"/>
        <v>62544.2986665801</v>
      </c>
      <c r="W1722" s="538">
        <f t="shared" si="441"/>
        <v>200141.75573305631</v>
      </c>
      <c r="X1722" s="538">
        <f t="shared" si="441"/>
        <v>18638201.002640869</v>
      </c>
      <c r="Y1722" s="538">
        <f t="shared" si="437"/>
        <v>18900887.057040505</v>
      </c>
      <c r="Z1722" s="542">
        <f t="shared" si="438"/>
        <v>0</v>
      </c>
      <c r="AA1722" s="540"/>
      <c r="AB1722" s="544" t="s">
        <v>2505</v>
      </c>
      <c r="AC1722" s="544">
        <v>6399.4011443630216</v>
      </c>
      <c r="AD1722" s="544">
        <v>6399.4011443630216</v>
      </c>
      <c r="AE1722" s="544">
        <v>6399.4011443630216</v>
      </c>
      <c r="AF1722" s="545" t="s">
        <v>2263</v>
      </c>
      <c r="AG1722" s="545" t="s">
        <v>2263</v>
      </c>
      <c r="AH1722" s="543"/>
      <c r="AN1722" s="502">
        <f t="shared" si="442"/>
        <v>0</v>
      </c>
      <c r="AO1722" s="502">
        <f t="shared" si="442"/>
        <v>24064.407532238023</v>
      </c>
      <c r="AP1722" s="502">
        <f t="shared" si="442"/>
        <v>77006.104103161662</v>
      </c>
      <c r="AQ1722" s="502">
        <f t="shared" si="439"/>
        <v>-101070.51163540035</v>
      </c>
    </row>
    <row r="1723" spans="1:43" ht="76.5" x14ac:dyDescent="0.2">
      <c r="A1723" s="535" t="s">
        <v>2097</v>
      </c>
      <c r="B1723" s="536" t="s">
        <v>2525</v>
      </c>
      <c r="C1723" s="537" t="s">
        <v>2263</v>
      </c>
      <c r="D1723" s="537">
        <v>14304.267122833975</v>
      </c>
      <c r="E1723" s="537">
        <v>14304.267122833975</v>
      </c>
      <c r="F1723" s="537">
        <v>9278.2331124833727</v>
      </c>
      <c r="G1723" s="538">
        <v>0</v>
      </c>
      <c r="H1723" s="538">
        <v>1</v>
      </c>
      <c r="I1723" s="538">
        <v>18</v>
      </c>
      <c r="J1723" s="538">
        <v>2891</v>
      </c>
      <c r="K1723" s="539">
        <f t="shared" si="434"/>
        <v>0</v>
      </c>
      <c r="L1723" s="539">
        <f t="shared" si="440"/>
        <v>14304.267122833975</v>
      </c>
      <c r="M1723" s="539">
        <f t="shared" si="440"/>
        <v>257476.80821101155</v>
      </c>
      <c r="N1723" s="539">
        <f t="shared" si="440"/>
        <v>26823371.92818943</v>
      </c>
      <c r="O1723" s="539">
        <f t="shared" si="435"/>
        <v>27095153.003523275</v>
      </c>
      <c r="P1723" s="540"/>
      <c r="Q1723" s="541"/>
      <c r="R1723" s="541">
        <f t="shared" si="444"/>
        <v>9311.0491421042188</v>
      </c>
      <c r="S1723" s="541">
        <f t="shared" si="443"/>
        <v>9311.0491421042188</v>
      </c>
      <c r="T1723" s="541">
        <f t="shared" si="443"/>
        <v>9311.0491421042188</v>
      </c>
      <c r="U1723" s="538">
        <f t="shared" si="436"/>
        <v>0</v>
      </c>
      <c r="V1723" s="538">
        <f t="shared" si="441"/>
        <v>9311.0491421042188</v>
      </c>
      <c r="W1723" s="538">
        <f t="shared" si="441"/>
        <v>167598.88455787595</v>
      </c>
      <c r="X1723" s="538">
        <f t="shared" si="441"/>
        <v>26918243.069823295</v>
      </c>
      <c r="Y1723" s="538">
        <f t="shared" si="437"/>
        <v>27095153.003523275</v>
      </c>
      <c r="Z1723" s="542">
        <f t="shared" si="438"/>
        <v>0</v>
      </c>
      <c r="AA1723" s="540"/>
      <c r="AB1723" s="544" t="s">
        <v>2505</v>
      </c>
      <c r="AC1723" s="544">
        <v>9539.0996748176822</v>
      </c>
      <c r="AD1723" s="544">
        <v>9539.0996748176822</v>
      </c>
      <c r="AE1723" s="544">
        <v>9539.0996748176822</v>
      </c>
      <c r="AF1723" s="545" t="s">
        <v>2263</v>
      </c>
      <c r="AG1723" s="545" t="s">
        <v>2263</v>
      </c>
      <c r="AH1723" s="543"/>
      <c r="AN1723" s="502">
        <f t="shared" si="442"/>
        <v>0</v>
      </c>
      <c r="AO1723" s="502">
        <f t="shared" si="442"/>
        <v>-4993.2179807297562</v>
      </c>
      <c r="AP1723" s="502">
        <f t="shared" si="442"/>
        <v>-89877.9236531356</v>
      </c>
      <c r="AQ1723" s="502">
        <f t="shared" si="439"/>
        <v>94871.141633864492</v>
      </c>
    </row>
    <row r="1724" spans="1:43" ht="76.5" x14ac:dyDescent="0.2">
      <c r="A1724" s="535" t="s">
        <v>2098</v>
      </c>
      <c r="B1724" s="536" t="s">
        <v>2525</v>
      </c>
      <c r="C1724" s="537" t="s">
        <v>2263</v>
      </c>
      <c r="D1724" s="537">
        <v>2400.6213624860834</v>
      </c>
      <c r="E1724" s="537">
        <v>2400.6213624860834</v>
      </c>
      <c r="F1724" s="537">
        <v>4078.7734747963714</v>
      </c>
      <c r="G1724" s="538">
        <v>0</v>
      </c>
      <c r="H1724" s="538">
        <v>19</v>
      </c>
      <c r="I1724" s="538">
        <v>32</v>
      </c>
      <c r="J1724" s="538">
        <v>840</v>
      </c>
      <c r="K1724" s="539">
        <f t="shared" si="434"/>
        <v>0</v>
      </c>
      <c r="L1724" s="539">
        <f t="shared" si="440"/>
        <v>45611.805887235583</v>
      </c>
      <c r="M1724" s="539">
        <f t="shared" si="440"/>
        <v>76819.883599554669</v>
      </c>
      <c r="N1724" s="539">
        <f t="shared" si="440"/>
        <v>3426169.7188289519</v>
      </c>
      <c r="O1724" s="539">
        <f t="shared" si="435"/>
        <v>3548601.4083157424</v>
      </c>
      <c r="P1724" s="540"/>
      <c r="Q1724" s="541"/>
      <c r="R1724" s="541">
        <f t="shared" si="444"/>
        <v>3982.717629983998</v>
      </c>
      <c r="S1724" s="541">
        <f t="shared" si="443"/>
        <v>3982.717629983998</v>
      </c>
      <c r="T1724" s="541">
        <f t="shared" si="443"/>
        <v>3982.717629983998</v>
      </c>
      <c r="U1724" s="538">
        <f t="shared" si="436"/>
        <v>0</v>
      </c>
      <c r="V1724" s="538">
        <f t="shared" si="441"/>
        <v>75671.634969695966</v>
      </c>
      <c r="W1724" s="538">
        <f t="shared" si="441"/>
        <v>127446.96415948794</v>
      </c>
      <c r="X1724" s="538">
        <f t="shared" si="441"/>
        <v>3345482.8091865582</v>
      </c>
      <c r="Y1724" s="538">
        <f t="shared" si="437"/>
        <v>3548601.4083157424</v>
      </c>
      <c r="Z1724" s="542">
        <f t="shared" si="438"/>
        <v>0</v>
      </c>
      <c r="AA1724" s="540"/>
      <c r="AB1724" s="544" t="s">
        <v>2505</v>
      </c>
      <c r="AC1724" s="544">
        <v>3858.5121514345128</v>
      </c>
      <c r="AD1724" s="544">
        <v>3858.5121514345128</v>
      </c>
      <c r="AE1724" s="544">
        <v>3858.5121514345128</v>
      </c>
      <c r="AF1724" s="545" t="s">
        <v>2263</v>
      </c>
      <c r="AG1724" s="545" t="s">
        <v>2263</v>
      </c>
      <c r="AH1724" s="543"/>
      <c r="AN1724" s="502">
        <f t="shared" si="442"/>
        <v>0</v>
      </c>
      <c r="AO1724" s="502">
        <f t="shared" si="442"/>
        <v>30059.829082460383</v>
      </c>
      <c r="AP1724" s="502">
        <f t="shared" si="442"/>
        <v>50627.080559933267</v>
      </c>
      <c r="AQ1724" s="502">
        <f t="shared" si="439"/>
        <v>-80686.909642393701</v>
      </c>
    </row>
    <row r="1725" spans="1:43" ht="76.5" x14ac:dyDescent="0.2">
      <c r="A1725" s="535" t="s">
        <v>2099</v>
      </c>
      <c r="B1725" s="536" t="s">
        <v>2525</v>
      </c>
      <c r="C1725" s="537" t="s">
        <v>2263</v>
      </c>
      <c r="D1725" s="537">
        <v>2696.7070129849772</v>
      </c>
      <c r="E1725" s="537">
        <v>2696.7070129849772</v>
      </c>
      <c r="F1725" s="537">
        <v>5151.3760604375093</v>
      </c>
      <c r="G1725" s="538">
        <v>0</v>
      </c>
      <c r="H1725" s="538">
        <v>10</v>
      </c>
      <c r="I1725" s="538">
        <v>12</v>
      </c>
      <c r="J1725" s="538">
        <v>554</v>
      </c>
      <c r="K1725" s="539">
        <f t="shared" si="434"/>
        <v>0</v>
      </c>
      <c r="L1725" s="539">
        <f t="shared" si="440"/>
        <v>26967.070129849773</v>
      </c>
      <c r="M1725" s="539">
        <f t="shared" si="440"/>
        <v>32360.484155819726</v>
      </c>
      <c r="N1725" s="539">
        <f t="shared" si="440"/>
        <v>2853862.3374823802</v>
      </c>
      <c r="O1725" s="539">
        <f t="shared" si="435"/>
        <v>2913189.8917680499</v>
      </c>
      <c r="P1725" s="540"/>
      <c r="Q1725" s="541"/>
      <c r="R1725" s="541">
        <f t="shared" si="444"/>
        <v>5057.621339875087</v>
      </c>
      <c r="S1725" s="541">
        <f t="shared" si="443"/>
        <v>5057.621339875087</v>
      </c>
      <c r="T1725" s="541">
        <f t="shared" si="443"/>
        <v>5057.621339875087</v>
      </c>
      <c r="U1725" s="538">
        <f t="shared" si="436"/>
        <v>0</v>
      </c>
      <c r="V1725" s="538">
        <f t="shared" si="441"/>
        <v>50576.213398750871</v>
      </c>
      <c r="W1725" s="538">
        <f t="shared" si="441"/>
        <v>60691.45607850104</v>
      </c>
      <c r="X1725" s="538">
        <f t="shared" si="441"/>
        <v>2801922.2222907981</v>
      </c>
      <c r="Y1725" s="538">
        <f t="shared" si="437"/>
        <v>2913189.8917680499</v>
      </c>
      <c r="Z1725" s="542">
        <f t="shared" si="438"/>
        <v>0</v>
      </c>
      <c r="AA1725" s="540"/>
      <c r="AB1725" s="544" t="s">
        <v>2505</v>
      </c>
      <c r="AC1725" s="544">
        <v>5456.5450035012836</v>
      </c>
      <c r="AD1725" s="544">
        <v>5456.5450035012836</v>
      </c>
      <c r="AE1725" s="544">
        <v>5456.5450035012836</v>
      </c>
      <c r="AF1725" s="545" t="s">
        <v>2263</v>
      </c>
      <c r="AG1725" s="545" t="s">
        <v>2263</v>
      </c>
      <c r="AH1725" s="543"/>
      <c r="AN1725" s="502">
        <f t="shared" si="442"/>
        <v>0</v>
      </c>
      <c r="AO1725" s="502">
        <f t="shared" si="442"/>
        <v>23609.143268901098</v>
      </c>
      <c r="AP1725" s="502">
        <f t="shared" si="442"/>
        <v>28330.971922681314</v>
      </c>
      <c r="AQ1725" s="502">
        <f t="shared" si="439"/>
        <v>-51940.115191582125</v>
      </c>
    </row>
    <row r="1726" spans="1:43" ht="76.5" x14ac:dyDescent="0.2">
      <c r="A1726" s="535" t="s">
        <v>2100</v>
      </c>
      <c r="B1726" s="536" t="s">
        <v>2525</v>
      </c>
      <c r="C1726" s="537" t="s">
        <v>2263</v>
      </c>
      <c r="D1726" s="537">
        <v>6788.8536793958392</v>
      </c>
      <c r="E1726" s="537">
        <v>6788.8536793958392</v>
      </c>
      <c r="F1726" s="537">
        <v>7053.6801851933133</v>
      </c>
      <c r="G1726" s="538">
        <v>0</v>
      </c>
      <c r="H1726" s="538">
        <v>3</v>
      </c>
      <c r="I1726" s="538">
        <v>12</v>
      </c>
      <c r="J1726" s="538">
        <v>811</v>
      </c>
      <c r="K1726" s="539">
        <f t="shared" si="434"/>
        <v>0</v>
      </c>
      <c r="L1726" s="539">
        <f t="shared" si="440"/>
        <v>20366.561038187516</v>
      </c>
      <c r="M1726" s="539">
        <f t="shared" si="440"/>
        <v>81466.244152750063</v>
      </c>
      <c r="N1726" s="539">
        <f t="shared" si="440"/>
        <v>5720534.6301917769</v>
      </c>
      <c r="O1726" s="539">
        <f t="shared" si="435"/>
        <v>5822367.4353827145</v>
      </c>
      <c r="P1726" s="540"/>
      <c r="Q1726" s="541"/>
      <c r="R1726" s="541">
        <f t="shared" si="444"/>
        <v>7048.8709871461433</v>
      </c>
      <c r="S1726" s="541">
        <f t="shared" si="443"/>
        <v>7048.8709871461433</v>
      </c>
      <c r="T1726" s="541">
        <f t="shared" si="443"/>
        <v>7048.8709871461433</v>
      </c>
      <c r="U1726" s="538">
        <f t="shared" si="436"/>
        <v>0</v>
      </c>
      <c r="V1726" s="538">
        <f t="shared" si="441"/>
        <v>21146.61296143843</v>
      </c>
      <c r="W1726" s="538">
        <f t="shared" si="441"/>
        <v>84586.45184575372</v>
      </c>
      <c r="X1726" s="538">
        <f t="shared" si="441"/>
        <v>5716634.3705755221</v>
      </c>
      <c r="Y1726" s="538">
        <f t="shared" si="437"/>
        <v>5822367.4353827145</v>
      </c>
      <c r="Z1726" s="542">
        <f t="shared" si="438"/>
        <v>0</v>
      </c>
      <c r="AA1726" s="540"/>
      <c r="AB1726" s="544" t="s">
        <v>2505</v>
      </c>
      <c r="AC1726" s="544">
        <v>7408.7838094469025</v>
      </c>
      <c r="AD1726" s="544">
        <v>7408.7838094469025</v>
      </c>
      <c r="AE1726" s="544">
        <v>7408.7838094469025</v>
      </c>
      <c r="AF1726" s="545" t="s">
        <v>2263</v>
      </c>
      <c r="AG1726" s="545" t="s">
        <v>2263</v>
      </c>
      <c r="AH1726" s="543"/>
      <c r="AN1726" s="502">
        <f t="shared" si="442"/>
        <v>0</v>
      </c>
      <c r="AO1726" s="502">
        <f t="shared" si="442"/>
        <v>780.05192325091411</v>
      </c>
      <c r="AP1726" s="502">
        <f t="shared" si="442"/>
        <v>3120.2076930036565</v>
      </c>
      <c r="AQ1726" s="502">
        <f t="shared" si="439"/>
        <v>-3900.2596162548289</v>
      </c>
    </row>
    <row r="1727" spans="1:43" ht="76.5" x14ac:dyDescent="0.2">
      <c r="A1727" s="535" t="s">
        <v>2101</v>
      </c>
      <c r="B1727" s="536" t="s">
        <v>2525</v>
      </c>
      <c r="C1727" s="537" t="s">
        <v>2263</v>
      </c>
      <c r="D1727" s="537">
        <v>14521.246961277133</v>
      </c>
      <c r="E1727" s="537">
        <v>14521.246961277133</v>
      </c>
      <c r="F1727" s="537">
        <v>11412.102701659311</v>
      </c>
      <c r="G1727" s="538">
        <v>0</v>
      </c>
      <c r="H1727" s="538">
        <v>0</v>
      </c>
      <c r="I1727" s="538">
        <v>5</v>
      </c>
      <c r="J1727" s="538">
        <v>853</v>
      </c>
      <c r="K1727" s="539">
        <f t="shared" si="434"/>
        <v>0</v>
      </c>
      <c r="L1727" s="539">
        <f t="shared" si="440"/>
        <v>0</v>
      </c>
      <c r="M1727" s="539">
        <f t="shared" si="440"/>
        <v>72606.234806385663</v>
      </c>
      <c r="N1727" s="539">
        <f t="shared" si="440"/>
        <v>9734523.6045153923</v>
      </c>
      <c r="O1727" s="539">
        <f t="shared" si="435"/>
        <v>9807129.8393217772</v>
      </c>
      <c r="P1727" s="540"/>
      <c r="Q1727" s="541"/>
      <c r="R1727" s="541">
        <f t="shared" si="444"/>
        <v>11430.221257950789</v>
      </c>
      <c r="S1727" s="541">
        <f t="shared" si="443"/>
        <v>11430.221257950789</v>
      </c>
      <c r="T1727" s="541">
        <f t="shared" si="443"/>
        <v>11430.221257950789</v>
      </c>
      <c r="U1727" s="538">
        <f t="shared" si="436"/>
        <v>0</v>
      </c>
      <c r="V1727" s="538">
        <f t="shared" si="441"/>
        <v>0</v>
      </c>
      <c r="W1727" s="538">
        <f t="shared" si="441"/>
        <v>57151.106289753945</v>
      </c>
      <c r="X1727" s="538">
        <f t="shared" si="441"/>
        <v>9749978.7330320235</v>
      </c>
      <c r="Y1727" s="538">
        <f t="shared" si="437"/>
        <v>9807129.8393217772</v>
      </c>
      <c r="Z1727" s="542">
        <f t="shared" si="438"/>
        <v>0</v>
      </c>
      <c r="AA1727" s="540"/>
      <c r="AB1727" s="544" t="s">
        <v>2505</v>
      </c>
      <c r="AC1727" s="544">
        <v>11417.053361508813</v>
      </c>
      <c r="AD1727" s="544">
        <v>11417.053361508813</v>
      </c>
      <c r="AE1727" s="544">
        <v>11417.053361508813</v>
      </c>
      <c r="AF1727" s="545" t="s">
        <v>2263</v>
      </c>
      <c r="AG1727" s="545" t="s">
        <v>2263</v>
      </c>
      <c r="AH1727" s="543"/>
      <c r="AN1727" s="502">
        <f t="shared" si="442"/>
        <v>0</v>
      </c>
      <c r="AO1727" s="502">
        <f t="shared" si="442"/>
        <v>0</v>
      </c>
      <c r="AP1727" s="502">
        <f t="shared" si="442"/>
        <v>-15455.128516631718</v>
      </c>
      <c r="AQ1727" s="502">
        <f t="shared" si="439"/>
        <v>15455.128516631201</v>
      </c>
    </row>
    <row r="1728" spans="1:43" ht="76.5" x14ac:dyDescent="0.2">
      <c r="A1728" s="535" t="s">
        <v>2102</v>
      </c>
      <c r="B1728" s="536" t="s">
        <v>2525</v>
      </c>
      <c r="C1728" s="537" t="s">
        <v>2263</v>
      </c>
      <c r="D1728" s="537">
        <v>2620.1937021479625</v>
      </c>
      <c r="E1728" s="537">
        <v>2620.1937021479625</v>
      </c>
      <c r="F1728" s="537">
        <v>6231.6451379263644</v>
      </c>
      <c r="G1728" s="538">
        <v>0</v>
      </c>
      <c r="H1728" s="538">
        <v>7</v>
      </c>
      <c r="I1728" s="538">
        <v>6</v>
      </c>
      <c r="J1728" s="538">
        <v>249</v>
      </c>
      <c r="K1728" s="539">
        <f t="shared" si="434"/>
        <v>0</v>
      </c>
      <c r="L1728" s="539">
        <f t="shared" si="440"/>
        <v>18341.35591503574</v>
      </c>
      <c r="M1728" s="539">
        <f t="shared" si="440"/>
        <v>15721.162212887775</v>
      </c>
      <c r="N1728" s="539">
        <f t="shared" si="440"/>
        <v>1551679.6393436647</v>
      </c>
      <c r="O1728" s="539">
        <f t="shared" si="435"/>
        <v>1585742.1574715883</v>
      </c>
      <c r="P1728" s="540"/>
      <c r="Q1728" s="541"/>
      <c r="R1728" s="541">
        <f t="shared" si="444"/>
        <v>6052.4509827159864</v>
      </c>
      <c r="S1728" s="541">
        <f t="shared" si="444"/>
        <v>6052.4509827159864</v>
      </c>
      <c r="T1728" s="541">
        <f t="shared" si="444"/>
        <v>6052.4509827159864</v>
      </c>
      <c r="U1728" s="538">
        <f t="shared" si="436"/>
        <v>0</v>
      </c>
      <c r="V1728" s="538">
        <f t="shared" si="441"/>
        <v>42367.156879011905</v>
      </c>
      <c r="W1728" s="538">
        <f t="shared" si="441"/>
        <v>36314.70589629592</v>
      </c>
      <c r="X1728" s="538">
        <f t="shared" si="441"/>
        <v>1507060.2946962805</v>
      </c>
      <c r="Y1728" s="538">
        <f t="shared" si="437"/>
        <v>1585742.1574715883</v>
      </c>
      <c r="Z1728" s="542">
        <f t="shared" si="438"/>
        <v>0</v>
      </c>
      <c r="AA1728" s="540"/>
      <c r="AB1728" s="544" t="s">
        <v>2505</v>
      </c>
      <c r="AC1728" s="544">
        <v>5825.0772118150098</v>
      </c>
      <c r="AD1728" s="544">
        <v>5825.0772118150098</v>
      </c>
      <c r="AE1728" s="544">
        <v>5825.0772118150098</v>
      </c>
      <c r="AF1728" s="545" t="s">
        <v>2263</v>
      </c>
      <c r="AG1728" s="545" t="s">
        <v>2263</v>
      </c>
      <c r="AH1728" s="543"/>
      <c r="AN1728" s="502">
        <f t="shared" si="442"/>
        <v>0</v>
      </c>
      <c r="AO1728" s="502">
        <f t="shared" si="442"/>
        <v>24025.800963976166</v>
      </c>
      <c r="AP1728" s="502">
        <f t="shared" si="442"/>
        <v>20593.543683408145</v>
      </c>
      <c r="AQ1728" s="502">
        <f t="shared" si="439"/>
        <v>-44619.344647384249</v>
      </c>
    </row>
    <row r="1729" spans="1:43" ht="76.5" x14ac:dyDescent="0.2">
      <c r="A1729" s="535" t="s">
        <v>2103</v>
      </c>
      <c r="B1729" s="536" t="s">
        <v>2525</v>
      </c>
      <c r="C1729" s="537" t="s">
        <v>2263</v>
      </c>
      <c r="D1729" s="537">
        <v>2499.4711926536766</v>
      </c>
      <c r="E1729" s="537">
        <v>2499.4711926536766</v>
      </c>
      <c r="F1729" s="537">
        <v>6957.5619301604938</v>
      </c>
      <c r="G1729" s="538">
        <v>0</v>
      </c>
      <c r="H1729" s="538">
        <v>2</v>
      </c>
      <c r="I1729" s="538">
        <v>10</v>
      </c>
      <c r="J1729" s="538">
        <v>222</v>
      </c>
      <c r="K1729" s="539">
        <f t="shared" si="434"/>
        <v>0</v>
      </c>
      <c r="L1729" s="539">
        <f t="shared" si="440"/>
        <v>4998.9423853073531</v>
      </c>
      <c r="M1729" s="539">
        <f t="shared" si="440"/>
        <v>24994.711926536766</v>
      </c>
      <c r="N1729" s="539">
        <f t="shared" si="440"/>
        <v>1544578.7484956295</v>
      </c>
      <c r="O1729" s="539">
        <f t="shared" si="435"/>
        <v>1574572.4028074737</v>
      </c>
      <c r="P1729" s="540"/>
      <c r="Q1729" s="541"/>
      <c r="R1729" s="541">
        <f t="shared" si="444"/>
        <v>6728.9418923396315</v>
      </c>
      <c r="S1729" s="541">
        <f t="shared" si="444"/>
        <v>6728.9418923396315</v>
      </c>
      <c r="T1729" s="541">
        <f t="shared" si="444"/>
        <v>6728.9418923396315</v>
      </c>
      <c r="U1729" s="538">
        <f t="shared" si="436"/>
        <v>0</v>
      </c>
      <c r="V1729" s="538">
        <f t="shared" si="441"/>
        <v>13457.883784679263</v>
      </c>
      <c r="W1729" s="538">
        <f t="shared" si="441"/>
        <v>67289.418923396312</v>
      </c>
      <c r="X1729" s="538">
        <f t="shared" si="441"/>
        <v>1493825.1000993983</v>
      </c>
      <c r="Y1729" s="538">
        <f t="shared" si="437"/>
        <v>1574572.4028074739</v>
      </c>
      <c r="Z1729" s="542">
        <f t="shared" si="438"/>
        <v>2.3283064365386963E-10</v>
      </c>
      <c r="AA1729" s="540"/>
      <c r="AB1729" s="544" t="s">
        <v>2505</v>
      </c>
      <c r="AC1729" s="544">
        <v>7117.6095698730696</v>
      </c>
      <c r="AD1729" s="544">
        <v>7117.6095698730696</v>
      </c>
      <c r="AE1729" s="544">
        <v>7117.6095698730696</v>
      </c>
      <c r="AF1729" s="545" t="s">
        <v>2263</v>
      </c>
      <c r="AG1729" s="545" t="s">
        <v>2263</v>
      </c>
      <c r="AH1729" s="543"/>
      <c r="AN1729" s="502">
        <f t="shared" si="442"/>
        <v>0</v>
      </c>
      <c r="AO1729" s="502">
        <f t="shared" si="442"/>
        <v>8458.9413993719099</v>
      </c>
      <c r="AP1729" s="502">
        <f t="shared" si="442"/>
        <v>42294.706996859546</v>
      </c>
      <c r="AQ1729" s="502">
        <f t="shared" si="439"/>
        <v>-50753.648396231234</v>
      </c>
    </row>
    <row r="1730" spans="1:43" ht="76.5" x14ac:dyDescent="0.2">
      <c r="A1730" s="535" t="s">
        <v>2104</v>
      </c>
      <c r="B1730" s="536" t="s">
        <v>2525</v>
      </c>
      <c r="C1730" s="537" t="s">
        <v>2263</v>
      </c>
      <c r="D1730" s="537">
        <v>2511.7900914395464</v>
      </c>
      <c r="E1730" s="537">
        <v>2511.7900914395464</v>
      </c>
      <c r="F1730" s="537">
        <v>8775.426145319947</v>
      </c>
      <c r="G1730" s="538">
        <v>0</v>
      </c>
      <c r="H1730" s="538">
        <v>1</v>
      </c>
      <c r="I1730" s="538">
        <v>3</v>
      </c>
      <c r="J1730" s="538">
        <v>389</v>
      </c>
      <c r="K1730" s="539">
        <f t="shared" si="434"/>
        <v>0</v>
      </c>
      <c r="L1730" s="539">
        <f t="shared" si="440"/>
        <v>2511.7900914395464</v>
      </c>
      <c r="M1730" s="539">
        <f t="shared" si="440"/>
        <v>7535.3702743186386</v>
      </c>
      <c r="N1730" s="539">
        <f t="shared" si="440"/>
        <v>3413640.7705294592</v>
      </c>
      <c r="O1730" s="539">
        <f t="shared" si="435"/>
        <v>3423687.9308952172</v>
      </c>
      <c r="P1730" s="540"/>
      <c r="Q1730" s="541"/>
      <c r="R1730" s="541">
        <f t="shared" si="444"/>
        <v>8711.6741244153109</v>
      </c>
      <c r="S1730" s="541">
        <f t="shared" si="444"/>
        <v>8711.6741244153109</v>
      </c>
      <c r="T1730" s="541">
        <f t="shared" si="444"/>
        <v>8711.6741244153109</v>
      </c>
      <c r="U1730" s="538">
        <f t="shared" si="436"/>
        <v>0</v>
      </c>
      <c r="V1730" s="538">
        <f t="shared" si="441"/>
        <v>8711.6741244153109</v>
      </c>
      <c r="W1730" s="538">
        <f t="shared" si="441"/>
        <v>26135.022373245934</v>
      </c>
      <c r="X1730" s="538">
        <f t="shared" si="441"/>
        <v>3388841.2343975557</v>
      </c>
      <c r="Y1730" s="538">
        <f t="shared" si="437"/>
        <v>3423687.9308952168</v>
      </c>
      <c r="Z1730" s="542">
        <f t="shared" si="438"/>
        <v>-4.6566128730773926E-10</v>
      </c>
      <c r="AA1730" s="540"/>
      <c r="AB1730" s="544" t="s">
        <v>2505</v>
      </c>
      <c r="AC1730" s="544">
        <v>9285.1510184838935</v>
      </c>
      <c r="AD1730" s="544">
        <v>9285.1510184838935</v>
      </c>
      <c r="AE1730" s="544">
        <v>9285.1510184838935</v>
      </c>
      <c r="AF1730" s="545" t="s">
        <v>2263</v>
      </c>
      <c r="AG1730" s="545" t="s">
        <v>2263</v>
      </c>
      <c r="AH1730" s="543"/>
      <c r="AN1730" s="502">
        <f t="shared" si="442"/>
        <v>0</v>
      </c>
      <c r="AO1730" s="502">
        <f t="shared" si="442"/>
        <v>6199.8840329757641</v>
      </c>
      <c r="AP1730" s="502">
        <f t="shared" si="442"/>
        <v>18599.652098927298</v>
      </c>
      <c r="AQ1730" s="502">
        <f t="shared" si="439"/>
        <v>-24799.536131903529</v>
      </c>
    </row>
    <row r="1731" spans="1:43" ht="76.5" x14ac:dyDescent="0.2">
      <c r="A1731" s="535" t="s">
        <v>2105</v>
      </c>
      <c r="B1731" s="536" t="s">
        <v>2525</v>
      </c>
      <c r="C1731" s="537" t="s">
        <v>2263</v>
      </c>
      <c r="D1731" s="537">
        <v>14868.309852232345</v>
      </c>
      <c r="E1731" s="537">
        <v>14868.309852232345</v>
      </c>
      <c r="F1731" s="537">
        <v>13635.518487102529</v>
      </c>
      <c r="G1731" s="538">
        <v>0</v>
      </c>
      <c r="H1731" s="538">
        <v>0</v>
      </c>
      <c r="I1731" s="538">
        <v>4</v>
      </c>
      <c r="J1731" s="538">
        <v>667</v>
      </c>
      <c r="K1731" s="539">
        <f t="shared" si="434"/>
        <v>0</v>
      </c>
      <c r="L1731" s="539">
        <f t="shared" si="440"/>
        <v>0</v>
      </c>
      <c r="M1731" s="539">
        <f t="shared" si="440"/>
        <v>59473.239408929381</v>
      </c>
      <c r="N1731" s="539">
        <f t="shared" si="440"/>
        <v>9094890.8308973871</v>
      </c>
      <c r="O1731" s="539">
        <f t="shared" si="435"/>
        <v>9154364.070306316</v>
      </c>
      <c r="P1731" s="540"/>
      <c r="Q1731" s="541"/>
      <c r="R1731" s="541">
        <f t="shared" si="444"/>
        <v>13642.867466924465</v>
      </c>
      <c r="S1731" s="541">
        <f t="shared" si="444"/>
        <v>13642.867466924465</v>
      </c>
      <c r="T1731" s="541">
        <f t="shared" si="444"/>
        <v>13642.867466924465</v>
      </c>
      <c r="U1731" s="538">
        <f t="shared" si="436"/>
        <v>0</v>
      </c>
      <c r="V1731" s="538">
        <f t="shared" si="441"/>
        <v>0</v>
      </c>
      <c r="W1731" s="538">
        <f t="shared" si="441"/>
        <v>54571.469867697859</v>
      </c>
      <c r="X1731" s="538">
        <f t="shared" si="441"/>
        <v>9099792.6004386172</v>
      </c>
      <c r="Y1731" s="538">
        <f t="shared" si="437"/>
        <v>9154364.0703063142</v>
      </c>
      <c r="Z1731" s="542">
        <f t="shared" si="438"/>
        <v>-1.862645149230957E-9</v>
      </c>
      <c r="AA1731" s="540"/>
      <c r="AB1731" s="544" t="s">
        <v>2505</v>
      </c>
      <c r="AC1731" s="544">
        <v>13976.310216280392</v>
      </c>
      <c r="AD1731" s="544">
        <v>13976.310216280392</v>
      </c>
      <c r="AE1731" s="544">
        <v>13976.310216280392</v>
      </c>
      <c r="AF1731" s="545" t="s">
        <v>2263</v>
      </c>
      <c r="AG1731" s="545" t="s">
        <v>2263</v>
      </c>
      <c r="AH1731" s="543"/>
      <c r="AN1731" s="502">
        <f t="shared" si="442"/>
        <v>0</v>
      </c>
      <c r="AO1731" s="502">
        <f t="shared" si="442"/>
        <v>0</v>
      </c>
      <c r="AP1731" s="502">
        <f t="shared" si="442"/>
        <v>-4901.7695412315225</v>
      </c>
      <c r="AQ1731" s="502">
        <f t="shared" si="439"/>
        <v>4901.7695412300527</v>
      </c>
    </row>
    <row r="1732" spans="1:43" ht="12.75" x14ac:dyDescent="0.2">
      <c r="A1732" s="535" t="s">
        <v>2106</v>
      </c>
      <c r="B1732" s="536">
        <v>0</v>
      </c>
      <c r="C1732" s="537" t="s">
        <v>2263</v>
      </c>
      <c r="D1732" s="537">
        <v>8730.0964703764002</v>
      </c>
      <c r="E1732" s="537">
        <v>8730.0964703764002</v>
      </c>
      <c r="F1732" s="537">
        <v>8730.0964703764002</v>
      </c>
      <c r="G1732" s="538">
        <v>0</v>
      </c>
      <c r="H1732" s="538">
        <v>0</v>
      </c>
      <c r="I1732" s="538">
        <v>0</v>
      </c>
      <c r="J1732" s="538">
        <v>55</v>
      </c>
      <c r="K1732" s="539">
        <f t="shared" si="434"/>
        <v>0</v>
      </c>
      <c r="L1732" s="539">
        <f t="shared" si="440"/>
        <v>0</v>
      </c>
      <c r="M1732" s="539">
        <f t="shared" si="440"/>
        <v>0</v>
      </c>
      <c r="N1732" s="539">
        <f t="shared" si="440"/>
        <v>480155.30587070202</v>
      </c>
      <c r="O1732" s="539">
        <f t="shared" si="435"/>
        <v>480155.30587070202</v>
      </c>
      <c r="P1732" s="540"/>
      <c r="Q1732" s="541"/>
      <c r="R1732" s="541"/>
      <c r="S1732" s="541"/>
      <c r="T1732" s="541"/>
      <c r="U1732" s="538">
        <f t="shared" si="436"/>
        <v>0</v>
      </c>
      <c r="V1732" s="538">
        <f t="shared" si="441"/>
        <v>0</v>
      </c>
      <c r="W1732" s="538">
        <f t="shared" si="441"/>
        <v>0</v>
      </c>
      <c r="X1732" s="538">
        <f t="shared" si="441"/>
        <v>0</v>
      </c>
      <c r="Y1732" s="538">
        <f t="shared" si="437"/>
        <v>0</v>
      </c>
      <c r="Z1732" s="542">
        <f t="shared" si="438"/>
        <v>0</v>
      </c>
      <c r="AA1732" s="540"/>
      <c r="AB1732" s="544" t="s">
        <v>2505</v>
      </c>
      <c r="AC1732" s="544">
        <v>8170.0797218650514</v>
      </c>
      <c r="AD1732" s="544">
        <v>8170.0797218650514</v>
      </c>
      <c r="AE1732" s="544">
        <v>8170.0797218650514</v>
      </c>
      <c r="AF1732" s="545" t="s">
        <v>2263</v>
      </c>
      <c r="AG1732" s="545" t="s">
        <v>2263</v>
      </c>
      <c r="AH1732" s="543"/>
      <c r="AN1732" s="502">
        <f t="shared" si="442"/>
        <v>0</v>
      </c>
      <c r="AO1732" s="502">
        <f t="shared" si="442"/>
        <v>0</v>
      </c>
      <c r="AP1732" s="502">
        <f t="shared" si="442"/>
        <v>0</v>
      </c>
      <c r="AQ1732" s="502">
        <f t="shared" si="439"/>
        <v>-480155.30587070202</v>
      </c>
    </row>
    <row r="1733" spans="1:43" ht="76.5" x14ac:dyDescent="0.2">
      <c r="A1733" s="535" t="s">
        <v>2107</v>
      </c>
      <c r="B1733" s="536" t="s">
        <v>2525</v>
      </c>
      <c r="C1733" s="537" t="s">
        <v>2263</v>
      </c>
      <c r="D1733" s="537">
        <v>401.95844188282638</v>
      </c>
      <c r="E1733" s="537">
        <v>401.95844188282638</v>
      </c>
      <c r="F1733" s="537">
        <v>9445.3417522626514</v>
      </c>
      <c r="G1733" s="538">
        <v>0</v>
      </c>
      <c r="H1733" s="538">
        <v>1</v>
      </c>
      <c r="I1733" s="538">
        <v>0</v>
      </c>
      <c r="J1733" s="538">
        <v>61</v>
      </c>
      <c r="K1733" s="539">
        <f t="shared" si="434"/>
        <v>0</v>
      </c>
      <c r="L1733" s="539">
        <f t="shared" si="440"/>
        <v>401.95844188282638</v>
      </c>
      <c r="M1733" s="539">
        <f t="shared" si="440"/>
        <v>0</v>
      </c>
      <c r="N1733" s="539">
        <f t="shared" si="440"/>
        <v>576165.84688802168</v>
      </c>
      <c r="O1733" s="539">
        <f t="shared" si="435"/>
        <v>576567.80532990454</v>
      </c>
      <c r="P1733" s="540"/>
      <c r="Q1733" s="541"/>
      <c r="R1733" s="541">
        <f t="shared" si="444"/>
        <v>9299.4807311274926</v>
      </c>
      <c r="S1733" s="541">
        <f t="shared" si="444"/>
        <v>9299.4807311274926</v>
      </c>
      <c r="T1733" s="541">
        <f t="shared" si="444"/>
        <v>9299.4807311274926</v>
      </c>
      <c r="U1733" s="538">
        <f t="shared" si="436"/>
        <v>0</v>
      </c>
      <c r="V1733" s="538">
        <f t="shared" si="441"/>
        <v>9299.4807311274926</v>
      </c>
      <c r="W1733" s="538">
        <f t="shared" si="441"/>
        <v>0</v>
      </c>
      <c r="X1733" s="538">
        <f t="shared" si="441"/>
        <v>567268.32459877711</v>
      </c>
      <c r="Y1733" s="538">
        <f t="shared" si="437"/>
        <v>576567.80532990466</v>
      </c>
      <c r="Z1733" s="542">
        <f t="shared" si="438"/>
        <v>1.1641532182693481E-10</v>
      </c>
      <c r="AA1733" s="540"/>
      <c r="AB1733" s="544" t="s">
        <v>2505</v>
      </c>
      <c r="AC1733" s="544">
        <v>13495.342290349652</v>
      </c>
      <c r="AD1733" s="544">
        <v>13495.342290349652</v>
      </c>
      <c r="AE1733" s="544">
        <v>13495.342290349652</v>
      </c>
      <c r="AF1733" s="545" t="s">
        <v>2263</v>
      </c>
      <c r="AG1733" s="545" t="s">
        <v>2263</v>
      </c>
      <c r="AH1733" s="543"/>
      <c r="AN1733" s="502">
        <f t="shared" si="442"/>
        <v>0</v>
      </c>
      <c r="AO1733" s="502">
        <f t="shared" si="442"/>
        <v>8897.5222892446654</v>
      </c>
      <c r="AP1733" s="502">
        <f t="shared" si="442"/>
        <v>0</v>
      </c>
      <c r="AQ1733" s="502">
        <f t="shared" si="439"/>
        <v>-8897.5222892445745</v>
      </c>
    </row>
    <row r="1734" spans="1:43" ht="12.75" x14ac:dyDescent="0.2">
      <c r="A1734" s="535" t="s">
        <v>2108</v>
      </c>
      <c r="B1734" s="536">
        <v>0</v>
      </c>
      <c r="C1734" s="537" t="s">
        <v>2263</v>
      </c>
      <c r="D1734" s="537">
        <v>12316.361990784761</v>
      </c>
      <c r="E1734" s="537">
        <v>12316.361990784761</v>
      </c>
      <c r="F1734" s="537">
        <v>12316.361990784761</v>
      </c>
      <c r="G1734" s="538">
        <v>0</v>
      </c>
      <c r="H1734" s="538">
        <v>0</v>
      </c>
      <c r="I1734" s="538">
        <v>0</v>
      </c>
      <c r="J1734" s="538">
        <v>167</v>
      </c>
      <c r="K1734" s="539">
        <f t="shared" si="434"/>
        <v>0</v>
      </c>
      <c r="L1734" s="539">
        <f t="shared" si="440"/>
        <v>0</v>
      </c>
      <c r="M1734" s="539">
        <f t="shared" si="440"/>
        <v>0</v>
      </c>
      <c r="N1734" s="539">
        <f t="shared" si="440"/>
        <v>2056832.452461055</v>
      </c>
      <c r="O1734" s="539">
        <f t="shared" si="435"/>
        <v>2056832.452461055</v>
      </c>
      <c r="P1734" s="540"/>
      <c r="Q1734" s="541"/>
      <c r="R1734" s="541"/>
      <c r="S1734" s="541"/>
      <c r="T1734" s="541"/>
      <c r="U1734" s="538">
        <f t="shared" si="436"/>
        <v>0</v>
      </c>
      <c r="V1734" s="538">
        <f t="shared" si="441"/>
        <v>0</v>
      </c>
      <c r="W1734" s="538">
        <f t="shared" si="441"/>
        <v>0</v>
      </c>
      <c r="X1734" s="538">
        <f t="shared" si="441"/>
        <v>0</v>
      </c>
      <c r="Y1734" s="538">
        <f t="shared" si="437"/>
        <v>0</v>
      </c>
      <c r="Z1734" s="542">
        <f t="shared" si="438"/>
        <v>0</v>
      </c>
      <c r="AA1734" s="540"/>
      <c r="AB1734" s="544" t="s">
        <v>2505</v>
      </c>
      <c r="AC1734" s="544">
        <v>14270.390594730883</v>
      </c>
      <c r="AD1734" s="544">
        <v>14270.390594730883</v>
      </c>
      <c r="AE1734" s="544">
        <v>14270.390594730883</v>
      </c>
      <c r="AF1734" s="545" t="s">
        <v>2263</v>
      </c>
      <c r="AG1734" s="545" t="s">
        <v>2263</v>
      </c>
      <c r="AH1734" s="543"/>
      <c r="AN1734" s="502">
        <f t="shared" si="442"/>
        <v>0</v>
      </c>
      <c r="AO1734" s="502">
        <f t="shared" si="442"/>
        <v>0</v>
      </c>
      <c r="AP1734" s="502">
        <f t="shared" si="442"/>
        <v>0</v>
      </c>
      <c r="AQ1734" s="502">
        <f t="shared" si="439"/>
        <v>-2056832.452461055</v>
      </c>
    </row>
    <row r="1735" spans="1:43" ht="12.75" x14ac:dyDescent="0.2">
      <c r="A1735" s="535" t="s">
        <v>2109</v>
      </c>
      <c r="B1735" s="536">
        <v>0</v>
      </c>
      <c r="C1735" s="537" t="s">
        <v>2263</v>
      </c>
      <c r="D1735" s="537">
        <v>21959.603850292209</v>
      </c>
      <c r="E1735" s="537">
        <v>21959.603850292209</v>
      </c>
      <c r="F1735" s="537">
        <v>21959.603850292209</v>
      </c>
      <c r="G1735" s="538">
        <v>0</v>
      </c>
      <c r="H1735" s="538">
        <v>0</v>
      </c>
      <c r="I1735" s="538">
        <v>0</v>
      </c>
      <c r="J1735" s="538">
        <v>543</v>
      </c>
      <c r="K1735" s="539">
        <f t="shared" si="434"/>
        <v>0</v>
      </c>
      <c r="L1735" s="539">
        <f t="shared" si="440"/>
        <v>0</v>
      </c>
      <c r="M1735" s="539">
        <f t="shared" si="440"/>
        <v>0</v>
      </c>
      <c r="N1735" s="539">
        <f t="shared" si="440"/>
        <v>11924064.89070867</v>
      </c>
      <c r="O1735" s="539">
        <f t="shared" si="435"/>
        <v>11924064.89070867</v>
      </c>
      <c r="P1735" s="540"/>
      <c r="Q1735" s="541"/>
      <c r="R1735" s="541"/>
      <c r="S1735" s="541"/>
      <c r="T1735" s="541"/>
      <c r="U1735" s="538">
        <f t="shared" si="436"/>
        <v>0</v>
      </c>
      <c r="V1735" s="538">
        <f t="shared" si="441"/>
        <v>0</v>
      </c>
      <c r="W1735" s="538">
        <f t="shared" si="441"/>
        <v>0</v>
      </c>
      <c r="X1735" s="538">
        <f t="shared" si="441"/>
        <v>0</v>
      </c>
      <c r="Y1735" s="538">
        <f t="shared" si="437"/>
        <v>0</v>
      </c>
      <c r="Z1735" s="542">
        <f t="shared" si="438"/>
        <v>0</v>
      </c>
      <c r="AA1735" s="540"/>
      <c r="AB1735" s="544" t="s">
        <v>2505</v>
      </c>
      <c r="AC1735" s="544">
        <v>24147.598733377767</v>
      </c>
      <c r="AD1735" s="544">
        <v>24147.598733377767</v>
      </c>
      <c r="AE1735" s="544">
        <v>24147.598733377767</v>
      </c>
      <c r="AF1735" s="545" t="s">
        <v>2263</v>
      </c>
      <c r="AG1735" s="545" t="s">
        <v>2263</v>
      </c>
      <c r="AH1735" s="543"/>
      <c r="AN1735" s="502">
        <f t="shared" si="442"/>
        <v>0</v>
      </c>
      <c r="AO1735" s="502">
        <f t="shared" si="442"/>
        <v>0</v>
      </c>
      <c r="AP1735" s="502">
        <f t="shared" si="442"/>
        <v>0</v>
      </c>
      <c r="AQ1735" s="502">
        <f t="shared" si="439"/>
        <v>-11924064.89070867</v>
      </c>
    </row>
    <row r="1736" spans="1:43" ht="12.75" x14ac:dyDescent="0.2">
      <c r="A1736" s="535" t="s">
        <v>2110</v>
      </c>
      <c r="B1736" s="536">
        <v>0</v>
      </c>
      <c r="C1736" s="537" t="s">
        <v>2263</v>
      </c>
      <c r="D1736" s="537">
        <v>2545.0384424665299</v>
      </c>
      <c r="E1736" s="537">
        <v>2545.0384424665299</v>
      </c>
      <c r="F1736" s="537">
        <v>4046.195751762883</v>
      </c>
      <c r="G1736" s="538">
        <v>0</v>
      </c>
      <c r="H1736" s="538">
        <v>126</v>
      </c>
      <c r="I1736" s="538">
        <v>181</v>
      </c>
      <c r="J1736" s="538">
        <v>1873</v>
      </c>
      <c r="K1736" s="539">
        <f t="shared" ref="K1736:K1799" si="445">IF(ISERROR(C1736*G1736),0,G1736*C1736)</f>
        <v>0</v>
      </c>
      <c r="L1736" s="539">
        <f t="shared" si="440"/>
        <v>320674.84375078278</v>
      </c>
      <c r="M1736" s="539">
        <f t="shared" si="440"/>
        <v>460651.95808644191</v>
      </c>
      <c r="N1736" s="539">
        <f t="shared" si="440"/>
        <v>7578524.6430518795</v>
      </c>
      <c r="O1736" s="539">
        <f t="shared" ref="O1736:O1799" si="446">IFERROR(SUM(K1736:N1736),"")</f>
        <v>8359851.444889104</v>
      </c>
      <c r="P1736" s="540"/>
      <c r="Q1736" s="541"/>
      <c r="R1736" s="541"/>
      <c r="S1736" s="541"/>
      <c r="T1736" s="541"/>
      <c r="U1736" s="538">
        <f t="shared" ref="U1736:U1799" si="447">IF(ISERROR(G1736*Q1736),0,G1736*Q1736)</f>
        <v>0</v>
      </c>
      <c r="V1736" s="538">
        <f t="shared" si="441"/>
        <v>0</v>
      </c>
      <c r="W1736" s="538">
        <f t="shared" si="441"/>
        <v>0</v>
      </c>
      <c r="X1736" s="538">
        <f t="shared" si="441"/>
        <v>0</v>
      </c>
      <c r="Y1736" s="538">
        <f t="shared" ref="Y1736:Y1799" si="448">IFERROR(SUM(U1736:X1736),"")</f>
        <v>0</v>
      </c>
      <c r="Z1736" s="542">
        <f t="shared" ref="Z1736:Z1799" si="449">IF(Y1736=0,0,(Y1736-O1736))</f>
        <v>0</v>
      </c>
      <c r="AA1736" s="540"/>
      <c r="AB1736" s="544" t="s">
        <v>2505</v>
      </c>
      <c r="AC1736" s="544">
        <v>883.83335531766136</v>
      </c>
      <c r="AD1736" s="544">
        <v>883.83335531766136</v>
      </c>
      <c r="AE1736" s="544">
        <v>3653.2388016594541</v>
      </c>
      <c r="AF1736" s="545" t="s">
        <v>2263</v>
      </c>
      <c r="AG1736" s="545" t="s">
        <v>2263</v>
      </c>
      <c r="AH1736" s="543"/>
      <c r="AN1736" s="502">
        <f t="shared" si="442"/>
        <v>0</v>
      </c>
      <c r="AO1736" s="502">
        <f t="shared" si="442"/>
        <v>-320674.84375078278</v>
      </c>
      <c r="AP1736" s="502">
        <f t="shared" si="442"/>
        <v>-460651.95808644191</v>
      </c>
      <c r="AQ1736" s="502">
        <f t="shared" si="439"/>
        <v>-7578524.6430518795</v>
      </c>
    </row>
    <row r="1737" spans="1:43" ht="12.75" x14ac:dyDescent="0.2">
      <c r="A1737" s="535" t="s">
        <v>2111</v>
      </c>
      <c r="B1737" s="536">
        <v>0</v>
      </c>
      <c r="C1737" s="537" t="s">
        <v>2263</v>
      </c>
      <c r="D1737" s="537">
        <v>534.52093954109364</v>
      </c>
      <c r="E1737" s="537">
        <v>534.52093954109364</v>
      </c>
      <c r="F1737" s="537">
        <v>2601.659249877423</v>
      </c>
      <c r="G1737" s="538">
        <v>0</v>
      </c>
      <c r="H1737" s="538">
        <v>398</v>
      </c>
      <c r="I1737" s="538">
        <v>124</v>
      </c>
      <c r="J1737" s="538">
        <v>929</v>
      </c>
      <c r="K1737" s="539">
        <f t="shared" si="445"/>
        <v>0</v>
      </c>
      <c r="L1737" s="539">
        <f t="shared" si="440"/>
        <v>212739.33393735526</v>
      </c>
      <c r="M1737" s="539">
        <f t="shared" si="440"/>
        <v>66280.596503095614</v>
      </c>
      <c r="N1737" s="539">
        <f t="shared" si="440"/>
        <v>2416941.4431361258</v>
      </c>
      <c r="O1737" s="539">
        <f t="shared" si="446"/>
        <v>2695961.3735765768</v>
      </c>
      <c r="P1737" s="540"/>
      <c r="Q1737" s="541"/>
      <c r="R1737" s="541"/>
      <c r="S1737" s="541"/>
      <c r="T1737" s="541"/>
      <c r="U1737" s="538">
        <f t="shared" si="447"/>
        <v>0</v>
      </c>
      <c r="V1737" s="538">
        <f t="shared" si="441"/>
        <v>0</v>
      </c>
      <c r="W1737" s="538">
        <f t="shared" si="441"/>
        <v>0</v>
      </c>
      <c r="X1737" s="538">
        <f t="shared" si="441"/>
        <v>0</v>
      </c>
      <c r="Y1737" s="538">
        <f t="shared" si="448"/>
        <v>0</v>
      </c>
      <c r="Z1737" s="542">
        <f t="shared" si="449"/>
        <v>0</v>
      </c>
      <c r="AA1737" s="540"/>
      <c r="AB1737" s="544" t="s">
        <v>2505</v>
      </c>
      <c r="AC1737" s="544">
        <v>459.73958399667384</v>
      </c>
      <c r="AD1737" s="544">
        <v>459.73958399667384</v>
      </c>
      <c r="AE1737" s="544">
        <v>2396.4954060423038</v>
      </c>
      <c r="AF1737" s="545" t="s">
        <v>2263</v>
      </c>
      <c r="AG1737" s="545" t="s">
        <v>2263</v>
      </c>
      <c r="AH1737" s="543"/>
      <c r="AN1737" s="502">
        <f t="shared" si="442"/>
        <v>0</v>
      </c>
      <c r="AO1737" s="502">
        <f t="shared" si="442"/>
        <v>-212739.33393735526</v>
      </c>
      <c r="AP1737" s="502">
        <f t="shared" si="442"/>
        <v>-66280.596503095614</v>
      </c>
      <c r="AQ1737" s="502">
        <f t="shared" si="439"/>
        <v>-2416941.4431361258</v>
      </c>
    </row>
    <row r="1738" spans="1:43" ht="12.75" x14ac:dyDescent="0.2">
      <c r="A1738" s="535" t="s">
        <v>2112</v>
      </c>
      <c r="B1738" s="536">
        <v>0</v>
      </c>
      <c r="C1738" s="537" t="s">
        <v>2263</v>
      </c>
      <c r="D1738" s="537">
        <v>279.88419572864206</v>
      </c>
      <c r="E1738" s="537">
        <v>279.88419572864206</v>
      </c>
      <c r="F1738" s="537">
        <v>1734.7122869145496</v>
      </c>
      <c r="G1738" s="538">
        <v>0</v>
      </c>
      <c r="H1738" s="538">
        <v>17902</v>
      </c>
      <c r="I1738" s="538">
        <v>344</v>
      </c>
      <c r="J1738" s="538">
        <v>367</v>
      </c>
      <c r="K1738" s="539">
        <f t="shared" si="445"/>
        <v>0</v>
      </c>
      <c r="L1738" s="539">
        <f t="shared" si="440"/>
        <v>5010486.8719341503</v>
      </c>
      <c r="M1738" s="539">
        <f t="shared" si="440"/>
        <v>96280.163330652867</v>
      </c>
      <c r="N1738" s="539">
        <f t="shared" si="440"/>
        <v>636639.40929763974</v>
      </c>
      <c r="O1738" s="539">
        <f t="shared" si="446"/>
        <v>5743406.4445624426</v>
      </c>
      <c r="P1738" s="540"/>
      <c r="Q1738" s="541"/>
      <c r="R1738" s="541"/>
      <c r="S1738" s="541"/>
      <c r="T1738" s="541"/>
      <c r="U1738" s="538">
        <f t="shared" si="447"/>
        <v>0</v>
      </c>
      <c r="V1738" s="538">
        <f t="shared" si="441"/>
        <v>0</v>
      </c>
      <c r="W1738" s="538">
        <f t="shared" si="441"/>
        <v>0</v>
      </c>
      <c r="X1738" s="538">
        <f t="shared" si="441"/>
        <v>0</v>
      </c>
      <c r="Y1738" s="538">
        <f t="shared" si="448"/>
        <v>0</v>
      </c>
      <c r="Z1738" s="542">
        <f t="shared" si="449"/>
        <v>0</v>
      </c>
      <c r="AA1738" s="540"/>
      <c r="AB1738" s="544" t="s">
        <v>2263</v>
      </c>
      <c r="AC1738" s="544" t="s">
        <v>2505</v>
      </c>
      <c r="AD1738" s="544" t="s">
        <v>2505</v>
      </c>
      <c r="AE1738" s="544" t="s">
        <v>2263</v>
      </c>
      <c r="AF1738" s="545" t="s">
        <v>2263</v>
      </c>
      <c r="AG1738" s="545" t="s">
        <v>2263</v>
      </c>
      <c r="AH1738" s="543"/>
      <c r="AN1738" s="502">
        <f t="shared" si="442"/>
        <v>0</v>
      </c>
      <c r="AO1738" s="502">
        <f t="shared" si="442"/>
        <v>-5010486.8719341503</v>
      </c>
      <c r="AP1738" s="502">
        <f t="shared" si="442"/>
        <v>-96280.163330652867</v>
      </c>
      <c r="AQ1738" s="502">
        <f t="shared" si="439"/>
        <v>-636639.40929763974</v>
      </c>
    </row>
    <row r="1739" spans="1:43" ht="12.75" x14ac:dyDescent="0.2">
      <c r="A1739" s="535" t="s">
        <v>2113</v>
      </c>
      <c r="B1739" s="536">
        <v>0</v>
      </c>
      <c r="C1739" s="537" t="s">
        <v>2263</v>
      </c>
      <c r="D1739" s="537">
        <v>8123.9056596121382</v>
      </c>
      <c r="E1739" s="537">
        <v>8123.9056596121382</v>
      </c>
      <c r="F1739" s="537">
        <v>6050.7452722436446</v>
      </c>
      <c r="G1739" s="538">
        <v>0</v>
      </c>
      <c r="H1739" s="538">
        <v>1</v>
      </c>
      <c r="I1739" s="538">
        <v>54</v>
      </c>
      <c r="J1739" s="538">
        <v>3065</v>
      </c>
      <c r="K1739" s="539">
        <f t="shared" si="445"/>
        <v>0</v>
      </c>
      <c r="L1739" s="539">
        <f t="shared" si="440"/>
        <v>8123.9056596121382</v>
      </c>
      <c r="M1739" s="539">
        <f t="shared" si="440"/>
        <v>438690.90561905544</v>
      </c>
      <c r="N1739" s="539">
        <f t="shared" si="440"/>
        <v>18545534.259426773</v>
      </c>
      <c r="O1739" s="539">
        <f t="shared" si="446"/>
        <v>18992349.07070544</v>
      </c>
      <c r="P1739" s="540"/>
      <c r="Q1739" s="541"/>
      <c r="R1739" s="541"/>
      <c r="S1739" s="541"/>
      <c r="T1739" s="541"/>
      <c r="U1739" s="538">
        <f t="shared" si="447"/>
        <v>0</v>
      </c>
      <c r="V1739" s="538">
        <f t="shared" si="441"/>
        <v>0</v>
      </c>
      <c r="W1739" s="538">
        <f t="shared" si="441"/>
        <v>0</v>
      </c>
      <c r="X1739" s="538">
        <f t="shared" si="441"/>
        <v>0</v>
      </c>
      <c r="Y1739" s="538">
        <f t="shared" si="448"/>
        <v>0</v>
      </c>
      <c r="Z1739" s="542">
        <f t="shared" si="449"/>
        <v>0</v>
      </c>
      <c r="AA1739" s="540"/>
      <c r="AB1739" s="544" t="s">
        <v>2263</v>
      </c>
      <c r="AC1739" s="544" t="s">
        <v>2505</v>
      </c>
      <c r="AD1739" s="544" t="s">
        <v>2505</v>
      </c>
      <c r="AE1739" s="544" t="s">
        <v>2263</v>
      </c>
      <c r="AF1739" s="545" t="s">
        <v>2263</v>
      </c>
      <c r="AG1739" s="545" t="s">
        <v>2263</v>
      </c>
      <c r="AH1739" s="543"/>
      <c r="AN1739" s="502">
        <f t="shared" si="442"/>
        <v>0</v>
      </c>
      <c r="AO1739" s="502">
        <f t="shared" si="442"/>
        <v>-8123.9056596121382</v>
      </c>
      <c r="AP1739" s="502">
        <f t="shared" si="442"/>
        <v>-438690.90561905544</v>
      </c>
      <c r="AQ1739" s="502">
        <f t="shared" si="439"/>
        <v>-18545534.259426773</v>
      </c>
    </row>
    <row r="1740" spans="1:43" ht="12.75" x14ac:dyDescent="0.2">
      <c r="A1740" s="535" t="s">
        <v>2114</v>
      </c>
      <c r="B1740" s="536">
        <v>0</v>
      </c>
      <c r="C1740" s="537" t="s">
        <v>2263</v>
      </c>
      <c r="D1740" s="537">
        <v>5374.21457976499</v>
      </c>
      <c r="E1740" s="537">
        <v>5374.21457976499</v>
      </c>
      <c r="F1740" s="537">
        <v>4003.7291876900176</v>
      </c>
      <c r="G1740" s="538">
        <v>0</v>
      </c>
      <c r="H1740" s="538">
        <v>25</v>
      </c>
      <c r="I1740" s="538">
        <v>247</v>
      </c>
      <c r="J1740" s="538">
        <v>10037</v>
      </c>
      <c r="K1740" s="539">
        <f t="shared" si="445"/>
        <v>0</v>
      </c>
      <c r="L1740" s="539">
        <f t="shared" si="440"/>
        <v>134355.36449412475</v>
      </c>
      <c r="M1740" s="539">
        <f t="shared" si="440"/>
        <v>1327431.0012019526</v>
      </c>
      <c r="N1740" s="539">
        <f t="shared" si="440"/>
        <v>40185429.856844708</v>
      </c>
      <c r="O1740" s="539">
        <f t="shared" si="446"/>
        <v>41647216.222540788</v>
      </c>
      <c r="P1740" s="540"/>
      <c r="Q1740" s="541"/>
      <c r="R1740" s="541"/>
      <c r="S1740" s="541"/>
      <c r="T1740" s="541"/>
      <c r="U1740" s="538">
        <f t="shared" si="447"/>
        <v>0</v>
      </c>
      <c r="V1740" s="538">
        <f t="shared" si="441"/>
        <v>0</v>
      </c>
      <c r="W1740" s="538">
        <f t="shared" si="441"/>
        <v>0</v>
      </c>
      <c r="X1740" s="538">
        <f t="shared" si="441"/>
        <v>0</v>
      </c>
      <c r="Y1740" s="538">
        <f t="shared" si="448"/>
        <v>0</v>
      </c>
      <c r="Z1740" s="542">
        <f t="shared" si="449"/>
        <v>0</v>
      </c>
      <c r="AA1740" s="540"/>
      <c r="AB1740" s="544" t="s">
        <v>2263</v>
      </c>
      <c r="AC1740" s="544" t="s">
        <v>2505</v>
      </c>
      <c r="AD1740" s="544" t="s">
        <v>2505</v>
      </c>
      <c r="AE1740" s="544" t="s">
        <v>2263</v>
      </c>
      <c r="AF1740" s="545" t="s">
        <v>2263</v>
      </c>
      <c r="AG1740" s="545" t="s">
        <v>2263</v>
      </c>
      <c r="AH1740" s="543"/>
      <c r="AN1740" s="502">
        <f t="shared" si="442"/>
        <v>0</v>
      </c>
      <c r="AO1740" s="502">
        <f t="shared" si="442"/>
        <v>-134355.36449412475</v>
      </c>
      <c r="AP1740" s="502">
        <f t="shared" si="442"/>
        <v>-1327431.0012019526</v>
      </c>
      <c r="AQ1740" s="502">
        <f t="shared" si="439"/>
        <v>-40185429.856844708</v>
      </c>
    </row>
    <row r="1741" spans="1:43" ht="12.75" x14ac:dyDescent="0.2">
      <c r="A1741" s="535" t="s">
        <v>2115</v>
      </c>
      <c r="B1741" s="536">
        <v>0</v>
      </c>
      <c r="C1741" s="537" t="s">
        <v>2263</v>
      </c>
      <c r="D1741" s="537">
        <v>2836.9546684935194</v>
      </c>
      <c r="E1741" s="537">
        <v>2836.9546684935194</v>
      </c>
      <c r="F1741" s="537">
        <v>2513.6405990618846</v>
      </c>
      <c r="G1741" s="538">
        <v>0</v>
      </c>
      <c r="H1741" s="538">
        <v>279</v>
      </c>
      <c r="I1741" s="538">
        <v>1091</v>
      </c>
      <c r="J1741" s="538">
        <v>26706</v>
      </c>
      <c r="K1741" s="539">
        <f t="shared" si="445"/>
        <v>0</v>
      </c>
      <c r="L1741" s="539">
        <f t="shared" si="440"/>
        <v>791510.35250969196</v>
      </c>
      <c r="M1741" s="539">
        <f t="shared" si="440"/>
        <v>3095117.5433264296</v>
      </c>
      <c r="N1741" s="539">
        <f t="shared" si="440"/>
        <v>67129285.838546693</v>
      </c>
      <c r="O1741" s="539">
        <f t="shared" si="446"/>
        <v>71015913.734382808</v>
      </c>
      <c r="P1741" s="540"/>
      <c r="Q1741" s="541"/>
      <c r="R1741" s="541"/>
      <c r="S1741" s="541"/>
      <c r="T1741" s="541"/>
      <c r="U1741" s="538">
        <f t="shared" si="447"/>
        <v>0</v>
      </c>
      <c r="V1741" s="538">
        <f t="shared" si="441"/>
        <v>0</v>
      </c>
      <c r="W1741" s="538">
        <f t="shared" si="441"/>
        <v>0</v>
      </c>
      <c r="X1741" s="538">
        <f t="shared" si="441"/>
        <v>0</v>
      </c>
      <c r="Y1741" s="538">
        <f t="shared" si="448"/>
        <v>0</v>
      </c>
      <c r="Z1741" s="542">
        <f t="shared" si="449"/>
        <v>0</v>
      </c>
      <c r="AA1741" s="540"/>
      <c r="AB1741" s="544" t="s">
        <v>2263</v>
      </c>
      <c r="AC1741" s="544" t="s">
        <v>2505</v>
      </c>
      <c r="AD1741" s="544" t="s">
        <v>2505</v>
      </c>
      <c r="AE1741" s="544" t="s">
        <v>2263</v>
      </c>
      <c r="AF1741" s="545" t="s">
        <v>2263</v>
      </c>
      <c r="AG1741" s="545" t="s">
        <v>2263</v>
      </c>
      <c r="AH1741" s="543"/>
      <c r="AN1741" s="502">
        <f t="shared" si="442"/>
        <v>0</v>
      </c>
      <c r="AO1741" s="502">
        <f t="shared" si="442"/>
        <v>-791510.35250969196</v>
      </c>
      <c r="AP1741" s="502">
        <f t="shared" si="442"/>
        <v>-3095117.5433264296</v>
      </c>
      <c r="AQ1741" s="502">
        <f t="shared" si="439"/>
        <v>-67129285.838546693</v>
      </c>
    </row>
    <row r="1742" spans="1:43" ht="12.75" x14ac:dyDescent="0.2">
      <c r="A1742" s="535" t="s">
        <v>2116</v>
      </c>
      <c r="B1742" s="536">
        <v>0</v>
      </c>
      <c r="C1742" s="537" t="s">
        <v>2263</v>
      </c>
      <c r="D1742" s="537">
        <v>770.67352263668067</v>
      </c>
      <c r="E1742" s="537">
        <v>770.67352263668067</v>
      </c>
      <c r="F1742" s="537">
        <v>692.84397607795506</v>
      </c>
      <c r="G1742" s="538">
        <v>0</v>
      </c>
      <c r="H1742" s="538">
        <v>161</v>
      </c>
      <c r="I1742" s="538">
        <v>235</v>
      </c>
      <c r="J1742" s="538">
        <v>8132</v>
      </c>
      <c r="K1742" s="539">
        <f t="shared" si="445"/>
        <v>0</v>
      </c>
      <c r="L1742" s="539">
        <f t="shared" si="440"/>
        <v>124078.43714450559</v>
      </c>
      <c r="M1742" s="539">
        <f t="shared" si="440"/>
        <v>181108.27781961995</v>
      </c>
      <c r="N1742" s="539">
        <f t="shared" si="440"/>
        <v>5634207.2134659309</v>
      </c>
      <c r="O1742" s="539">
        <f t="shared" si="446"/>
        <v>5939393.9284300562</v>
      </c>
      <c r="P1742" s="540"/>
      <c r="Q1742" s="541"/>
      <c r="R1742" s="541"/>
      <c r="S1742" s="541"/>
      <c r="T1742" s="541"/>
      <c r="U1742" s="538">
        <f t="shared" si="447"/>
        <v>0</v>
      </c>
      <c r="V1742" s="538">
        <f t="shared" si="441"/>
        <v>0</v>
      </c>
      <c r="W1742" s="538">
        <f t="shared" si="441"/>
        <v>0</v>
      </c>
      <c r="X1742" s="538">
        <f t="shared" si="441"/>
        <v>0</v>
      </c>
      <c r="Y1742" s="538">
        <f t="shared" si="448"/>
        <v>0</v>
      </c>
      <c r="Z1742" s="542">
        <f t="shared" si="449"/>
        <v>0</v>
      </c>
      <c r="AA1742" s="540"/>
      <c r="AB1742" s="544" t="s">
        <v>2263</v>
      </c>
      <c r="AC1742" s="544" t="s">
        <v>2505</v>
      </c>
      <c r="AD1742" s="544" t="s">
        <v>2505</v>
      </c>
      <c r="AE1742" s="544" t="s">
        <v>2263</v>
      </c>
      <c r="AF1742" s="545" t="s">
        <v>2263</v>
      </c>
      <c r="AG1742" s="545" t="s">
        <v>2263</v>
      </c>
      <c r="AH1742" s="543"/>
      <c r="AN1742" s="502">
        <f t="shared" si="442"/>
        <v>0</v>
      </c>
      <c r="AO1742" s="502">
        <f t="shared" si="442"/>
        <v>-124078.43714450559</v>
      </c>
      <c r="AP1742" s="502">
        <f t="shared" si="442"/>
        <v>-181108.27781961995</v>
      </c>
      <c r="AQ1742" s="502">
        <f t="shared" si="439"/>
        <v>-5634207.2134659309</v>
      </c>
    </row>
    <row r="1743" spans="1:43" ht="12.75" x14ac:dyDescent="0.2">
      <c r="A1743" s="535" t="s">
        <v>2117</v>
      </c>
      <c r="B1743" s="536">
        <v>0</v>
      </c>
      <c r="C1743" s="537" t="s">
        <v>2263</v>
      </c>
      <c r="D1743" s="537">
        <v>4309.3854670795499</v>
      </c>
      <c r="E1743" s="537">
        <v>4309.3854670795499</v>
      </c>
      <c r="F1743" s="537">
        <v>2916.6114704077154</v>
      </c>
      <c r="G1743" s="538">
        <v>0</v>
      </c>
      <c r="H1743" s="538">
        <v>0</v>
      </c>
      <c r="I1743" s="538">
        <v>97</v>
      </c>
      <c r="J1743" s="538">
        <v>1928</v>
      </c>
      <c r="K1743" s="539">
        <f t="shared" si="445"/>
        <v>0</v>
      </c>
      <c r="L1743" s="539">
        <f t="shared" si="440"/>
        <v>0</v>
      </c>
      <c r="M1743" s="539">
        <f t="shared" si="440"/>
        <v>418010.39030671632</v>
      </c>
      <c r="N1743" s="539">
        <f t="shared" si="440"/>
        <v>5623226.9149460755</v>
      </c>
      <c r="O1743" s="539">
        <f t="shared" si="446"/>
        <v>6041237.3052527923</v>
      </c>
      <c r="P1743" s="540"/>
      <c r="Q1743" s="541"/>
      <c r="R1743" s="541"/>
      <c r="S1743" s="541"/>
      <c r="T1743" s="541"/>
      <c r="U1743" s="538">
        <f t="shared" si="447"/>
        <v>0</v>
      </c>
      <c r="V1743" s="538">
        <f t="shared" si="441"/>
        <v>0</v>
      </c>
      <c r="W1743" s="538">
        <f t="shared" si="441"/>
        <v>0</v>
      </c>
      <c r="X1743" s="538">
        <f t="shared" si="441"/>
        <v>0</v>
      </c>
      <c r="Y1743" s="538">
        <f t="shared" si="448"/>
        <v>0</v>
      </c>
      <c r="Z1743" s="542">
        <f t="shared" si="449"/>
        <v>0</v>
      </c>
      <c r="AA1743" s="540"/>
      <c r="AB1743" s="544" t="s">
        <v>2263</v>
      </c>
      <c r="AC1743" s="544" t="s">
        <v>2505</v>
      </c>
      <c r="AD1743" s="544" t="s">
        <v>2505</v>
      </c>
      <c r="AE1743" s="544" t="s">
        <v>2263</v>
      </c>
      <c r="AF1743" s="545" t="s">
        <v>2263</v>
      </c>
      <c r="AG1743" s="545" t="s">
        <v>2263</v>
      </c>
      <c r="AH1743" s="543"/>
      <c r="AN1743" s="502">
        <f t="shared" si="442"/>
        <v>0</v>
      </c>
      <c r="AO1743" s="502">
        <f t="shared" si="442"/>
        <v>0</v>
      </c>
      <c r="AP1743" s="502">
        <f t="shared" si="442"/>
        <v>-418010.39030671632</v>
      </c>
      <c r="AQ1743" s="502">
        <f t="shared" si="439"/>
        <v>-5623226.9149460755</v>
      </c>
    </row>
    <row r="1744" spans="1:43" ht="12.75" x14ac:dyDescent="0.2">
      <c r="A1744" s="535" t="s">
        <v>2118</v>
      </c>
      <c r="B1744" s="536" t="s">
        <v>2472</v>
      </c>
      <c r="C1744" s="537" t="s">
        <v>2263</v>
      </c>
      <c r="D1744" s="537">
        <v>4398.4844774777557</v>
      </c>
      <c r="E1744" s="537">
        <v>4398.4844774777557</v>
      </c>
      <c r="F1744" s="537">
        <v>3214.5189188370528</v>
      </c>
      <c r="G1744" s="538">
        <v>0</v>
      </c>
      <c r="H1744" s="538">
        <v>33</v>
      </c>
      <c r="I1744" s="538">
        <v>34</v>
      </c>
      <c r="J1744" s="538">
        <v>764</v>
      </c>
      <c r="K1744" s="539">
        <f t="shared" si="445"/>
        <v>0</v>
      </c>
      <c r="L1744" s="539">
        <f t="shared" si="440"/>
        <v>145149.98775676594</v>
      </c>
      <c r="M1744" s="539">
        <f t="shared" si="440"/>
        <v>149548.4722342437</v>
      </c>
      <c r="N1744" s="539">
        <f t="shared" si="440"/>
        <v>2455892.4539915081</v>
      </c>
      <c r="O1744" s="539">
        <f t="shared" si="446"/>
        <v>2750590.913982518</v>
      </c>
      <c r="P1744" s="540"/>
      <c r="Q1744" s="541"/>
      <c r="R1744" s="541">
        <f>SUMPRODUCT(D1744:F1744,H1744:J1744)/SUM(H1744:J1744)</f>
        <v>3309.9770324699375</v>
      </c>
      <c r="S1744" s="541">
        <f>R1744</f>
        <v>3309.9770324699375</v>
      </c>
      <c r="T1744" s="541">
        <f>R1744</f>
        <v>3309.9770324699375</v>
      </c>
      <c r="U1744" s="538">
        <f t="shared" si="447"/>
        <v>0</v>
      </c>
      <c r="V1744" s="538">
        <f t="shared" si="441"/>
        <v>109229.24207150794</v>
      </c>
      <c r="W1744" s="538">
        <f t="shared" si="441"/>
        <v>112539.21910397787</v>
      </c>
      <c r="X1744" s="538">
        <f t="shared" si="441"/>
        <v>2528822.452807032</v>
      </c>
      <c r="Y1744" s="538">
        <f t="shared" si="448"/>
        <v>2750590.913982518</v>
      </c>
      <c r="Z1744" s="542">
        <f t="shared" si="449"/>
        <v>0</v>
      </c>
      <c r="AA1744" s="540"/>
      <c r="AB1744" s="544" t="s">
        <v>2263</v>
      </c>
      <c r="AC1744" s="544" t="s">
        <v>2505</v>
      </c>
      <c r="AD1744" s="544" t="s">
        <v>2505</v>
      </c>
      <c r="AE1744" s="544" t="s">
        <v>2263</v>
      </c>
      <c r="AF1744" s="545" t="s">
        <v>2263</v>
      </c>
      <c r="AG1744" s="545" t="s">
        <v>2263</v>
      </c>
      <c r="AH1744" s="543"/>
      <c r="AN1744" s="502">
        <f t="shared" si="442"/>
        <v>0</v>
      </c>
      <c r="AO1744" s="502">
        <f t="shared" si="442"/>
        <v>-35920.745685258007</v>
      </c>
      <c r="AP1744" s="502">
        <f t="shared" si="442"/>
        <v>-37009.253130265832</v>
      </c>
      <c r="AQ1744" s="502">
        <f t="shared" si="439"/>
        <v>72929.998815523926</v>
      </c>
    </row>
    <row r="1745" spans="1:43" ht="12.75" x14ac:dyDescent="0.2">
      <c r="A1745" s="535" t="s">
        <v>2119</v>
      </c>
      <c r="B1745" s="536">
        <v>0</v>
      </c>
      <c r="C1745" s="537" t="s">
        <v>2263</v>
      </c>
      <c r="D1745" s="537">
        <v>1750.9045095194165</v>
      </c>
      <c r="E1745" s="537">
        <v>1750.9045095194165</v>
      </c>
      <c r="F1745" s="537">
        <v>1510.7892292742131</v>
      </c>
      <c r="G1745" s="538">
        <v>0</v>
      </c>
      <c r="H1745" s="538">
        <v>95</v>
      </c>
      <c r="I1745" s="538">
        <v>75</v>
      </c>
      <c r="J1745" s="538">
        <v>2555</v>
      </c>
      <c r="K1745" s="539">
        <f t="shared" si="445"/>
        <v>0</v>
      </c>
      <c r="L1745" s="539">
        <f t="shared" si="440"/>
        <v>166335.92840434457</v>
      </c>
      <c r="M1745" s="539">
        <f t="shared" si="440"/>
        <v>131317.83821395625</v>
      </c>
      <c r="N1745" s="539">
        <f t="shared" si="440"/>
        <v>3860066.4807956144</v>
      </c>
      <c r="O1745" s="539">
        <f t="shared" si="446"/>
        <v>4157720.2474139151</v>
      </c>
      <c r="P1745" s="540"/>
      <c r="Q1745" s="541"/>
      <c r="R1745" s="541"/>
      <c r="S1745" s="541"/>
      <c r="T1745" s="541"/>
      <c r="U1745" s="538">
        <f t="shared" si="447"/>
        <v>0</v>
      </c>
      <c r="V1745" s="538">
        <f t="shared" si="441"/>
        <v>0</v>
      </c>
      <c r="W1745" s="538">
        <f t="shared" si="441"/>
        <v>0</v>
      </c>
      <c r="X1745" s="538">
        <f t="shared" si="441"/>
        <v>0</v>
      </c>
      <c r="Y1745" s="538">
        <f t="shared" si="448"/>
        <v>0</v>
      </c>
      <c r="Z1745" s="542">
        <f t="shared" si="449"/>
        <v>0</v>
      </c>
      <c r="AA1745" s="540"/>
      <c r="AB1745" s="544" t="s">
        <v>2263</v>
      </c>
      <c r="AC1745" s="544" t="s">
        <v>2505</v>
      </c>
      <c r="AD1745" s="544" t="s">
        <v>2505</v>
      </c>
      <c r="AE1745" s="544" t="s">
        <v>2263</v>
      </c>
      <c r="AF1745" s="545" t="s">
        <v>2263</v>
      </c>
      <c r="AG1745" s="545" t="s">
        <v>2263</v>
      </c>
      <c r="AH1745" s="543"/>
      <c r="AN1745" s="502">
        <f t="shared" si="442"/>
        <v>0</v>
      </c>
      <c r="AO1745" s="502">
        <f t="shared" si="442"/>
        <v>-166335.92840434457</v>
      </c>
      <c r="AP1745" s="502">
        <f t="shared" si="442"/>
        <v>-131317.83821395625</v>
      </c>
      <c r="AQ1745" s="502">
        <f t="shared" si="439"/>
        <v>-3860066.4807956144</v>
      </c>
    </row>
    <row r="1746" spans="1:43" ht="12.75" x14ac:dyDescent="0.2">
      <c r="A1746" s="535" t="s">
        <v>2120</v>
      </c>
      <c r="B1746" s="536">
        <v>0</v>
      </c>
      <c r="C1746" s="537" t="s">
        <v>2263</v>
      </c>
      <c r="D1746" s="537">
        <v>649.86748715124372</v>
      </c>
      <c r="E1746" s="537">
        <v>649.86748715124372</v>
      </c>
      <c r="F1746" s="537">
        <v>636.49007062006933</v>
      </c>
      <c r="G1746" s="538">
        <v>0</v>
      </c>
      <c r="H1746" s="538">
        <v>132</v>
      </c>
      <c r="I1746" s="538">
        <v>107</v>
      </c>
      <c r="J1746" s="538">
        <v>10722</v>
      </c>
      <c r="K1746" s="539">
        <f t="shared" si="445"/>
        <v>0</v>
      </c>
      <c r="L1746" s="539">
        <f t="shared" si="440"/>
        <v>85782.508303964176</v>
      </c>
      <c r="M1746" s="539">
        <f t="shared" si="440"/>
        <v>69535.82112518308</v>
      </c>
      <c r="N1746" s="539">
        <f t="shared" si="440"/>
        <v>6824446.5371883838</v>
      </c>
      <c r="O1746" s="539">
        <f t="shared" si="446"/>
        <v>6979764.8666175306</v>
      </c>
      <c r="P1746" s="540"/>
      <c r="Q1746" s="541"/>
      <c r="R1746" s="541"/>
      <c r="S1746" s="541"/>
      <c r="T1746" s="541"/>
      <c r="U1746" s="538">
        <f t="shared" si="447"/>
        <v>0</v>
      </c>
      <c r="V1746" s="538">
        <f t="shared" si="441"/>
        <v>0</v>
      </c>
      <c r="W1746" s="538">
        <f t="shared" si="441"/>
        <v>0</v>
      </c>
      <c r="X1746" s="538">
        <f t="shared" si="441"/>
        <v>0</v>
      </c>
      <c r="Y1746" s="538">
        <f t="shared" si="448"/>
        <v>0</v>
      </c>
      <c r="Z1746" s="542">
        <f t="shared" si="449"/>
        <v>0</v>
      </c>
      <c r="AA1746" s="540"/>
      <c r="AB1746" s="544" t="s">
        <v>2263</v>
      </c>
      <c r="AC1746" s="544" t="s">
        <v>2505</v>
      </c>
      <c r="AD1746" s="544" t="s">
        <v>2505</v>
      </c>
      <c r="AE1746" s="544" t="s">
        <v>2263</v>
      </c>
      <c r="AF1746" s="545" t="s">
        <v>2263</v>
      </c>
      <c r="AG1746" s="545" t="s">
        <v>2263</v>
      </c>
      <c r="AH1746" s="543"/>
      <c r="AN1746" s="502">
        <f t="shared" si="442"/>
        <v>0</v>
      </c>
      <c r="AO1746" s="502">
        <f t="shared" si="442"/>
        <v>-85782.508303964176</v>
      </c>
      <c r="AP1746" s="502">
        <f t="shared" si="442"/>
        <v>-69535.82112518308</v>
      </c>
      <c r="AQ1746" s="502">
        <f t="shared" si="439"/>
        <v>-6824446.5371883838</v>
      </c>
    </row>
    <row r="1747" spans="1:43" ht="12.75" x14ac:dyDescent="0.2">
      <c r="A1747" s="535" t="s">
        <v>2121</v>
      </c>
      <c r="B1747" s="536">
        <v>0</v>
      </c>
      <c r="C1747" s="537" t="s">
        <v>2263</v>
      </c>
      <c r="D1747" s="537">
        <v>259.92433512862311</v>
      </c>
      <c r="E1747" s="537">
        <v>259.92433512862311</v>
      </c>
      <c r="F1747" s="537">
        <v>5342.8339280961809</v>
      </c>
      <c r="G1747" s="538">
        <v>0</v>
      </c>
      <c r="H1747" s="538">
        <v>258</v>
      </c>
      <c r="I1747" s="538">
        <v>11</v>
      </c>
      <c r="J1747" s="538">
        <v>200</v>
      </c>
      <c r="K1747" s="539">
        <f t="shared" si="445"/>
        <v>0</v>
      </c>
      <c r="L1747" s="539">
        <f t="shared" si="440"/>
        <v>67060.478463184758</v>
      </c>
      <c r="M1747" s="539">
        <f t="shared" si="440"/>
        <v>2859.1676864148544</v>
      </c>
      <c r="N1747" s="539">
        <f t="shared" si="440"/>
        <v>1068566.7856192361</v>
      </c>
      <c r="O1747" s="539">
        <f t="shared" si="446"/>
        <v>1138486.4317688358</v>
      </c>
      <c r="P1747" s="540"/>
      <c r="Q1747" s="541"/>
      <c r="R1747" s="541"/>
      <c r="S1747" s="541"/>
      <c r="T1747" s="541"/>
      <c r="U1747" s="538">
        <f t="shared" si="447"/>
        <v>0</v>
      </c>
      <c r="V1747" s="538">
        <f t="shared" si="441"/>
        <v>0</v>
      </c>
      <c r="W1747" s="538">
        <f t="shared" si="441"/>
        <v>0</v>
      </c>
      <c r="X1747" s="538">
        <f t="shared" si="441"/>
        <v>0</v>
      </c>
      <c r="Y1747" s="538">
        <f t="shared" si="448"/>
        <v>0</v>
      </c>
      <c r="Z1747" s="542">
        <f t="shared" si="449"/>
        <v>0</v>
      </c>
      <c r="AA1747" s="540"/>
      <c r="AB1747" s="544" t="s">
        <v>2505</v>
      </c>
      <c r="AC1747" s="544">
        <v>182.7990393624946</v>
      </c>
      <c r="AD1747" s="544">
        <v>182.7990393624946</v>
      </c>
      <c r="AE1747" s="544">
        <v>2887.310826730602</v>
      </c>
      <c r="AF1747" s="545" t="s">
        <v>2263</v>
      </c>
      <c r="AG1747" s="545" t="s">
        <v>2263</v>
      </c>
      <c r="AH1747" s="543"/>
      <c r="AN1747" s="502">
        <f t="shared" si="442"/>
        <v>0</v>
      </c>
      <c r="AO1747" s="502">
        <f t="shared" si="442"/>
        <v>-67060.478463184758</v>
      </c>
      <c r="AP1747" s="502">
        <f t="shared" si="442"/>
        <v>-2859.1676864148544</v>
      </c>
      <c r="AQ1747" s="502">
        <f t="shared" si="439"/>
        <v>-1068566.7856192361</v>
      </c>
    </row>
    <row r="1748" spans="1:43" ht="12.75" x14ac:dyDescent="0.2">
      <c r="A1748" s="535" t="s">
        <v>2122</v>
      </c>
      <c r="B1748" s="536">
        <v>0</v>
      </c>
      <c r="C1748" s="537" t="s">
        <v>2263</v>
      </c>
      <c r="D1748" s="537">
        <v>1015.2596353736807</v>
      </c>
      <c r="E1748" s="537">
        <v>1015.2596353736807</v>
      </c>
      <c r="F1748" s="537">
        <v>1412.9086485913529</v>
      </c>
      <c r="G1748" s="538">
        <v>0</v>
      </c>
      <c r="H1748" s="538">
        <v>2</v>
      </c>
      <c r="I1748" s="538">
        <v>11</v>
      </c>
      <c r="J1748" s="538">
        <v>1298</v>
      </c>
      <c r="K1748" s="539">
        <f t="shared" si="445"/>
        <v>0</v>
      </c>
      <c r="L1748" s="539">
        <f t="shared" si="440"/>
        <v>2030.5192707473614</v>
      </c>
      <c r="M1748" s="539">
        <f t="shared" si="440"/>
        <v>11167.855989110487</v>
      </c>
      <c r="N1748" s="539">
        <f t="shared" si="440"/>
        <v>1833955.4258715759</v>
      </c>
      <c r="O1748" s="539">
        <f t="shared" si="446"/>
        <v>1847153.8011314338</v>
      </c>
      <c r="P1748" s="540"/>
      <c r="Q1748" s="541"/>
      <c r="R1748" s="541"/>
      <c r="S1748" s="541"/>
      <c r="T1748" s="541"/>
      <c r="U1748" s="538">
        <f t="shared" si="447"/>
        <v>0</v>
      </c>
      <c r="V1748" s="538">
        <f t="shared" si="441"/>
        <v>0</v>
      </c>
      <c r="W1748" s="538">
        <f t="shared" si="441"/>
        <v>0</v>
      </c>
      <c r="X1748" s="538">
        <f t="shared" si="441"/>
        <v>0</v>
      </c>
      <c r="Y1748" s="538">
        <f t="shared" si="448"/>
        <v>0</v>
      </c>
      <c r="Z1748" s="542">
        <f t="shared" si="449"/>
        <v>0</v>
      </c>
      <c r="AA1748" s="540"/>
      <c r="AB1748" s="544" t="s">
        <v>2505</v>
      </c>
      <c r="AC1748" s="544">
        <v>998.99675011603279</v>
      </c>
      <c r="AD1748" s="544">
        <v>998.99675011603279</v>
      </c>
      <c r="AE1748" s="544">
        <v>1285.9912419151492</v>
      </c>
      <c r="AF1748" s="545" t="s">
        <v>2263</v>
      </c>
      <c r="AG1748" s="545" t="s">
        <v>2263</v>
      </c>
      <c r="AH1748" s="543"/>
      <c r="AN1748" s="502">
        <f t="shared" si="442"/>
        <v>0</v>
      </c>
      <c r="AO1748" s="502">
        <f t="shared" si="442"/>
        <v>-2030.5192707473614</v>
      </c>
      <c r="AP1748" s="502">
        <f t="shared" si="442"/>
        <v>-11167.855989110487</v>
      </c>
      <c r="AQ1748" s="502">
        <f t="shared" si="439"/>
        <v>-1833955.4258715759</v>
      </c>
    </row>
    <row r="1749" spans="1:43" ht="12.75" x14ac:dyDescent="0.2">
      <c r="A1749" s="535" t="s">
        <v>2123</v>
      </c>
      <c r="B1749" s="536" t="s">
        <v>2472</v>
      </c>
      <c r="C1749" s="537" t="s">
        <v>2263</v>
      </c>
      <c r="D1749" s="537">
        <v>6372.171293086466</v>
      </c>
      <c r="E1749" s="537">
        <v>6372.171293086466</v>
      </c>
      <c r="F1749" s="537">
        <v>5409.2804822720973</v>
      </c>
      <c r="G1749" s="538">
        <v>0</v>
      </c>
      <c r="H1749" s="538">
        <v>1</v>
      </c>
      <c r="I1749" s="538">
        <v>16</v>
      </c>
      <c r="J1749" s="538">
        <v>527</v>
      </c>
      <c r="K1749" s="539">
        <f t="shared" si="445"/>
        <v>0</v>
      </c>
      <c r="L1749" s="539">
        <f t="shared" si="440"/>
        <v>6372.171293086466</v>
      </c>
      <c r="M1749" s="539">
        <f t="shared" si="440"/>
        <v>101954.74068938346</v>
      </c>
      <c r="N1749" s="539">
        <f t="shared" si="440"/>
        <v>2850690.8141573952</v>
      </c>
      <c r="O1749" s="539">
        <f t="shared" si="446"/>
        <v>2959017.7261398649</v>
      </c>
      <c r="P1749" s="540"/>
      <c r="Q1749" s="541"/>
      <c r="R1749" s="541">
        <f>SUMPRODUCT(D1749:F1749,H1749:J1749)/SUM(H1749:J1749)</f>
        <v>5439.3708201100453</v>
      </c>
      <c r="S1749" s="541">
        <f>R1749</f>
        <v>5439.3708201100453</v>
      </c>
      <c r="T1749" s="541">
        <f>R1749</f>
        <v>5439.3708201100453</v>
      </c>
      <c r="U1749" s="538">
        <f t="shared" si="447"/>
        <v>0</v>
      </c>
      <c r="V1749" s="538">
        <f t="shared" si="441"/>
        <v>5439.3708201100453</v>
      </c>
      <c r="W1749" s="538">
        <f t="shared" si="441"/>
        <v>87029.933121760725</v>
      </c>
      <c r="X1749" s="538">
        <f t="shared" si="441"/>
        <v>2866548.4221979938</v>
      </c>
      <c r="Y1749" s="538">
        <f t="shared" si="448"/>
        <v>2959017.7261398644</v>
      </c>
      <c r="Z1749" s="542">
        <f t="shared" si="449"/>
        <v>-4.6566128730773926E-10</v>
      </c>
      <c r="AA1749" s="540"/>
      <c r="AB1749" s="544" t="s">
        <v>2263</v>
      </c>
      <c r="AC1749" s="544" t="s">
        <v>2505</v>
      </c>
      <c r="AD1749" s="544" t="s">
        <v>2505</v>
      </c>
      <c r="AE1749" s="544" t="s">
        <v>2263</v>
      </c>
      <c r="AF1749" s="545" t="s">
        <v>2263</v>
      </c>
      <c r="AG1749" s="545" t="s">
        <v>2263</v>
      </c>
      <c r="AH1749" s="543"/>
      <c r="AN1749" s="502">
        <f t="shared" si="442"/>
        <v>0</v>
      </c>
      <c r="AO1749" s="502">
        <f t="shared" si="442"/>
        <v>-932.80047297642068</v>
      </c>
      <c r="AP1749" s="502">
        <f t="shared" si="442"/>
        <v>-14924.807567622731</v>
      </c>
      <c r="AQ1749" s="502">
        <f t="shared" si="439"/>
        <v>15857.608040598687</v>
      </c>
    </row>
    <row r="1750" spans="1:43" ht="12.75" x14ac:dyDescent="0.2">
      <c r="A1750" s="535" t="s">
        <v>2124</v>
      </c>
      <c r="B1750" s="536">
        <v>0</v>
      </c>
      <c r="C1750" s="537" t="s">
        <v>2263</v>
      </c>
      <c r="D1750" s="537">
        <v>1651.9158138250034</v>
      </c>
      <c r="E1750" s="537">
        <v>1651.9158138250034</v>
      </c>
      <c r="F1750" s="537">
        <v>3188.4981013105553</v>
      </c>
      <c r="G1750" s="538">
        <v>0</v>
      </c>
      <c r="H1750" s="538">
        <v>82</v>
      </c>
      <c r="I1750" s="538">
        <v>75</v>
      </c>
      <c r="J1750" s="538">
        <v>1721</v>
      </c>
      <c r="K1750" s="539">
        <f t="shared" si="445"/>
        <v>0</v>
      </c>
      <c r="L1750" s="539">
        <f t="shared" si="440"/>
        <v>135457.09673365028</v>
      </c>
      <c r="M1750" s="539">
        <f t="shared" si="440"/>
        <v>123893.68603687525</v>
      </c>
      <c r="N1750" s="539">
        <f t="shared" si="440"/>
        <v>5487405.2323554652</v>
      </c>
      <c r="O1750" s="539">
        <f t="shared" si="446"/>
        <v>5746756.0151259908</v>
      </c>
      <c r="P1750" s="540"/>
      <c r="Q1750" s="541"/>
      <c r="R1750" s="541"/>
      <c r="S1750" s="541"/>
      <c r="T1750" s="541"/>
      <c r="U1750" s="538">
        <f t="shared" si="447"/>
        <v>0</v>
      </c>
      <c r="V1750" s="538">
        <f t="shared" si="441"/>
        <v>0</v>
      </c>
      <c r="W1750" s="538">
        <f t="shared" si="441"/>
        <v>0</v>
      </c>
      <c r="X1750" s="538">
        <f t="shared" si="441"/>
        <v>0</v>
      </c>
      <c r="Y1750" s="538">
        <f t="shared" si="448"/>
        <v>0</v>
      </c>
      <c r="Z1750" s="542">
        <f t="shared" si="449"/>
        <v>0</v>
      </c>
      <c r="AA1750" s="540"/>
      <c r="AB1750" s="544" t="s">
        <v>2263</v>
      </c>
      <c r="AC1750" s="544" t="s">
        <v>2505</v>
      </c>
      <c r="AD1750" s="544" t="s">
        <v>2505</v>
      </c>
      <c r="AE1750" s="544" t="s">
        <v>2263</v>
      </c>
      <c r="AF1750" s="545" t="s">
        <v>2263</v>
      </c>
      <c r="AG1750" s="545" t="s">
        <v>2263</v>
      </c>
      <c r="AH1750" s="543"/>
      <c r="AN1750" s="502">
        <f t="shared" si="442"/>
        <v>0</v>
      </c>
      <c r="AO1750" s="502">
        <f t="shared" si="442"/>
        <v>-135457.09673365028</v>
      </c>
      <c r="AP1750" s="502">
        <f t="shared" si="442"/>
        <v>-123893.68603687525</v>
      </c>
      <c r="AQ1750" s="502">
        <f t="shared" si="439"/>
        <v>-5487405.2323554652</v>
      </c>
    </row>
    <row r="1751" spans="1:43" ht="12.75" x14ac:dyDescent="0.2">
      <c r="A1751" s="535" t="s">
        <v>2125</v>
      </c>
      <c r="B1751" s="536">
        <v>0</v>
      </c>
      <c r="C1751" s="537" t="s">
        <v>2263</v>
      </c>
      <c r="D1751" s="537">
        <v>850.11221471583929</v>
      </c>
      <c r="E1751" s="537">
        <v>850.11221471583929</v>
      </c>
      <c r="F1751" s="537">
        <v>2076.5935648108075</v>
      </c>
      <c r="G1751" s="538">
        <v>0</v>
      </c>
      <c r="H1751" s="538">
        <v>177</v>
      </c>
      <c r="I1751" s="538">
        <v>85</v>
      </c>
      <c r="J1751" s="538">
        <v>1959</v>
      </c>
      <c r="K1751" s="539">
        <f t="shared" si="445"/>
        <v>0</v>
      </c>
      <c r="L1751" s="539">
        <f t="shared" si="440"/>
        <v>150469.86200470355</v>
      </c>
      <c r="M1751" s="539">
        <f t="shared" si="440"/>
        <v>72259.538250846337</v>
      </c>
      <c r="N1751" s="539">
        <f t="shared" si="440"/>
        <v>4068046.7934643719</v>
      </c>
      <c r="O1751" s="539">
        <f t="shared" si="446"/>
        <v>4290776.1937199216</v>
      </c>
      <c r="P1751" s="540"/>
      <c r="Q1751" s="541"/>
      <c r="R1751" s="541"/>
      <c r="S1751" s="541"/>
      <c r="T1751" s="541"/>
      <c r="U1751" s="538">
        <f t="shared" si="447"/>
        <v>0</v>
      </c>
      <c r="V1751" s="538">
        <f t="shared" si="441"/>
        <v>0</v>
      </c>
      <c r="W1751" s="538">
        <f t="shared" si="441"/>
        <v>0</v>
      </c>
      <c r="X1751" s="538">
        <f t="shared" si="441"/>
        <v>0</v>
      </c>
      <c r="Y1751" s="538">
        <f t="shared" si="448"/>
        <v>0</v>
      </c>
      <c r="Z1751" s="542">
        <f t="shared" si="449"/>
        <v>0</v>
      </c>
      <c r="AA1751" s="540"/>
      <c r="AB1751" s="544" t="s">
        <v>2263</v>
      </c>
      <c r="AC1751" s="544" t="s">
        <v>2505</v>
      </c>
      <c r="AD1751" s="544" t="s">
        <v>2505</v>
      </c>
      <c r="AE1751" s="544" t="s">
        <v>2263</v>
      </c>
      <c r="AF1751" s="545" t="s">
        <v>2263</v>
      </c>
      <c r="AG1751" s="545" t="s">
        <v>2263</v>
      </c>
      <c r="AH1751" s="543"/>
      <c r="AN1751" s="502">
        <f t="shared" si="442"/>
        <v>0</v>
      </c>
      <c r="AO1751" s="502">
        <f t="shared" si="442"/>
        <v>-150469.86200470355</v>
      </c>
      <c r="AP1751" s="502">
        <f t="shared" si="442"/>
        <v>-72259.538250846337</v>
      </c>
      <c r="AQ1751" s="502">
        <f t="shared" si="439"/>
        <v>-4068046.7934643719</v>
      </c>
    </row>
    <row r="1752" spans="1:43" ht="12.75" x14ac:dyDescent="0.2">
      <c r="A1752" s="535" t="s">
        <v>2126</v>
      </c>
      <c r="B1752" s="536">
        <v>0</v>
      </c>
      <c r="C1752" s="537" t="s">
        <v>2263</v>
      </c>
      <c r="D1752" s="537">
        <v>1319.528767235885</v>
      </c>
      <c r="E1752" s="537">
        <v>1319.528767235885</v>
      </c>
      <c r="F1752" s="537">
        <v>1639.0725233296441</v>
      </c>
      <c r="G1752" s="538">
        <v>0</v>
      </c>
      <c r="H1752" s="538">
        <v>30</v>
      </c>
      <c r="I1752" s="538">
        <v>48</v>
      </c>
      <c r="J1752" s="538">
        <v>513</v>
      </c>
      <c r="K1752" s="539">
        <f t="shared" si="445"/>
        <v>0</v>
      </c>
      <c r="L1752" s="539">
        <f t="shared" si="440"/>
        <v>39585.863017076546</v>
      </c>
      <c r="M1752" s="539">
        <f t="shared" si="440"/>
        <v>63337.380827322479</v>
      </c>
      <c r="N1752" s="539">
        <f t="shared" si="440"/>
        <v>840844.20446810743</v>
      </c>
      <c r="O1752" s="539">
        <f t="shared" si="446"/>
        <v>943767.44831250643</v>
      </c>
      <c r="P1752" s="540"/>
      <c r="Q1752" s="541"/>
      <c r="R1752" s="541"/>
      <c r="S1752" s="541"/>
      <c r="T1752" s="541"/>
      <c r="U1752" s="538">
        <f t="shared" si="447"/>
        <v>0</v>
      </c>
      <c r="V1752" s="538">
        <f t="shared" si="441"/>
        <v>0</v>
      </c>
      <c r="W1752" s="538">
        <f t="shared" si="441"/>
        <v>0</v>
      </c>
      <c r="X1752" s="538">
        <f t="shared" si="441"/>
        <v>0</v>
      </c>
      <c r="Y1752" s="538">
        <f t="shared" si="448"/>
        <v>0</v>
      </c>
      <c r="Z1752" s="542">
        <f t="shared" si="449"/>
        <v>0</v>
      </c>
      <c r="AA1752" s="540"/>
      <c r="AB1752" s="544" t="s">
        <v>2505</v>
      </c>
      <c r="AC1752" s="544">
        <v>872.86541295591167</v>
      </c>
      <c r="AD1752" s="544">
        <v>872.86541295591167</v>
      </c>
      <c r="AE1752" s="544">
        <v>1690.8911141030749</v>
      </c>
      <c r="AF1752" s="545" t="s">
        <v>2263</v>
      </c>
      <c r="AG1752" s="545" t="s">
        <v>2263</v>
      </c>
      <c r="AH1752" s="543"/>
      <c r="AN1752" s="502">
        <f t="shared" si="442"/>
        <v>0</v>
      </c>
      <c r="AO1752" s="502">
        <f t="shared" si="442"/>
        <v>-39585.863017076546</v>
      </c>
      <c r="AP1752" s="502">
        <f t="shared" si="442"/>
        <v>-63337.380827322479</v>
      </c>
      <c r="AQ1752" s="502">
        <f t="shared" si="439"/>
        <v>-840844.20446810743</v>
      </c>
    </row>
    <row r="1753" spans="1:43" ht="12.75" x14ac:dyDescent="0.2">
      <c r="A1753" s="535" t="s">
        <v>2127</v>
      </c>
      <c r="B1753" s="536" t="s">
        <v>2472</v>
      </c>
      <c r="C1753" s="537" t="s">
        <v>2263</v>
      </c>
      <c r="D1753" s="537">
        <v>3261.359517593306</v>
      </c>
      <c r="E1753" s="537">
        <v>3261.359517593306</v>
      </c>
      <c r="F1753" s="537">
        <v>2982.2401800225739</v>
      </c>
      <c r="G1753" s="538">
        <v>0</v>
      </c>
      <c r="H1753" s="538">
        <v>0</v>
      </c>
      <c r="I1753" s="538">
        <v>4</v>
      </c>
      <c r="J1753" s="538">
        <v>610</v>
      </c>
      <c r="K1753" s="539">
        <f t="shared" si="445"/>
        <v>0</v>
      </c>
      <c r="L1753" s="539">
        <f t="shared" si="440"/>
        <v>0</v>
      </c>
      <c r="M1753" s="539">
        <f t="shared" si="440"/>
        <v>13045.438070373224</v>
      </c>
      <c r="N1753" s="539">
        <f t="shared" si="440"/>
        <v>1819166.5098137702</v>
      </c>
      <c r="O1753" s="539">
        <f t="shared" si="446"/>
        <v>1832211.9478841433</v>
      </c>
      <c r="P1753" s="540"/>
      <c r="Q1753" s="541"/>
      <c r="R1753" s="541">
        <f>SUMPRODUCT(D1753:F1753,H1753:J1753)/SUM(H1753:J1753)</f>
        <v>2984.0585470425785</v>
      </c>
      <c r="S1753" s="541">
        <f>R1753</f>
        <v>2984.0585470425785</v>
      </c>
      <c r="T1753" s="541">
        <f>R1753</f>
        <v>2984.0585470425785</v>
      </c>
      <c r="U1753" s="538">
        <f t="shared" si="447"/>
        <v>0</v>
      </c>
      <c r="V1753" s="538">
        <f t="shared" si="441"/>
        <v>0</v>
      </c>
      <c r="W1753" s="538">
        <f t="shared" si="441"/>
        <v>11936.234188170314</v>
      </c>
      <c r="X1753" s="538">
        <f t="shared" si="441"/>
        <v>1820275.7136959729</v>
      </c>
      <c r="Y1753" s="538">
        <f t="shared" si="448"/>
        <v>1832211.9478841433</v>
      </c>
      <c r="Z1753" s="542">
        <f t="shared" si="449"/>
        <v>0</v>
      </c>
      <c r="AA1753" s="540"/>
      <c r="AB1753" s="544" t="s">
        <v>2263</v>
      </c>
      <c r="AC1753" s="544" t="s">
        <v>2505</v>
      </c>
      <c r="AD1753" s="544" t="s">
        <v>2505</v>
      </c>
      <c r="AE1753" s="544" t="s">
        <v>2263</v>
      </c>
      <c r="AF1753" s="545" t="s">
        <v>2263</v>
      </c>
      <c r="AG1753" s="545" t="s">
        <v>2263</v>
      </c>
      <c r="AH1753" s="543"/>
      <c r="AN1753" s="502">
        <f t="shared" si="442"/>
        <v>0</v>
      </c>
      <c r="AO1753" s="502">
        <f t="shared" si="442"/>
        <v>0</v>
      </c>
      <c r="AP1753" s="502">
        <f t="shared" si="442"/>
        <v>-1109.2038822029099</v>
      </c>
      <c r="AQ1753" s="502">
        <f t="shared" si="439"/>
        <v>1109.2038822027389</v>
      </c>
    </row>
    <row r="1754" spans="1:43" ht="12.75" x14ac:dyDescent="0.2">
      <c r="A1754" s="535" t="s">
        <v>2128</v>
      </c>
      <c r="B1754" s="536" t="s">
        <v>2472</v>
      </c>
      <c r="C1754" s="537" t="s">
        <v>2263</v>
      </c>
      <c r="D1754" s="537">
        <v>2315.5323150318095</v>
      </c>
      <c r="E1754" s="537">
        <v>2315.5323150318095</v>
      </c>
      <c r="F1754" s="537">
        <v>1209.5661403889067</v>
      </c>
      <c r="G1754" s="538">
        <v>0</v>
      </c>
      <c r="H1754" s="538">
        <v>2</v>
      </c>
      <c r="I1754" s="538">
        <v>18</v>
      </c>
      <c r="J1754" s="538">
        <v>9134</v>
      </c>
      <c r="K1754" s="539">
        <f t="shared" si="445"/>
        <v>0</v>
      </c>
      <c r="L1754" s="539">
        <f t="shared" si="440"/>
        <v>4631.064630063619</v>
      </c>
      <c r="M1754" s="539">
        <f t="shared" si="440"/>
        <v>41679.581670572574</v>
      </c>
      <c r="N1754" s="539">
        <f t="shared" si="440"/>
        <v>11048177.126312273</v>
      </c>
      <c r="O1754" s="539">
        <f t="shared" si="446"/>
        <v>11094487.772612909</v>
      </c>
      <c r="P1754" s="540"/>
      <c r="Q1754" s="541"/>
      <c r="R1754" s="541">
        <f>SUMPRODUCT(D1754:F1754,H1754:J1754)/SUM(H1754:J1754)</f>
        <v>1211.9824964619738</v>
      </c>
      <c r="S1754" s="541">
        <f>R1754</f>
        <v>1211.9824964619738</v>
      </c>
      <c r="T1754" s="541">
        <f>R1754</f>
        <v>1211.9824964619738</v>
      </c>
      <c r="U1754" s="538">
        <f t="shared" si="447"/>
        <v>0</v>
      </c>
      <c r="V1754" s="538">
        <f t="shared" si="441"/>
        <v>2423.9649929239476</v>
      </c>
      <c r="W1754" s="538">
        <f t="shared" si="441"/>
        <v>21815.684936315527</v>
      </c>
      <c r="X1754" s="538">
        <f t="shared" si="441"/>
        <v>11070248.122683669</v>
      </c>
      <c r="Y1754" s="538">
        <f t="shared" si="448"/>
        <v>11094487.772612909</v>
      </c>
      <c r="Z1754" s="542">
        <f t="shared" si="449"/>
        <v>0</v>
      </c>
      <c r="AA1754" s="540"/>
      <c r="AB1754" s="544" t="s">
        <v>2263</v>
      </c>
      <c r="AC1754" s="544" t="s">
        <v>2505</v>
      </c>
      <c r="AD1754" s="544" t="s">
        <v>2505</v>
      </c>
      <c r="AE1754" s="544" t="s">
        <v>2263</v>
      </c>
      <c r="AF1754" s="545" t="s">
        <v>2263</v>
      </c>
      <c r="AG1754" s="545" t="s">
        <v>2263</v>
      </c>
      <c r="AH1754" s="543"/>
      <c r="AN1754" s="502">
        <f t="shared" si="442"/>
        <v>0</v>
      </c>
      <c r="AO1754" s="502">
        <f t="shared" si="442"/>
        <v>-2207.0996371396714</v>
      </c>
      <c r="AP1754" s="502">
        <f t="shared" si="442"/>
        <v>-19863.896734257047</v>
      </c>
      <c r="AQ1754" s="502">
        <f t="shared" si="439"/>
        <v>22070.996371395886</v>
      </c>
    </row>
    <row r="1755" spans="1:43" ht="12.75" x14ac:dyDescent="0.2">
      <c r="A1755" s="535" t="s">
        <v>2129</v>
      </c>
      <c r="B1755" s="536">
        <v>0</v>
      </c>
      <c r="C1755" s="537" t="s">
        <v>2263</v>
      </c>
      <c r="D1755" s="537">
        <v>418.75154882680818</v>
      </c>
      <c r="E1755" s="537">
        <v>418.75154882680818</v>
      </c>
      <c r="F1755" s="537">
        <v>472.14217447356168</v>
      </c>
      <c r="G1755" s="538">
        <v>0</v>
      </c>
      <c r="H1755" s="538">
        <v>598</v>
      </c>
      <c r="I1755" s="538">
        <v>117</v>
      </c>
      <c r="J1755" s="538">
        <v>94396</v>
      </c>
      <c r="K1755" s="539">
        <f t="shared" si="445"/>
        <v>0</v>
      </c>
      <c r="L1755" s="539">
        <f t="shared" si="440"/>
        <v>250413.42619843129</v>
      </c>
      <c r="M1755" s="539">
        <f t="shared" si="440"/>
        <v>48993.931212736556</v>
      </c>
      <c r="N1755" s="539">
        <f t="shared" si="440"/>
        <v>44568332.701606326</v>
      </c>
      <c r="O1755" s="539">
        <f t="shared" si="446"/>
        <v>44867740.059017494</v>
      </c>
      <c r="P1755" s="540"/>
      <c r="Q1755" s="541"/>
      <c r="R1755" s="541"/>
      <c r="S1755" s="541"/>
      <c r="T1755" s="541"/>
      <c r="U1755" s="538">
        <f t="shared" si="447"/>
        <v>0</v>
      </c>
      <c r="V1755" s="538">
        <f t="shared" si="441"/>
        <v>0</v>
      </c>
      <c r="W1755" s="538">
        <f t="shared" si="441"/>
        <v>0</v>
      </c>
      <c r="X1755" s="538">
        <f t="shared" si="441"/>
        <v>0</v>
      </c>
      <c r="Y1755" s="538">
        <f t="shared" si="448"/>
        <v>0</v>
      </c>
      <c r="Z1755" s="542">
        <f t="shared" si="449"/>
        <v>0</v>
      </c>
      <c r="AA1755" s="540"/>
      <c r="AB1755" s="544" t="s">
        <v>2263</v>
      </c>
      <c r="AC1755" s="544" t="s">
        <v>2505</v>
      </c>
      <c r="AD1755" s="544" t="s">
        <v>2505</v>
      </c>
      <c r="AE1755" s="544" t="s">
        <v>2263</v>
      </c>
      <c r="AF1755" s="545" t="s">
        <v>2263</v>
      </c>
      <c r="AG1755" s="545" t="s">
        <v>2263</v>
      </c>
      <c r="AH1755" s="543"/>
      <c r="AN1755" s="502">
        <f t="shared" si="442"/>
        <v>0</v>
      </c>
      <c r="AO1755" s="502">
        <f t="shared" si="442"/>
        <v>-250413.42619843129</v>
      </c>
      <c r="AP1755" s="502">
        <f t="shared" si="442"/>
        <v>-48993.931212736556</v>
      </c>
      <c r="AQ1755" s="502">
        <f t="shared" si="439"/>
        <v>-44568332.701606326</v>
      </c>
    </row>
    <row r="1756" spans="1:43" ht="12.75" x14ac:dyDescent="0.2">
      <c r="A1756" s="535" t="s">
        <v>2130</v>
      </c>
      <c r="B1756" s="536">
        <v>0</v>
      </c>
      <c r="C1756" s="537" t="s">
        <v>2263</v>
      </c>
      <c r="D1756" s="537">
        <v>4570.088864403856</v>
      </c>
      <c r="E1756" s="537">
        <v>4570.088864403856</v>
      </c>
      <c r="F1756" s="537">
        <v>5934.0844998368902</v>
      </c>
      <c r="G1756" s="538">
        <v>0</v>
      </c>
      <c r="H1756" s="538">
        <v>62</v>
      </c>
      <c r="I1756" s="538">
        <v>196</v>
      </c>
      <c r="J1756" s="538">
        <v>1962</v>
      </c>
      <c r="K1756" s="539">
        <f t="shared" si="445"/>
        <v>0</v>
      </c>
      <c r="L1756" s="539">
        <f t="shared" si="440"/>
        <v>283345.50959303905</v>
      </c>
      <c r="M1756" s="539">
        <f t="shared" si="440"/>
        <v>895737.41742315574</v>
      </c>
      <c r="N1756" s="539">
        <f t="shared" si="440"/>
        <v>11642673.788679978</v>
      </c>
      <c r="O1756" s="539">
        <f t="shared" si="446"/>
        <v>12821756.715696173</v>
      </c>
      <c r="P1756" s="540"/>
      <c r="Q1756" s="541"/>
      <c r="R1756" s="541"/>
      <c r="S1756" s="541"/>
      <c r="T1756" s="541"/>
      <c r="U1756" s="538">
        <f t="shared" si="447"/>
        <v>0</v>
      </c>
      <c r="V1756" s="538">
        <f t="shared" si="441"/>
        <v>0</v>
      </c>
      <c r="W1756" s="538">
        <f t="shared" si="441"/>
        <v>0</v>
      </c>
      <c r="X1756" s="538">
        <f t="shared" si="441"/>
        <v>0</v>
      </c>
      <c r="Y1756" s="538">
        <f t="shared" si="448"/>
        <v>0</v>
      </c>
      <c r="Z1756" s="542">
        <f t="shared" si="449"/>
        <v>0</v>
      </c>
      <c r="AA1756" s="540"/>
      <c r="AB1756" s="544" t="s">
        <v>2263</v>
      </c>
      <c r="AC1756" s="544" t="s">
        <v>2505</v>
      </c>
      <c r="AD1756" s="544" t="s">
        <v>2505</v>
      </c>
      <c r="AE1756" s="544" t="s">
        <v>2263</v>
      </c>
      <c r="AF1756" s="545" t="s">
        <v>2263</v>
      </c>
      <c r="AG1756" s="545" t="s">
        <v>2263</v>
      </c>
      <c r="AH1756" s="543"/>
      <c r="AN1756" s="502">
        <f t="shared" si="442"/>
        <v>0</v>
      </c>
      <c r="AO1756" s="502">
        <f t="shared" si="442"/>
        <v>-283345.50959303905</v>
      </c>
      <c r="AP1756" s="502">
        <f t="shared" si="442"/>
        <v>-895737.41742315574</v>
      </c>
      <c r="AQ1756" s="502">
        <f t="shared" si="439"/>
        <v>-11642673.788679978</v>
      </c>
    </row>
    <row r="1757" spans="1:43" ht="12.75" x14ac:dyDescent="0.2">
      <c r="A1757" s="535" t="s">
        <v>2131</v>
      </c>
      <c r="B1757" s="536">
        <v>0</v>
      </c>
      <c r="C1757" s="537" t="s">
        <v>2263</v>
      </c>
      <c r="D1757" s="537">
        <v>2782.5454366664012</v>
      </c>
      <c r="E1757" s="537">
        <v>2782.5454366664012</v>
      </c>
      <c r="F1757" s="537">
        <v>3525.2626731567861</v>
      </c>
      <c r="G1757" s="538">
        <v>0</v>
      </c>
      <c r="H1757" s="538">
        <v>129</v>
      </c>
      <c r="I1757" s="538">
        <v>301</v>
      </c>
      <c r="J1757" s="538">
        <v>3441</v>
      </c>
      <c r="K1757" s="539">
        <f t="shared" si="445"/>
        <v>0</v>
      </c>
      <c r="L1757" s="539">
        <f t="shared" si="440"/>
        <v>358948.36132996576</v>
      </c>
      <c r="M1757" s="539">
        <f t="shared" si="440"/>
        <v>837546.17643658677</v>
      </c>
      <c r="N1757" s="539">
        <f t="shared" si="440"/>
        <v>12130428.858332502</v>
      </c>
      <c r="O1757" s="539">
        <f t="shared" si="446"/>
        <v>13326923.396099053</v>
      </c>
      <c r="P1757" s="540"/>
      <c r="Q1757" s="541"/>
      <c r="R1757" s="541"/>
      <c r="S1757" s="541"/>
      <c r="T1757" s="541"/>
      <c r="U1757" s="538">
        <f t="shared" si="447"/>
        <v>0</v>
      </c>
      <c r="V1757" s="538">
        <f t="shared" si="441"/>
        <v>0</v>
      </c>
      <c r="W1757" s="538">
        <f t="shared" si="441"/>
        <v>0</v>
      </c>
      <c r="X1757" s="538">
        <f t="shared" si="441"/>
        <v>0</v>
      </c>
      <c r="Y1757" s="538">
        <f t="shared" si="448"/>
        <v>0</v>
      </c>
      <c r="Z1757" s="542">
        <f t="shared" si="449"/>
        <v>0</v>
      </c>
      <c r="AA1757" s="540"/>
      <c r="AB1757" s="544" t="s">
        <v>2263</v>
      </c>
      <c r="AC1757" s="544" t="s">
        <v>2505</v>
      </c>
      <c r="AD1757" s="544" t="s">
        <v>2505</v>
      </c>
      <c r="AE1757" s="544" t="s">
        <v>2263</v>
      </c>
      <c r="AF1757" s="545" t="s">
        <v>2263</v>
      </c>
      <c r="AG1757" s="545" t="s">
        <v>2263</v>
      </c>
      <c r="AH1757" s="543"/>
      <c r="AN1757" s="502">
        <f t="shared" si="442"/>
        <v>0</v>
      </c>
      <c r="AO1757" s="502">
        <f t="shared" si="442"/>
        <v>-358948.36132996576</v>
      </c>
      <c r="AP1757" s="502">
        <f t="shared" si="442"/>
        <v>-837546.17643658677</v>
      </c>
      <c r="AQ1757" s="502">
        <f t="shared" si="439"/>
        <v>-12130428.858332502</v>
      </c>
    </row>
    <row r="1758" spans="1:43" ht="12.75" x14ac:dyDescent="0.2">
      <c r="A1758" s="535" t="s">
        <v>2132</v>
      </c>
      <c r="B1758" s="536">
        <v>0</v>
      </c>
      <c r="C1758" s="537" t="s">
        <v>2263</v>
      </c>
      <c r="D1758" s="537">
        <v>1687.9803945119725</v>
      </c>
      <c r="E1758" s="537">
        <v>1687.9803945119725</v>
      </c>
      <c r="F1758" s="537">
        <v>2646.7603992937329</v>
      </c>
      <c r="G1758" s="538">
        <v>0</v>
      </c>
      <c r="H1758" s="538">
        <v>640</v>
      </c>
      <c r="I1758" s="538">
        <v>799</v>
      </c>
      <c r="J1758" s="538">
        <v>10317</v>
      </c>
      <c r="K1758" s="539">
        <f t="shared" si="445"/>
        <v>0</v>
      </c>
      <c r="L1758" s="539">
        <f t="shared" si="440"/>
        <v>1080307.4524876624</v>
      </c>
      <c r="M1758" s="539">
        <f t="shared" si="440"/>
        <v>1348696.3352150661</v>
      </c>
      <c r="N1758" s="539">
        <f t="shared" si="440"/>
        <v>27306627.039513443</v>
      </c>
      <c r="O1758" s="539">
        <f t="shared" si="446"/>
        <v>29735630.827216171</v>
      </c>
      <c r="P1758" s="540"/>
      <c r="Q1758" s="541"/>
      <c r="R1758" s="541"/>
      <c r="S1758" s="541"/>
      <c r="T1758" s="541"/>
      <c r="U1758" s="538">
        <f t="shared" si="447"/>
        <v>0</v>
      </c>
      <c r="V1758" s="538">
        <f t="shared" si="441"/>
        <v>0</v>
      </c>
      <c r="W1758" s="538">
        <f t="shared" si="441"/>
        <v>0</v>
      </c>
      <c r="X1758" s="538">
        <f t="shared" si="441"/>
        <v>0</v>
      </c>
      <c r="Y1758" s="538">
        <f t="shared" si="448"/>
        <v>0</v>
      </c>
      <c r="Z1758" s="542">
        <f t="shared" si="449"/>
        <v>0</v>
      </c>
      <c r="AA1758" s="540"/>
      <c r="AB1758" s="544" t="s">
        <v>2263</v>
      </c>
      <c r="AC1758" s="544" t="s">
        <v>2505</v>
      </c>
      <c r="AD1758" s="544" t="s">
        <v>2505</v>
      </c>
      <c r="AE1758" s="544" t="s">
        <v>2263</v>
      </c>
      <c r="AF1758" s="545" t="s">
        <v>2263</v>
      </c>
      <c r="AG1758" s="545" t="s">
        <v>2263</v>
      </c>
      <c r="AH1758" s="543"/>
      <c r="AN1758" s="502">
        <f t="shared" si="442"/>
        <v>0</v>
      </c>
      <c r="AO1758" s="502">
        <f t="shared" si="442"/>
        <v>-1080307.4524876624</v>
      </c>
      <c r="AP1758" s="502">
        <f t="shared" si="442"/>
        <v>-1348696.3352150661</v>
      </c>
      <c r="AQ1758" s="502">
        <f t="shared" si="439"/>
        <v>-27306627.039513443</v>
      </c>
    </row>
    <row r="1759" spans="1:43" ht="12.75" x14ac:dyDescent="0.2">
      <c r="A1759" s="535" t="s">
        <v>2133</v>
      </c>
      <c r="B1759" s="536">
        <v>0</v>
      </c>
      <c r="C1759" s="537" t="s">
        <v>2263</v>
      </c>
      <c r="D1759" s="537">
        <v>1174.8598857191396</v>
      </c>
      <c r="E1759" s="537">
        <v>1174.8598857191396</v>
      </c>
      <c r="F1759" s="537">
        <v>1562.6632428240605</v>
      </c>
      <c r="G1759" s="538">
        <v>0</v>
      </c>
      <c r="H1759" s="538">
        <v>1312</v>
      </c>
      <c r="I1759" s="538">
        <v>1396</v>
      </c>
      <c r="J1759" s="538">
        <v>26653</v>
      </c>
      <c r="K1759" s="539">
        <f t="shared" si="445"/>
        <v>0</v>
      </c>
      <c r="L1759" s="539">
        <f t="shared" si="440"/>
        <v>1541416.1700635112</v>
      </c>
      <c r="M1759" s="539">
        <f t="shared" si="440"/>
        <v>1640104.4004639189</v>
      </c>
      <c r="N1759" s="539">
        <f t="shared" si="440"/>
        <v>41649663.410989687</v>
      </c>
      <c r="O1759" s="539">
        <f t="shared" si="446"/>
        <v>44831183.981517114</v>
      </c>
      <c r="P1759" s="540"/>
      <c r="Q1759" s="541"/>
      <c r="R1759" s="541"/>
      <c r="S1759" s="541"/>
      <c r="T1759" s="541"/>
      <c r="U1759" s="538">
        <f t="shared" si="447"/>
        <v>0</v>
      </c>
      <c r="V1759" s="538">
        <f t="shared" si="441"/>
        <v>0</v>
      </c>
      <c r="W1759" s="538">
        <f t="shared" si="441"/>
        <v>0</v>
      </c>
      <c r="X1759" s="538">
        <f t="shared" si="441"/>
        <v>0</v>
      </c>
      <c r="Y1759" s="538">
        <f t="shared" si="448"/>
        <v>0</v>
      </c>
      <c r="Z1759" s="542">
        <f t="shared" si="449"/>
        <v>0</v>
      </c>
      <c r="AA1759" s="540"/>
      <c r="AB1759" s="544" t="s">
        <v>2263</v>
      </c>
      <c r="AC1759" s="544" t="s">
        <v>2505</v>
      </c>
      <c r="AD1759" s="544" t="s">
        <v>2505</v>
      </c>
      <c r="AE1759" s="544" t="s">
        <v>2263</v>
      </c>
      <c r="AF1759" s="545" t="s">
        <v>2263</v>
      </c>
      <c r="AG1759" s="545" t="s">
        <v>2263</v>
      </c>
      <c r="AH1759" s="543"/>
      <c r="AN1759" s="502">
        <f t="shared" si="442"/>
        <v>0</v>
      </c>
      <c r="AO1759" s="502">
        <f t="shared" si="442"/>
        <v>-1541416.1700635112</v>
      </c>
      <c r="AP1759" s="502">
        <f t="shared" si="442"/>
        <v>-1640104.4004639189</v>
      </c>
      <c r="AQ1759" s="502">
        <f t="shared" si="439"/>
        <v>-41649663.410989687</v>
      </c>
    </row>
    <row r="1760" spans="1:43" ht="51" x14ac:dyDescent="0.2">
      <c r="A1760" s="535" t="s">
        <v>2134</v>
      </c>
      <c r="B1760" s="536" t="s">
        <v>2473</v>
      </c>
      <c r="C1760" s="537" t="s">
        <v>2263</v>
      </c>
      <c r="D1760" s="537">
        <v>1734.5801066389256</v>
      </c>
      <c r="E1760" s="537">
        <v>1734.5801066389256</v>
      </c>
      <c r="F1760" s="537">
        <v>3802.2854586041126</v>
      </c>
      <c r="G1760" s="538">
        <v>0</v>
      </c>
      <c r="H1760" s="538">
        <v>0</v>
      </c>
      <c r="I1760" s="538">
        <v>133</v>
      </c>
      <c r="J1760" s="538">
        <v>17</v>
      </c>
      <c r="K1760" s="539">
        <f t="shared" si="445"/>
        <v>0</v>
      </c>
      <c r="L1760" s="539">
        <f t="shared" si="440"/>
        <v>0</v>
      </c>
      <c r="M1760" s="539">
        <f t="shared" si="440"/>
        <v>230699.1541829771</v>
      </c>
      <c r="N1760" s="539">
        <f t="shared" si="440"/>
        <v>64638.852796269915</v>
      </c>
      <c r="O1760" s="539">
        <f t="shared" si="446"/>
        <v>295338.00697924703</v>
      </c>
      <c r="P1760" s="540"/>
      <c r="Q1760" s="541"/>
      <c r="R1760" s="541">
        <f>SUMPRODUCT($D$1760:$E$1761,$H$1760:$I$1761)/SUM($H$1760:$I$1761)</f>
        <v>1866.6886988169292</v>
      </c>
      <c r="S1760" s="541">
        <f>R1760</f>
        <v>1866.6886988169292</v>
      </c>
      <c r="T1760" s="541"/>
      <c r="U1760" s="538">
        <f t="shared" si="447"/>
        <v>0</v>
      </c>
      <c r="V1760" s="538">
        <f t="shared" si="441"/>
        <v>0</v>
      </c>
      <c r="W1760" s="538">
        <f t="shared" si="441"/>
        <v>248269.59694265158</v>
      </c>
      <c r="X1760" s="538">
        <f t="shared" si="441"/>
        <v>0</v>
      </c>
      <c r="Y1760" s="538">
        <f t="shared" si="448"/>
        <v>248269.59694265158</v>
      </c>
      <c r="Z1760" s="542">
        <f t="shared" si="449"/>
        <v>-47068.410036595451</v>
      </c>
      <c r="AA1760" s="540"/>
      <c r="AB1760" s="544" t="s">
        <v>2263</v>
      </c>
      <c r="AC1760" s="544" t="s">
        <v>2505</v>
      </c>
      <c r="AD1760" s="544" t="s">
        <v>2505</v>
      </c>
      <c r="AE1760" s="544" t="s">
        <v>2263</v>
      </c>
      <c r="AF1760" s="545" t="s">
        <v>2263</v>
      </c>
      <c r="AG1760" s="545" t="s">
        <v>2263</v>
      </c>
      <c r="AH1760" s="543"/>
      <c r="AN1760" s="502">
        <f t="shared" si="442"/>
        <v>0</v>
      </c>
      <c r="AO1760" s="502">
        <f t="shared" si="442"/>
        <v>0</v>
      </c>
      <c r="AP1760" s="502">
        <f t="shared" si="442"/>
        <v>17570.442759674479</v>
      </c>
      <c r="AQ1760" s="502">
        <f t="shared" si="439"/>
        <v>-64638.852796269915</v>
      </c>
    </row>
    <row r="1761" spans="1:43" ht="51" x14ac:dyDescent="0.2">
      <c r="A1761" s="535" t="s">
        <v>2135</v>
      </c>
      <c r="B1761" s="536" t="s">
        <v>2473</v>
      </c>
      <c r="C1761" s="537" t="s">
        <v>2263</v>
      </c>
      <c r="D1761" s="537">
        <v>1987.864166125029</v>
      </c>
      <c r="E1761" s="537">
        <v>1987.864166125029</v>
      </c>
      <c r="F1761" s="537">
        <v>2109.0169711096469</v>
      </c>
      <c r="G1761" s="538">
        <v>0</v>
      </c>
      <c r="H1761" s="538">
        <v>0</v>
      </c>
      <c r="I1761" s="538">
        <v>145</v>
      </c>
      <c r="J1761" s="538">
        <v>46</v>
      </c>
      <c r="K1761" s="539">
        <f t="shared" si="445"/>
        <v>0</v>
      </c>
      <c r="L1761" s="539">
        <f t="shared" si="440"/>
        <v>0</v>
      </c>
      <c r="M1761" s="539">
        <f t="shared" si="440"/>
        <v>288240.3040881292</v>
      </c>
      <c r="N1761" s="539">
        <f t="shared" si="440"/>
        <v>97014.780671043758</v>
      </c>
      <c r="O1761" s="539">
        <f t="shared" si="446"/>
        <v>385255.08475917298</v>
      </c>
      <c r="P1761" s="540"/>
      <c r="Q1761" s="541"/>
      <c r="R1761" s="541">
        <f>SUMPRODUCT($D$1760:$E$1761,$H$1760:$I$1761)/SUM($H$1760:$I$1761)</f>
        <v>1866.6886988169292</v>
      </c>
      <c r="S1761" s="541">
        <f>R1761</f>
        <v>1866.6886988169292</v>
      </c>
      <c r="T1761" s="541"/>
      <c r="U1761" s="538">
        <f t="shared" si="447"/>
        <v>0</v>
      </c>
      <c r="V1761" s="538">
        <f t="shared" si="441"/>
        <v>0</v>
      </c>
      <c r="W1761" s="538">
        <f t="shared" si="441"/>
        <v>270669.86132845475</v>
      </c>
      <c r="X1761" s="538">
        <f t="shared" si="441"/>
        <v>0</v>
      </c>
      <c r="Y1761" s="538">
        <f t="shared" si="448"/>
        <v>270669.86132845475</v>
      </c>
      <c r="Z1761" s="542">
        <f t="shared" si="449"/>
        <v>-114585.22343071824</v>
      </c>
      <c r="AA1761" s="540"/>
      <c r="AB1761" s="544" t="s">
        <v>2263</v>
      </c>
      <c r="AC1761" s="544" t="s">
        <v>2505</v>
      </c>
      <c r="AD1761" s="544" t="s">
        <v>2505</v>
      </c>
      <c r="AE1761" s="544" t="s">
        <v>2263</v>
      </c>
      <c r="AF1761" s="545" t="s">
        <v>2263</v>
      </c>
      <c r="AG1761" s="545" t="s">
        <v>2263</v>
      </c>
      <c r="AH1761" s="543"/>
      <c r="AN1761" s="502">
        <f t="shared" si="442"/>
        <v>0</v>
      </c>
      <c r="AO1761" s="502">
        <f t="shared" si="442"/>
        <v>0</v>
      </c>
      <c r="AP1761" s="502">
        <f t="shared" si="442"/>
        <v>-17570.44275967445</v>
      </c>
      <c r="AQ1761" s="502">
        <f t="shared" si="439"/>
        <v>-97014.780671043758</v>
      </c>
    </row>
    <row r="1762" spans="1:43" ht="12.75" x14ac:dyDescent="0.2">
      <c r="A1762" s="535" t="s">
        <v>2136</v>
      </c>
      <c r="B1762" s="536">
        <v>0</v>
      </c>
      <c r="C1762" s="537" t="s">
        <v>2263</v>
      </c>
      <c r="D1762" s="537">
        <v>904.10124187994518</v>
      </c>
      <c r="E1762" s="537">
        <v>904.10124187994518</v>
      </c>
      <c r="F1762" s="537">
        <v>955.27591074499878</v>
      </c>
      <c r="G1762" s="538">
        <v>0</v>
      </c>
      <c r="H1762" s="538">
        <v>0</v>
      </c>
      <c r="I1762" s="538">
        <v>12</v>
      </c>
      <c r="J1762" s="538">
        <v>32</v>
      </c>
      <c r="K1762" s="539">
        <f t="shared" si="445"/>
        <v>0</v>
      </c>
      <c r="L1762" s="539">
        <f t="shared" si="440"/>
        <v>0</v>
      </c>
      <c r="M1762" s="539">
        <f t="shared" si="440"/>
        <v>10849.214902559343</v>
      </c>
      <c r="N1762" s="539">
        <f t="shared" si="440"/>
        <v>30568.829143839961</v>
      </c>
      <c r="O1762" s="539">
        <f t="shared" si="446"/>
        <v>41418.0440463993</v>
      </c>
      <c r="P1762" s="540"/>
      <c r="Q1762" s="541"/>
      <c r="R1762" s="541"/>
      <c r="S1762" s="541"/>
      <c r="T1762" s="541"/>
      <c r="U1762" s="538">
        <f t="shared" si="447"/>
        <v>0</v>
      </c>
      <c r="V1762" s="538">
        <f t="shared" si="441"/>
        <v>0</v>
      </c>
      <c r="W1762" s="538">
        <f t="shared" si="441"/>
        <v>0</v>
      </c>
      <c r="X1762" s="538">
        <f t="shared" si="441"/>
        <v>0</v>
      </c>
      <c r="Y1762" s="538">
        <f t="shared" si="448"/>
        <v>0</v>
      </c>
      <c r="Z1762" s="542">
        <f t="shared" si="449"/>
        <v>0</v>
      </c>
      <c r="AA1762" s="540"/>
      <c r="AB1762" s="544" t="s">
        <v>2505</v>
      </c>
      <c r="AC1762" s="544">
        <v>874.69340334953665</v>
      </c>
      <c r="AD1762" s="544">
        <v>874.69340334953665</v>
      </c>
      <c r="AE1762" s="544">
        <v>803.40177799816365</v>
      </c>
      <c r="AF1762" s="545" t="s">
        <v>2263</v>
      </c>
      <c r="AG1762" s="545" t="s">
        <v>2263</v>
      </c>
      <c r="AH1762" s="543"/>
      <c r="AN1762" s="502">
        <f t="shared" si="442"/>
        <v>0</v>
      </c>
      <c r="AO1762" s="502">
        <f t="shared" si="442"/>
        <v>0</v>
      </c>
      <c r="AP1762" s="502">
        <f t="shared" si="442"/>
        <v>-10849.214902559343</v>
      </c>
      <c r="AQ1762" s="502">
        <f t="shared" si="439"/>
        <v>-30568.829143839961</v>
      </c>
    </row>
    <row r="1763" spans="1:43" ht="12.75" x14ac:dyDescent="0.2">
      <c r="A1763" s="535" t="s">
        <v>2137</v>
      </c>
      <c r="B1763" s="536" t="s">
        <v>2472</v>
      </c>
      <c r="C1763" s="537" t="s">
        <v>2263</v>
      </c>
      <c r="D1763" s="537">
        <v>742.70794747783941</v>
      </c>
      <c r="E1763" s="537">
        <v>742.70794747783941</v>
      </c>
      <c r="F1763" s="537">
        <v>700.39672246904991</v>
      </c>
      <c r="G1763" s="538">
        <v>0</v>
      </c>
      <c r="H1763" s="538">
        <v>37</v>
      </c>
      <c r="I1763" s="538">
        <v>18</v>
      </c>
      <c r="J1763" s="538">
        <v>459</v>
      </c>
      <c r="K1763" s="539">
        <f t="shared" si="445"/>
        <v>0</v>
      </c>
      <c r="L1763" s="539">
        <f t="shared" si="440"/>
        <v>27480.194056680059</v>
      </c>
      <c r="M1763" s="539">
        <f t="shared" si="440"/>
        <v>13368.743054601109</v>
      </c>
      <c r="N1763" s="539">
        <f t="shared" si="440"/>
        <v>321482.09561329393</v>
      </c>
      <c r="O1763" s="539">
        <f t="shared" si="446"/>
        <v>362331.03272457508</v>
      </c>
      <c r="P1763" s="540"/>
      <c r="Q1763" s="541"/>
      <c r="R1763" s="541">
        <f>SUMPRODUCT(D1763:F1763,H1763:J1763)/SUM(H1763:J1763)</f>
        <v>704.92418818010719</v>
      </c>
      <c r="S1763" s="541">
        <f>R1763</f>
        <v>704.92418818010719</v>
      </c>
      <c r="T1763" s="541">
        <f>R1763</f>
        <v>704.92418818010719</v>
      </c>
      <c r="U1763" s="538">
        <f t="shared" si="447"/>
        <v>0</v>
      </c>
      <c r="V1763" s="538">
        <f t="shared" si="441"/>
        <v>26082.194962663965</v>
      </c>
      <c r="W1763" s="538">
        <f t="shared" si="441"/>
        <v>12688.635387241929</v>
      </c>
      <c r="X1763" s="538">
        <f t="shared" si="441"/>
        <v>323560.2023746692</v>
      </c>
      <c r="Y1763" s="538">
        <f t="shared" si="448"/>
        <v>362331.03272457508</v>
      </c>
      <c r="Z1763" s="542">
        <f t="shared" si="449"/>
        <v>0</v>
      </c>
      <c r="AA1763" s="540"/>
      <c r="AB1763" s="544" t="s">
        <v>2505</v>
      </c>
      <c r="AC1763" s="544">
        <v>856.41349941328713</v>
      </c>
      <c r="AD1763" s="544">
        <v>856.41349941328713</v>
      </c>
      <c r="AE1763" s="544">
        <v>501.78336305004757</v>
      </c>
      <c r="AF1763" s="545" t="s">
        <v>2263</v>
      </c>
      <c r="AG1763" s="545" t="s">
        <v>2263</v>
      </c>
      <c r="AH1763" s="543"/>
      <c r="AN1763" s="502">
        <f t="shared" si="442"/>
        <v>0</v>
      </c>
      <c r="AO1763" s="502">
        <f t="shared" si="442"/>
        <v>-1397.9990940160933</v>
      </c>
      <c r="AP1763" s="502">
        <f t="shared" si="442"/>
        <v>-680.10766735917969</v>
      </c>
      <c r="AQ1763" s="502">
        <f t="shared" si="439"/>
        <v>2078.1067613752675</v>
      </c>
    </row>
    <row r="1764" spans="1:43" ht="12.75" x14ac:dyDescent="0.2">
      <c r="A1764" s="535" t="s">
        <v>2138</v>
      </c>
      <c r="B1764" s="536">
        <v>0</v>
      </c>
      <c r="C1764" s="537" t="s">
        <v>2263</v>
      </c>
      <c r="D1764" s="537">
        <v>300.99738392727767</v>
      </c>
      <c r="E1764" s="537">
        <v>300.99738392727767</v>
      </c>
      <c r="F1764" s="537">
        <v>375.92545480601615</v>
      </c>
      <c r="G1764" s="538">
        <v>0</v>
      </c>
      <c r="H1764" s="538">
        <v>1090</v>
      </c>
      <c r="I1764" s="538">
        <v>55</v>
      </c>
      <c r="J1764" s="538">
        <v>3092</v>
      </c>
      <c r="K1764" s="539">
        <f t="shared" si="445"/>
        <v>0</v>
      </c>
      <c r="L1764" s="539">
        <f t="shared" si="440"/>
        <v>328087.14848073263</v>
      </c>
      <c r="M1764" s="539">
        <f t="shared" si="440"/>
        <v>16554.856116000272</v>
      </c>
      <c r="N1764" s="539">
        <f t="shared" si="440"/>
        <v>1162361.506260202</v>
      </c>
      <c r="O1764" s="539">
        <f t="shared" si="446"/>
        <v>1507003.5108569348</v>
      </c>
      <c r="P1764" s="540"/>
      <c r="Q1764" s="541"/>
      <c r="R1764" s="541"/>
      <c r="S1764" s="541"/>
      <c r="T1764" s="541"/>
      <c r="U1764" s="538">
        <f t="shared" si="447"/>
        <v>0</v>
      </c>
      <c r="V1764" s="538">
        <f t="shared" si="441"/>
        <v>0</v>
      </c>
      <c r="W1764" s="538">
        <f t="shared" si="441"/>
        <v>0</v>
      </c>
      <c r="X1764" s="538">
        <f t="shared" si="441"/>
        <v>0</v>
      </c>
      <c r="Y1764" s="538">
        <f t="shared" si="448"/>
        <v>0</v>
      </c>
      <c r="Z1764" s="542">
        <f t="shared" si="449"/>
        <v>0</v>
      </c>
      <c r="AA1764" s="540"/>
      <c r="AB1764" s="544" t="s">
        <v>2505</v>
      </c>
      <c r="AC1764" s="544">
        <v>455.16960801261149</v>
      </c>
      <c r="AD1764" s="544">
        <v>455.16960801261149</v>
      </c>
      <c r="AE1764" s="544">
        <v>353.71614116642701</v>
      </c>
      <c r="AF1764" s="545" t="s">
        <v>2263</v>
      </c>
      <c r="AG1764" s="545" t="s">
        <v>2263</v>
      </c>
      <c r="AH1764" s="543"/>
      <c r="AN1764" s="502">
        <f t="shared" si="442"/>
        <v>0</v>
      </c>
      <c r="AO1764" s="502">
        <f t="shared" si="442"/>
        <v>-328087.14848073263</v>
      </c>
      <c r="AP1764" s="502">
        <f t="shared" si="442"/>
        <v>-16554.856116000272</v>
      </c>
      <c r="AQ1764" s="502">
        <f t="shared" si="439"/>
        <v>-1162361.506260202</v>
      </c>
    </row>
    <row r="1765" spans="1:43" ht="12.75" x14ac:dyDescent="0.2">
      <c r="A1765" s="535" t="s">
        <v>2139</v>
      </c>
      <c r="B1765" s="536">
        <v>0</v>
      </c>
      <c r="C1765" s="537" t="s">
        <v>2263</v>
      </c>
      <c r="D1765" s="537">
        <v>4020.930033647654</v>
      </c>
      <c r="E1765" s="537">
        <v>4020.930033647654</v>
      </c>
      <c r="F1765" s="537">
        <v>4789.2195110819348</v>
      </c>
      <c r="G1765" s="538">
        <v>0</v>
      </c>
      <c r="H1765" s="538">
        <v>9</v>
      </c>
      <c r="I1765" s="538">
        <v>55</v>
      </c>
      <c r="J1765" s="538">
        <v>719</v>
      </c>
      <c r="K1765" s="539">
        <f t="shared" si="445"/>
        <v>0</v>
      </c>
      <c r="L1765" s="539">
        <f t="shared" si="440"/>
        <v>36188.370302828887</v>
      </c>
      <c r="M1765" s="539">
        <f t="shared" si="440"/>
        <v>221151.15185062098</v>
      </c>
      <c r="N1765" s="539">
        <f t="shared" si="440"/>
        <v>3443448.8284679111</v>
      </c>
      <c r="O1765" s="539">
        <f t="shared" si="446"/>
        <v>3700788.3506213608</v>
      </c>
      <c r="P1765" s="540"/>
      <c r="Q1765" s="541"/>
      <c r="R1765" s="541"/>
      <c r="S1765" s="541"/>
      <c r="T1765" s="541"/>
      <c r="U1765" s="538">
        <f t="shared" si="447"/>
        <v>0</v>
      </c>
      <c r="V1765" s="538">
        <f t="shared" si="441"/>
        <v>0</v>
      </c>
      <c r="W1765" s="538">
        <f t="shared" si="441"/>
        <v>0</v>
      </c>
      <c r="X1765" s="538">
        <f t="shared" si="441"/>
        <v>0</v>
      </c>
      <c r="Y1765" s="538">
        <f t="shared" si="448"/>
        <v>0</v>
      </c>
      <c r="Z1765" s="542">
        <f t="shared" si="449"/>
        <v>0</v>
      </c>
      <c r="AA1765" s="540"/>
      <c r="AB1765" s="544" t="s">
        <v>2263</v>
      </c>
      <c r="AC1765" s="544" t="s">
        <v>2505</v>
      </c>
      <c r="AD1765" s="544" t="s">
        <v>2505</v>
      </c>
      <c r="AE1765" s="544" t="s">
        <v>2263</v>
      </c>
      <c r="AF1765" s="545" t="s">
        <v>2263</v>
      </c>
      <c r="AG1765" s="545" t="s">
        <v>2263</v>
      </c>
      <c r="AH1765" s="543"/>
      <c r="AN1765" s="502">
        <f t="shared" si="442"/>
        <v>0</v>
      </c>
      <c r="AO1765" s="502">
        <f t="shared" si="442"/>
        <v>-36188.370302828887</v>
      </c>
      <c r="AP1765" s="502">
        <f t="shared" si="442"/>
        <v>-221151.15185062098</v>
      </c>
      <c r="AQ1765" s="502">
        <f t="shared" si="439"/>
        <v>-3443448.8284679111</v>
      </c>
    </row>
    <row r="1766" spans="1:43" ht="12.75" x14ac:dyDescent="0.2">
      <c r="A1766" s="535" t="s">
        <v>2140</v>
      </c>
      <c r="B1766" s="536">
        <v>0</v>
      </c>
      <c r="C1766" s="537" t="s">
        <v>2263</v>
      </c>
      <c r="D1766" s="537">
        <v>1520.1078810120077</v>
      </c>
      <c r="E1766" s="537">
        <v>1520.1078810120077</v>
      </c>
      <c r="F1766" s="537">
        <v>3531.7455377017313</v>
      </c>
      <c r="G1766" s="538">
        <v>0</v>
      </c>
      <c r="H1766" s="538">
        <v>60</v>
      </c>
      <c r="I1766" s="538">
        <v>118</v>
      </c>
      <c r="J1766" s="538">
        <v>704</v>
      </c>
      <c r="K1766" s="539">
        <f t="shared" si="445"/>
        <v>0</v>
      </c>
      <c r="L1766" s="539">
        <f t="shared" si="440"/>
        <v>91206.47286072046</v>
      </c>
      <c r="M1766" s="539">
        <f t="shared" si="440"/>
        <v>179372.7299594169</v>
      </c>
      <c r="N1766" s="539">
        <f t="shared" si="440"/>
        <v>2486348.858542019</v>
      </c>
      <c r="O1766" s="539">
        <f t="shared" si="446"/>
        <v>2756928.0613621566</v>
      </c>
      <c r="P1766" s="540"/>
      <c r="Q1766" s="541"/>
      <c r="R1766" s="541"/>
      <c r="S1766" s="541"/>
      <c r="T1766" s="541"/>
      <c r="U1766" s="538">
        <f t="shared" si="447"/>
        <v>0</v>
      </c>
      <c r="V1766" s="538">
        <f t="shared" si="441"/>
        <v>0</v>
      </c>
      <c r="W1766" s="538">
        <f t="shared" si="441"/>
        <v>0</v>
      </c>
      <c r="X1766" s="538">
        <f t="shared" si="441"/>
        <v>0</v>
      </c>
      <c r="Y1766" s="538">
        <f t="shared" si="448"/>
        <v>0</v>
      </c>
      <c r="Z1766" s="542">
        <f t="shared" si="449"/>
        <v>0</v>
      </c>
      <c r="AA1766" s="540"/>
      <c r="AB1766" s="544" t="s">
        <v>2263</v>
      </c>
      <c r="AC1766" s="544" t="s">
        <v>2505</v>
      </c>
      <c r="AD1766" s="544" t="s">
        <v>2505</v>
      </c>
      <c r="AE1766" s="544" t="s">
        <v>2263</v>
      </c>
      <c r="AF1766" s="545" t="s">
        <v>2263</v>
      </c>
      <c r="AG1766" s="545" t="s">
        <v>2263</v>
      </c>
      <c r="AH1766" s="543"/>
      <c r="AN1766" s="502">
        <f t="shared" si="442"/>
        <v>0</v>
      </c>
      <c r="AO1766" s="502">
        <f t="shared" si="442"/>
        <v>-91206.47286072046</v>
      </c>
      <c r="AP1766" s="502">
        <f t="shared" si="442"/>
        <v>-179372.7299594169</v>
      </c>
      <c r="AQ1766" s="502">
        <f t="shared" si="439"/>
        <v>-2486348.858542019</v>
      </c>
    </row>
    <row r="1767" spans="1:43" ht="12.75" x14ac:dyDescent="0.2">
      <c r="A1767" s="535" t="s">
        <v>2141</v>
      </c>
      <c r="B1767" s="536">
        <v>0</v>
      </c>
      <c r="C1767" s="537" t="s">
        <v>2263</v>
      </c>
      <c r="D1767" s="537">
        <v>813.47844777440707</v>
      </c>
      <c r="E1767" s="537">
        <v>813.47844777440707</v>
      </c>
      <c r="F1767" s="537">
        <v>2967.035492374001</v>
      </c>
      <c r="G1767" s="538">
        <v>0</v>
      </c>
      <c r="H1767" s="538">
        <v>459</v>
      </c>
      <c r="I1767" s="538">
        <v>264</v>
      </c>
      <c r="J1767" s="538">
        <v>459</v>
      </c>
      <c r="K1767" s="539">
        <f t="shared" si="445"/>
        <v>0</v>
      </c>
      <c r="L1767" s="539">
        <f t="shared" si="440"/>
        <v>373386.60752845282</v>
      </c>
      <c r="M1767" s="539">
        <f t="shared" si="440"/>
        <v>214758.31021244347</v>
      </c>
      <c r="N1767" s="539">
        <f t="shared" si="440"/>
        <v>1361869.2909996666</v>
      </c>
      <c r="O1767" s="539">
        <f t="shared" si="446"/>
        <v>1950014.2087405629</v>
      </c>
      <c r="P1767" s="540"/>
      <c r="Q1767" s="541"/>
      <c r="R1767" s="541"/>
      <c r="S1767" s="541"/>
      <c r="T1767" s="541"/>
      <c r="U1767" s="538">
        <f t="shared" si="447"/>
        <v>0</v>
      </c>
      <c r="V1767" s="538">
        <f t="shared" si="441"/>
        <v>0</v>
      </c>
      <c r="W1767" s="538">
        <f t="shared" si="441"/>
        <v>0</v>
      </c>
      <c r="X1767" s="538">
        <f t="shared" si="441"/>
        <v>0</v>
      </c>
      <c r="Y1767" s="538">
        <f t="shared" si="448"/>
        <v>0</v>
      </c>
      <c r="Z1767" s="542">
        <f t="shared" si="449"/>
        <v>0</v>
      </c>
      <c r="AA1767" s="540"/>
      <c r="AB1767" s="544" t="s">
        <v>2263</v>
      </c>
      <c r="AC1767" s="544" t="s">
        <v>2505</v>
      </c>
      <c r="AD1767" s="544" t="s">
        <v>2505</v>
      </c>
      <c r="AE1767" s="544" t="s">
        <v>2263</v>
      </c>
      <c r="AF1767" s="545" t="s">
        <v>2263</v>
      </c>
      <c r="AG1767" s="545" t="s">
        <v>2263</v>
      </c>
      <c r="AH1767" s="543"/>
      <c r="AN1767" s="502">
        <f t="shared" si="442"/>
        <v>0</v>
      </c>
      <c r="AO1767" s="502">
        <f t="shared" si="442"/>
        <v>-373386.60752845282</v>
      </c>
      <c r="AP1767" s="502">
        <f t="shared" si="442"/>
        <v>-214758.31021244347</v>
      </c>
      <c r="AQ1767" s="502">
        <f t="shared" si="439"/>
        <v>-1361869.2909996666</v>
      </c>
    </row>
    <row r="1768" spans="1:43" ht="12.75" x14ac:dyDescent="0.2">
      <c r="A1768" s="535" t="s">
        <v>2142</v>
      </c>
      <c r="B1768" s="536">
        <v>0</v>
      </c>
      <c r="C1768" s="537" t="s">
        <v>2263</v>
      </c>
      <c r="D1768" s="537">
        <v>565.15351248562263</v>
      </c>
      <c r="E1768" s="537">
        <v>565.15351248562263</v>
      </c>
      <c r="F1768" s="537">
        <v>2476.0315126561195</v>
      </c>
      <c r="G1768" s="538">
        <v>0</v>
      </c>
      <c r="H1768" s="538">
        <v>1956</v>
      </c>
      <c r="I1768" s="538">
        <v>843</v>
      </c>
      <c r="J1768" s="538">
        <v>1019</v>
      </c>
      <c r="K1768" s="539">
        <f t="shared" si="445"/>
        <v>0</v>
      </c>
      <c r="L1768" s="539">
        <f t="shared" si="440"/>
        <v>1105440.270421878</v>
      </c>
      <c r="M1768" s="539">
        <f t="shared" si="440"/>
        <v>476424.4110253799</v>
      </c>
      <c r="N1768" s="539">
        <f t="shared" si="440"/>
        <v>2523076.1113965856</v>
      </c>
      <c r="O1768" s="539">
        <f t="shared" si="446"/>
        <v>4104940.7928438433</v>
      </c>
      <c r="P1768" s="540"/>
      <c r="Q1768" s="541"/>
      <c r="R1768" s="541"/>
      <c r="S1768" s="541"/>
      <c r="T1768" s="541"/>
      <c r="U1768" s="538">
        <f t="shared" si="447"/>
        <v>0</v>
      </c>
      <c r="V1768" s="538">
        <f t="shared" si="441"/>
        <v>0</v>
      </c>
      <c r="W1768" s="538">
        <f t="shared" si="441"/>
        <v>0</v>
      </c>
      <c r="X1768" s="538">
        <f t="shared" si="441"/>
        <v>0</v>
      </c>
      <c r="Y1768" s="538">
        <f t="shared" si="448"/>
        <v>0</v>
      </c>
      <c r="Z1768" s="542">
        <f t="shared" si="449"/>
        <v>0</v>
      </c>
      <c r="AA1768" s="540"/>
      <c r="AB1768" s="544" t="s">
        <v>2263</v>
      </c>
      <c r="AC1768" s="544" t="s">
        <v>2505</v>
      </c>
      <c r="AD1768" s="544" t="s">
        <v>2505</v>
      </c>
      <c r="AE1768" s="544" t="s">
        <v>2263</v>
      </c>
      <c r="AF1768" s="545" t="s">
        <v>2263</v>
      </c>
      <c r="AG1768" s="545" t="s">
        <v>2263</v>
      </c>
      <c r="AH1768" s="543"/>
      <c r="AN1768" s="502">
        <f t="shared" si="442"/>
        <v>0</v>
      </c>
      <c r="AO1768" s="502">
        <f t="shared" si="442"/>
        <v>-1105440.270421878</v>
      </c>
      <c r="AP1768" s="502">
        <f t="shared" si="442"/>
        <v>-476424.4110253799</v>
      </c>
      <c r="AQ1768" s="502">
        <f t="shared" si="439"/>
        <v>-2523076.1113965856</v>
      </c>
    </row>
    <row r="1769" spans="1:43" ht="12.75" x14ac:dyDescent="0.2">
      <c r="A1769" s="535" t="s">
        <v>2143</v>
      </c>
      <c r="B1769" s="536">
        <v>0</v>
      </c>
      <c r="C1769" s="537" t="s">
        <v>2263</v>
      </c>
      <c r="D1769" s="537">
        <v>6846.8107036366664</v>
      </c>
      <c r="E1769" s="537">
        <v>6846.8107036366664</v>
      </c>
      <c r="F1769" s="537">
        <v>5159.9924856254465</v>
      </c>
      <c r="G1769" s="538">
        <v>0</v>
      </c>
      <c r="H1769" s="538">
        <v>0</v>
      </c>
      <c r="I1769" s="538">
        <v>24</v>
      </c>
      <c r="J1769" s="538">
        <v>874</v>
      </c>
      <c r="K1769" s="539">
        <f t="shared" si="445"/>
        <v>0</v>
      </c>
      <c r="L1769" s="539">
        <f t="shared" si="440"/>
        <v>0</v>
      </c>
      <c r="M1769" s="539">
        <f t="shared" si="440"/>
        <v>164323.45688727999</v>
      </c>
      <c r="N1769" s="539">
        <f t="shared" si="440"/>
        <v>4509833.4324366404</v>
      </c>
      <c r="O1769" s="539">
        <f t="shared" si="446"/>
        <v>4674156.88932392</v>
      </c>
      <c r="P1769" s="540"/>
      <c r="Q1769" s="541"/>
      <c r="R1769" s="541"/>
      <c r="S1769" s="541"/>
      <c r="T1769" s="541"/>
      <c r="U1769" s="538">
        <f t="shared" si="447"/>
        <v>0</v>
      </c>
      <c r="V1769" s="538">
        <f t="shared" si="441"/>
        <v>0</v>
      </c>
      <c r="W1769" s="538">
        <f t="shared" si="441"/>
        <v>0</v>
      </c>
      <c r="X1769" s="538">
        <f t="shared" si="441"/>
        <v>0</v>
      </c>
      <c r="Y1769" s="538">
        <f t="shared" si="448"/>
        <v>0</v>
      </c>
      <c r="Z1769" s="542">
        <f t="shared" si="449"/>
        <v>0</v>
      </c>
      <c r="AA1769" s="540"/>
      <c r="AB1769" s="544" t="s">
        <v>2263</v>
      </c>
      <c r="AC1769" s="544" t="s">
        <v>2505</v>
      </c>
      <c r="AD1769" s="544" t="s">
        <v>2505</v>
      </c>
      <c r="AE1769" s="544" t="s">
        <v>2263</v>
      </c>
      <c r="AF1769" s="545" t="s">
        <v>2263</v>
      </c>
      <c r="AG1769" s="545" t="s">
        <v>2263</v>
      </c>
      <c r="AH1769" s="543"/>
      <c r="AN1769" s="502">
        <f t="shared" si="442"/>
        <v>0</v>
      </c>
      <c r="AO1769" s="502">
        <f t="shared" si="442"/>
        <v>0</v>
      </c>
      <c r="AP1769" s="502">
        <f t="shared" si="442"/>
        <v>-164323.45688727999</v>
      </c>
      <c r="AQ1769" s="502">
        <f t="shared" si="442"/>
        <v>-4509833.4324366404</v>
      </c>
    </row>
    <row r="1770" spans="1:43" ht="12.75" x14ac:dyDescent="0.2">
      <c r="A1770" s="535" t="s">
        <v>2144</v>
      </c>
      <c r="B1770" s="536">
        <v>0</v>
      </c>
      <c r="C1770" s="537" t="s">
        <v>2263</v>
      </c>
      <c r="D1770" s="537">
        <v>3105.1041701961299</v>
      </c>
      <c r="E1770" s="537">
        <v>3105.1041701961299</v>
      </c>
      <c r="F1770" s="537">
        <v>3061.1459673927761</v>
      </c>
      <c r="G1770" s="538">
        <v>0</v>
      </c>
      <c r="H1770" s="538">
        <v>0</v>
      </c>
      <c r="I1770" s="538">
        <v>77</v>
      </c>
      <c r="J1770" s="538">
        <v>1006</v>
      </c>
      <c r="K1770" s="539">
        <f t="shared" si="445"/>
        <v>0</v>
      </c>
      <c r="L1770" s="539">
        <f t="shared" ref="L1770:N1833" si="450">IFERROR(D1770*H1770,"")</f>
        <v>0</v>
      </c>
      <c r="M1770" s="539">
        <f t="shared" si="450"/>
        <v>239093.021105102</v>
      </c>
      <c r="N1770" s="539">
        <f t="shared" si="450"/>
        <v>3079512.8431971329</v>
      </c>
      <c r="O1770" s="539">
        <f t="shared" si="446"/>
        <v>3318605.8643022347</v>
      </c>
      <c r="P1770" s="540"/>
      <c r="Q1770" s="541"/>
      <c r="R1770" s="541"/>
      <c r="S1770" s="541"/>
      <c r="T1770" s="541"/>
      <c r="U1770" s="538">
        <f t="shared" si="447"/>
        <v>0</v>
      </c>
      <c r="V1770" s="538">
        <f t="shared" ref="V1770:X1833" si="451">IFERROR(H1770*R1770,"")</f>
        <v>0</v>
      </c>
      <c r="W1770" s="538">
        <f t="shared" si="451"/>
        <v>0</v>
      </c>
      <c r="X1770" s="538">
        <f t="shared" si="451"/>
        <v>0</v>
      </c>
      <c r="Y1770" s="538">
        <f t="shared" si="448"/>
        <v>0</v>
      </c>
      <c r="Z1770" s="542">
        <f t="shared" si="449"/>
        <v>0</v>
      </c>
      <c r="AA1770" s="540"/>
      <c r="AB1770" s="544" t="s">
        <v>2263</v>
      </c>
      <c r="AC1770" s="544" t="s">
        <v>2505</v>
      </c>
      <c r="AD1770" s="544" t="s">
        <v>2505</v>
      </c>
      <c r="AE1770" s="544" t="s">
        <v>2263</v>
      </c>
      <c r="AF1770" s="545" t="s">
        <v>2263</v>
      </c>
      <c r="AG1770" s="545" t="s">
        <v>2263</v>
      </c>
      <c r="AH1770" s="543"/>
      <c r="AN1770" s="502">
        <f t="shared" ref="AN1770:AQ1833" si="452">U1770-K1770</f>
        <v>0</v>
      </c>
      <c r="AO1770" s="502">
        <f t="shared" si="452"/>
        <v>0</v>
      </c>
      <c r="AP1770" s="502">
        <f t="shared" si="452"/>
        <v>-239093.021105102</v>
      </c>
      <c r="AQ1770" s="502">
        <f t="shared" si="452"/>
        <v>-3079512.8431971329</v>
      </c>
    </row>
    <row r="1771" spans="1:43" ht="12.75" x14ac:dyDescent="0.2">
      <c r="A1771" s="535" t="s">
        <v>2145</v>
      </c>
      <c r="B1771" s="536">
        <v>0</v>
      </c>
      <c r="C1771" s="537" t="s">
        <v>2263</v>
      </c>
      <c r="D1771" s="537">
        <v>4060.0283687611745</v>
      </c>
      <c r="E1771" s="537">
        <v>4060.0283687611745</v>
      </c>
      <c r="F1771" s="537">
        <v>4358.1530088076715</v>
      </c>
      <c r="G1771" s="538">
        <v>0</v>
      </c>
      <c r="H1771" s="538">
        <v>1</v>
      </c>
      <c r="I1771" s="538">
        <v>5</v>
      </c>
      <c r="J1771" s="538">
        <v>257</v>
      </c>
      <c r="K1771" s="539">
        <f t="shared" si="445"/>
        <v>0</v>
      </c>
      <c r="L1771" s="539">
        <f t="shared" si="450"/>
        <v>4060.0283687611745</v>
      </c>
      <c r="M1771" s="539">
        <f t="shared" si="450"/>
        <v>20300.141843805872</v>
      </c>
      <c r="N1771" s="539">
        <f t="shared" si="450"/>
        <v>1120045.3232635716</v>
      </c>
      <c r="O1771" s="539">
        <f t="shared" si="446"/>
        <v>1144405.4934761387</v>
      </c>
      <c r="P1771" s="540"/>
      <c r="Q1771" s="541"/>
      <c r="R1771" s="541"/>
      <c r="S1771" s="541"/>
      <c r="T1771" s="541"/>
      <c r="U1771" s="538">
        <f t="shared" si="447"/>
        <v>0</v>
      </c>
      <c r="V1771" s="538">
        <f t="shared" si="451"/>
        <v>0</v>
      </c>
      <c r="W1771" s="538">
        <f t="shared" si="451"/>
        <v>0</v>
      </c>
      <c r="X1771" s="538">
        <f t="shared" si="451"/>
        <v>0</v>
      </c>
      <c r="Y1771" s="538">
        <f t="shared" si="448"/>
        <v>0</v>
      </c>
      <c r="Z1771" s="542">
        <f t="shared" si="449"/>
        <v>0</v>
      </c>
      <c r="AA1771" s="540"/>
      <c r="AB1771" s="544" t="s">
        <v>2263</v>
      </c>
      <c r="AC1771" s="544" t="s">
        <v>2505</v>
      </c>
      <c r="AD1771" s="544" t="s">
        <v>2505</v>
      </c>
      <c r="AE1771" s="544" t="s">
        <v>2263</v>
      </c>
      <c r="AF1771" s="545" t="s">
        <v>2263</v>
      </c>
      <c r="AG1771" s="545" t="s">
        <v>2263</v>
      </c>
      <c r="AH1771" s="543"/>
      <c r="AN1771" s="502">
        <f t="shared" si="452"/>
        <v>0</v>
      </c>
      <c r="AO1771" s="502">
        <f t="shared" si="452"/>
        <v>-4060.0283687611745</v>
      </c>
      <c r="AP1771" s="502">
        <f t="shared" si="452"/>
        <v>-20300.141843805872</v>
      </c>
      <c r="AQ1771" s="502">
        <f t="shared" si="452"/>
        <v>-1120045.3232635716</v>
      </c>
    </row>
    <row r="1772" spans="1:43" ht="12.75" x14ac:dyDescent="0.2">
      <c r="A1772" s="535" t="s">
        <v>2146</v>
      </c>
      <c r="B1772" s="536">
        <v>0</v>
      </c>
      <c r="C1772" s="537" t="s">
        <v>2263</v>
      </c>
      <c r="D1772" s="537">
        <v>2107.613511853252</v>
      </c>
      <c r="E1772" s="537">
        <v>2107.613511853252</v>
      </c>
      <c r="F1772" s="537">
        <v>2851.9429883182797</v>
      </c>
      <c r="G1772" s="538">
        <v>0</v>
      </c>
      <c r="H1772" s="538">
        <v>7</v>
      </c>
      <c r="I1772" s="538">
        <v>39</v>
      </c>
      <c r="J1772" s="538">
        <v>1859</v>
      </c>
      <c r="K1772" s="539">
        <f t="shared" si="445"/>
        <v>0</v>
      </c>
      <c r="L1772" s="539">
        <f t="shared" si="450"/>
        <v>14753.294582972765</v>
      </c>
      <c r="M1772" s="539">
        <f t="shared" si="450"/>
        <v>82196.926962276833</v>
      </c>
      <c r="N1772" s="539">
        <f t="shared" si="450"/>
        <v>5301762.0152836824</v>
      </c>
      <c r="O1772" s="539">
        <f t="shared" si="446"/>
        <v>5398712.2368289316</v>
      </c>
      <c r="P1772" s="540"/>
      <c r="Q1772" s="541"/>
      <c r="R1772" s="541"/>
      <c r="S1772" s="541"/>
      <c r="T1772" s="541"/>
      <c r="U1772" s="538">
        <f t="shared" si="447"/>
        <v>0</v>
      </c>
      <c r="V1772" s="538">
        <f t="shared" si="451"/>
        <v>0</v>
      </c>
      <c r="W1772" s="538">
        <f t="shared" si="451"/>
        <v>0</v>
      </c>
      <c r="X1772" s="538">
        <f t="shared" si="451"/>
        <v>0</v>
      </c>
      <c r="Y1772" s="538">
        <f t="shared" si="448"/>
        <v>0</v>
      </c>
      <c r="Z1772" s="542">
        <f t="shared" si="449"/>
        <v>0</v>
      </c>
      <c r="AA1772" s="540"/>
      <c r="AB1772" s="544" t="s">
        <v>2263</v>
      </c>
      <c r="AC1772" s="544" t="s">
        <v>2505</v>
      </c>
      <c r="AD1772" s="544" t="s">
        <v>2505</v>
      </c>
      <c r="AE1772" s="544" t="s">
        <v>2263</v>
      </c>
      <c r="AF1772" s="545" t="s">
        <v>2263</v>
      </c>
      <c r="AG1772" s="545" t="s">
        <v>2263</v>
      </c>
      <c r="AH1772" s="543"/>
      <c r="AN1772" s="502">
        <f t="shared" si="452"/>
        <v>0</v>
      </c>
      <c r="AO1772" s="502">
        <f t="shared" si="452"/>
        <v>-14753.294582972765</v>
      </c>
      <c r="AP1772" s="502">
        <f t="shared" si="452"/>
        <v>-82196.926962276833</v>
      </c>
      <c r="AQ1772" s="502">
        <f t="shared" si="452"/>
        <v>-5301762.0152836824</v>
      </c>
    </row>
    <row r="1773" spans="1:43" ht="12.75" x14ac:dyDescent="0.2">
      <c r="A1773" s="535" t="s">
        <v>2147</v>
      </c>
      <c r="B1773" s="536">
        <v>0</v>
      </c>
      <c r="C1773" s="537" t="s">
        <v>2263</v>
      </c>
      <c r="D1773" s="537">
        <v>561.65550292188334</v>
      </c>
      <c r="E1773" s="537">
        <v>561.65550292188334</v>
      </c>
      <c r="F1773" s="537">
        <v>1914.8795892175797</v>
      </c>
      <c r="G1773" s="538">
        <v>0</v>
      </c>
      <c r="H1773" s="538">
        <v>383</v>
      </c>
      <c r="I1773" s="538">
        <v>201</v>
      </c>
      <c r="J1773" s="538">
        <v>13101</v>
      </c>
      <c r="K1773" s="539">
        <f t="shared" si="445"/>
        <v>0</v>
      </c>
      <c r="L1773" s="539">
        <f t="shared" si="450"/>
        <v>215114.05761908132</v>
      </c>
      <c r="M1773" s="539">
        <f t="shared" si="450"/>
        <v>112892.75608729855</v>
      </c>
      <c r="N1773" s="539">
        <f t="shared" si="450"/>
        <v>25086837.498339511</v>
      </c>
      <c r="O1773" s="539">
        <f t="shared" si="446"/>
        <v>25414844.312045891</v>
      </c>
      <c r="P1773" s="540"/>
      <c r="Q1773" s="541"/>
      <c r="R1773" s="541"/>
      <c r="S1773" s="541"/>
      <c r="T1773" s="541"/>
      <c r="U1773" s="538">
        <f t="shared" si="447"/>
        <v>0</v>
      </c>
      <c r="V1773" s="538">
        <f t="shared" si="451"/>
        <v>0</v>
      </c>
      <c r="W1773" s="538">
        <f t="shared" si="451"/>
        <v>0</v>
      </c>
      <c r="X1773" s="538">
        <f t="shared" si="451"/>
        <v>0</v>
      </c>
      <c r="Y1773" s="538">
        <f t="shared" si="448"/>
        <v>0</v>
      </c>
      <c r="Z1773" s="542">
        <f t="shared" si="449"/>
        <v>0</v>
      </c>
      <c r="AA1773" s="540"/>
      <c r="AB1773" s="544" t="s">
        <v>2263</v>
      </c>
      <c r="AC1773" s="544" t="s">
        <v>2505</v>
      </c>
      <c r="AD1773" s="544" t="s">
        <v>2505</v>
      </c>
      <c r="AE1773" s="544" t="s">
        <v>2263</v>
      </c>
      <c r="AF1773" s="545" t="s">
        <v>2263</v>
      </c>
      <c r="AG1773" s="545" t="s">
        <v>2263</v>
      </c>
      <c r="AH1773" s="543"/>
      <c r="AN1773" s="502">
        <f t="shared" si="452"/>
        <v>0</v>
      </c>
      <c r="AO1773" s="502">
        <f t="shared" si="452"/>
        <v>-215114.05761908132</v>
      </c>
      <c r="AP1773" s="502">
        <f t="shared" si="452"/>
        <v>-112892.75608729855</v>
      </c>
      <c r="AQ1773" s="502">
        <f t="shared" si="452"/>
        <v>-25086837.498339511</v>
      </c>
    </row>
    <row r="1774" spans="1:43" ht="12.75" x14ac:dyDescent="0.2">
      <c r="A1774" s="535" t="s">
        <v>2148</v>
      </c>
      <c r="B1774" s="536">
        <v>0</v>
      </c>
      <c r="C1774" s="537" t="s">
        <v>2263</v>
      </c>
      <c r="D1774" s="537">
        <v>368.40335520952243</v>
      </c>
      <c r="E1774" s="537">
        <v>368.40335520952243</v>
      </c>
      <c r="F1774" s="537">
        <v>863.61105487779946</v>
      </c>
      <c r="G1774" s="538">
        <v>0</v>
      </c>
      <c r="H1774" s="538">
        <v>1184</v>
      </c>
      <c r="I1774" s="538">
        <v>265</v>
      </c>
      <c r="J1774" s="538">
        <v>19259</v>
      </c>
      <c r="K1774" s="539">
        <f t="shared" si="445"/>
        <v>0</v>
      </c>
      <c r="L1774" s="539">
        <f t="shared" si="450"/>
        <v>436189.57256807457</v>
      </c>
      <c r="M1774" s="539">
        <f t="shared" si="450"/>
        <v>97626.889130523443</v>
      </c>
      <c r="N1774" s="539">
        <f t="shared" si="450"/>
        <v>16632285.30589154</v>
      </c>
      <c r="O1774" s="539">
        <f t="shared" si="446"/>
        <v>17166101.767590139</v>
      </c>
      <c r="P1774" s="540"/>
      <c r="Q1774" s="541"/>
      <c r="R1774" s="541"/>
      <c r="S1774" s="541"/>
      <c r="T1774" s="541"/>
      <c r="U1774" s="538">
        <f t="shared" si="447"/>
        <v>0</v>
      </c>
      <c r="V1774" s="538">
        <f t="shared" si="451"/>
        <v>0</v>
      </c>
      <c r="W1774" s="538">
        <f t="shared" si="451"/>
        <v>0</v>
      </c>
      <c r="X1774" s="538">
        <f t="shared" si="451"/>
        <v>0</v>
      </c>
      <c r="Y1774" s="538">
        <f t="shared" si="448"/>
        <v>0</v>
      </c>
      <c r="Z1774" s="542">
        <f t="shared" si="449"/>
        <v>0</v>
      </c>
      <c r="AA1774" s="540"/>
      <c r="AB1774" s="544" t="s">
        <v>2263</v>
      </c>
      <c r="AC1774" s="544" t="s">
        <v>2505</v>
      </c>
      <c r="AD1774" s="544" t="s">
        <v>2505</v>
      </c>
      <c r="AE1774" s="544" t="s">
        <v>2263</v>
      </c>
      <c r="AF1774" s="545" t="s">
        <v>2263</v>
      </c>
      <c r="AG1774" s="545" t="s">
        <v>2263</v>
      </c>
      <c r="AH1774" s="543"/>
      <c r="AN1774" s="502">
        <f t="shared" si="452"/>
        <v>0</v>
      </c>
      <c r="AO1774" s="502">
        <f t="shared" si="452"/>
        <v>-436189.57256807457</v>
      </c>
      <c r="AP1774" s="502">
        <f t="shared" si="452"/>
        <v>-97626.889130523443</v>
      </c>
      <c r="AQ1774" s="502">
        <f t="shared" si="452"/>
        <v>-16632285.30589154</v>
      </c>
    </row>
    <row r="1775" spans="1:43" ht="12.75" x14ac:dyDescent="0.2">
      <c r="A1775" s="535" t="s">
        <v>2149</v>
      </c>
      <c r="B1775" s="536">
        <v>0</v>
      </c>
      <c r="C1775" s="537" t="s">
        <v>2263</v>
      </c>
      <c r="D1775" s="537">
        <v>315.49211983350727</v>
      </c>
      <c r="E1775" s="537">
        <v>315.49211983350727</v>
      </c>
      <c r="F1775" s="537">
        <v>880.84443989418958</v>
      </c>
      <c r="G1775" s="538">
        <v>0</v>
      </c>
      <c r="H1775" s="538">
        <v>2474</v>
      </c>
      <c r="I1775" s="538">
        <v>297</v>
      </c>
      <c r="J1775" s="538">
        <v>6435</v>
      </c>
      <c r="K1775" s="539">
        <f t="shared" si="445"/>
        <v>0</v>
      </c>
      <c r="L1775" s="539">
        <f t="shared" si="450"/>
        <v>780527.504468097</v>
      </c>
      <c r="M1775" s="539">
        <f t="shared" si="450"/>
        <v>93701.159590551659</v>
      </c>
      <c r="N1775" s="539">
        <f t="shared" si="450"/>
        <v>5668233.9707191102</v>
      </c>
      <c r="O1775" s="539">
        <f t="shared" si="446"/>
        <v>6542462.6347777592</v>
      </c>
      <c r="P1775" s="540"/>
      <c r="Q1775" s="541"/>
      <c r="R1775" s="541"/>
      <c r="S1775" s="541"/>
      <c r="T1775" s="541"/>
      <c r="U1775" s="538">
        <f t="shared" si="447"/>
        <v>0</v>
      </c>
      <c r="V1775" s="538">
        <f t="shared" si="451"/>
        <v>0</v>
      </c>
      <c r="W1775" s="538">
        <f t="shared" si="451"/>
        <v>0</v>
      </c>
      <c r="X1775" s="538">
        <f t="shared" si="451"/>
        <v>0</v>
      </c>
      <c r="Y1775" s="538">
        <f t="shared" si="448"/>
        <v>0</v>
      </c>
      <c r="Z1775" s="542">
        <f t="shared" si="449"/>
        <v>0</v>
      </c>
      <c r="AA1775" s="540"/>
      <c r="AB1775" s="544" t="s">
        <v>2263</v>
      </c>
      <c r="AC1775" s="544" t="s">
        <v>2505</v>
      </c>
      <c r="AD1775" s="544" t="s">
        <v>2505</v>
      </c>
      <c r="AE1775" s="544" t="s">
        <v>2263</v>
      </c>
      <c r="AF1775" s="545" t="s">
        <v>2263</v>
      </c>
      <c r="AG1775" s="545" t="s">
        <v>2263</v>
      </c>
      <c r="AH1775" s="543"/>
      <c r="AN1775" s="502">
        <f t="shared" si="452"/>
        <v>0</v>
      </c>
      <c r="AO1775" s="502">
        <f t="shared" si="452"/>
        <v>-780527.504468097</v>
      </c>
      <c r="AP1775" s="502">
        <f t="shared" si="452"/>
        <v>-93701.159590551659</v>
      </c>
      <c r="AQ1775" s="502">
        <f t="shared" si="452"/>
        <v>-5668233.9707191102</v>
      </c>
    </row>
    <row r="1776" spans="1:43" ht="12.75" x14ac:dyDescent="0.2">
      <c r="A1776" s="535" t="s">
        <v>341</v>
      </c>
      <c r="B1776" s="536">
        <v>0</v>
      </c>
      <c r="C1776" s="537">
        <v>27.545016473764043</v>
      </c>
      <c r="D1776" s="537">
        <v>274.97106231329894</v>
      </c>
      <c r="E1776" s="537">
        <v>274.97106231329894</v>
      </c>
      <c r="F1776" s="537">
        <v>406.66943386712103</v>
      </c>
      <c r="G1776" s="538">
        <v>54184</v>
      </c>
      <c r="H1776" s="538">
        <v>16012</v>
      </c>
      <c r="I1776" s="538">
        <v>1655</v>
      </c>
      <c r="J1776" s="538">
        <v>8458</v>
      </c>
      <c r="K1776" s="539">
        <f t="shared" si="445"/>
        <v>1492499.172614431</v>
      </c>
      <c r="L1776" s="539">
        <f t="shared" si="450"/>
        <v>4402836.6497605424</v>
      </c>
      <c r="M1776" s="539">
        <f t="shared" si="450"/>
        <v>455077.10812850978</v>
      </c>
      <c r="N1776" s="539">
        <f t="shared" si="450"/>
        <v>3439610.0716481097</v>
      </c>
      <c r="O1776" s="539">
        <f t="shared" si="446"/>
        <v>9790023.0021515936</v>
      </c>
      <c r="P1776" s="540"/>
      <c r="Q1776" s="541"/>
      <c r="R1776" s="541"/>
      <c r="S1776" s="541"/>
      <c r="T1776" s="541"/>
      <c r="U1776" s="538">
        <f t="shared" si="447"/>
        <v>0</v>
      </c>
      <c r="V1776" s="538">
        <f t="shared" si="451"/>
        <v>0</v>
      </c>
      <c r="W1776" s="538">
        <f t="shared" si="451"/>
        <v>0</v>
      </c>
      <c r="X1776" s="538">
        <f t="shared" si="451"/>
        <v>0</v>
      </c>
      <c r="Y1776" s="538">
        <f t="shared" si="448"/>
        <v>0</v>
      </c>
      <c r="Z1776" s="542">
        <f t="shared" si="449"/>
        <v>0</v>
      </c>
      <c r="AA1776" s="540"/>
      <c r="AB1776" s="544" t="s">
        <v>2263</v>
      </c>
      <c r="AC1776" s="544" t="s">
        <v>2505</v>
      </c>
      <c r="AD1776" s="544" t="s">
        <v>2505</v>
      </c>
      <c r="AE1776" s="544" t="s">
        <v>2263</v>
      </c>
      <c r="AF1776" s="545">
        <v>130</v>
      </c>
      <c r="AG1776" s="545" t="s">
        <v>2263</v>
      </c>
      <c r="AH1776" s="543"/>
      <c r="AN1776" s="502">
        <f t="shared" si="452"/>
        <v>-1492499.172614431</v>
      </c>
      <c r="AO1776" s="502">
        <f t="shared" si="452"/>
        <v>-4402836.6497605424</v>
      </c>
      <c r="AP1776" s="502">
        <f t="shared" si="452"/>
        <v>-455077.10812850978</v>
      </c>
      <c r="AQ1776" s="502">
        <f t="shared" si="452"/>
        <v>-3439610.0716481097</v>
      </c>
    </row>
    <row r="1777" spans="1:43" ht="12.75" x14ac:dyDescent="0.2">
      <c r="A1777" s="535" t="s">
        <v>2150</v>
      </c>
      <c r="B1777" s="536">
        <v>0</v>
      </c>
      <c r="C1777" s="537" t="s">
        <v>2263</v>
      </c>
      <c r="D1777" s="537">
        <v>459.45068889237399</v>
      </c>
      <c r="E1777" s="537">
        <v>459.45068889237399</v>
      </c>
      <c r="F1777" s="537">
        <v>692.66415041491564</v>
      </c>
      <c r="G1777" s="538">
        <v>25</v>
      </c>
      <c r="H1777" s="538">
        <v>3219</v>
      </c>
      <c r="I1777" s="538">
        <v>846</v>
      </c>
      <c r="J1777" s="538">
        <v>941</v>
      </c>
      <c r="K1777" s="539">
        <f t="shared" si="445"/>
        <v>0</v>
      </c>
      <c r="L1777" s="539">
        <f t="shared" si="450"/>
        <v>1478971.767544552</v>
      </c>
      <c r="M1777" s="539">
        <f t="shared" si="450"/>
        <v>388695.28280294838</v>
      </c>
      <c r="N1777" s="539">
        <f t="shared" si="450"/>
        <v>651796.96554043563</v>
      </c>
      <c r="O1777" s="539">
        <f t="shared" si="446"/>
        <v>2519464.0158879361</v>
      </c>
      <c r="P1777" s="540"/>
      <c r="Q1777" s="541"/>
      <c r="R1777" s="541"/>
      <c r="S1777" s="541"/>
      <c r="T1777" s="541"/>
      <c r="U1777" s="538">
        <f t="shared" si="447"/>
        <v>0</v>
      </c>
      <c r="V1777" s="538">
        <f t="shared" si="451"/>
        <v>0</v>
      </c>
      <c r="W1777" s="538">
        <f t="shared" si="451"/>
        <v>0</v>
      </c>
      <c r="X1777" s="538">
        <f t="shared" si="451"/>
        <v>0</v>
      </c>
      <c r="Y1777" s="538">
        <f t="shared" si="448"/>
        <v>0</v>
      </c>
      <c r="Z1777" s="542">
        <f t="shared" si="449"/>
        <v>0</v>
      </c>
      <c r="AA1777" s="540"/>
      <c r="AB1777" s="544" t="s">
        <v>2263</v>
      </c>
      <c r="AC1777" s="544" t="s">
        <v>2505</v>
      </c>
      <c r="AD1777" s="544" t="s">
        <v>2505</v>
      </c>
      <c r="AE1777" s="544" t="s">
        <v>2263</v>
      </c>
      <c r="AF1777" s="545">
        <v>812</v>
      </c>
      <c r="AG1777" s="545" t="s">
        <v>2263</v>
      </c>
      <c r="AH1777" s="543"/>
      <c r="AN1777" s="502">
        <f t="shared" si="452"/>
        <v>0</v>
      </c>
      <c r="AO1777" s="502">
        <f t="shared" si="452"/>
        <v>-1478971.767544552</v>
      </c>
      <c r="AP1777" s="502">
        <f t="shared" si="452"/>
        <v>-388695.28280294838</v>
      </c>
      <c r="AQ1777" s="502">
        <f t="shared" si="452"/>
        <v>-651796.96554043563</v>
      </c>
    </row>
    <row r="1778" spans="1:43" ht="12.75" x14ac:dyDescent="0.2">
      <c r="A1778" s="535" t="s">
        <v>2151</v>
      </c>
      <c r="B1778" s="536" t="s">
        <v>2472</v>
      </c>
      <c r="C1778" s="537" t="s">
        <v>2263</v>
      </c>
      <c r="D1778" s="537">
        <v>4722.0055571049143</v>
      </c>
      <c r="E1778" s="537">
        <v>4722.0055571049143</v>
      </c>
      <c r="F1778" s="537">
        <v>4412.2551841438453</v>
      </c>
      <c r="G1778" s="538">
        <v>0</v>
      </c>
      <c r="H1778" s="538">
        <v>0</v>
      </c>
      <c r="I1778" s="538">
        <v>54</v>
      </c>
      <c r="J1778" s="538">
        <v>2816</v>
      </c>
      <c r="K1778" s="539">
        <f t="shared" si="445"/>
        <v>0</v>
      </c>
      <c r="L1778" s="539">
        <f t="shared" si="450"/>
        <v>0</v>
      </c>
      <c r="M1778" s="539">
        <f t="shared" si="450"/>
        <v>254988.30008366538</v>
      </c>
      <c r="N1778" s="539">
        <f t="shared" si="450"/>
        <v>12424910.598549068</v>
      </c>
      <c r="O1778" s="539">
        <f t="shared" si="446"/>
        <v>12679898.898632733</v>
      </c>
      <c r="P1778" s="540"/>
      <c r="Q1778" s="541"/>
      <c r="R1778" s="541">
        <f>SUMPRODUCT(D1778:F1778,H1778:J1778)/SUM(H1778:J1778)</f>
        <v>4418.0832399417186</v>
      </c>
      <c r="S1778" s="541">
        <f>R1778</f>
        <v>4418.0832399417186</v>
      </c>
      <c r="T1778" s="541">
        <f>R1778</f>
        <v>4418.0832399417186</v>
      </c>
      <c r="U1778" s="538">
        <f t="shared" si="447"/>
        <v>0</v>
      </c>
      <c r="V1778" s="538">
        <f t="shared" si="451"/>
        <v>0</v>
      </c>
      <c r="W1778" s="538">
        <f t="shared" si="451"/>
        <v>238576.49495685281</v>
      </c>
      <c r="X1778" s="538">
        <f t="shared" si="451"/>
        <v>12441322.40367588</v>
      </c>
      <c r="Y1778" s="538">
        <f t="shared" si="448"/>
        <v>12679898.898632733</v>
      </c>
      <c r="Z1778" s="542">
        <f t="shared" si="449"/>
        <v>0</v>
      </c>
      <c r="AA1778" s="540"/>
      <c r="AB1778" s="544" t="s">
        <v>2263</v>
      </c>
      <c r="AC1778" s="544" t="s">
        <v>2505</v>
      </c>
      <c r="AD1778" s="544" t="s">
        <v>2505</v>
      </c>
      <c r="AE1778" s="544" t="s">
        <v>2263</v>
      </c>
      <c r="AF1778" s="545" t="s">
        <v>2263</v>
      </c>
      <c r="AG1778" s="545" t="s">
        <v>2263</v>
      </c>
      <c r="AH1778" s="543"/>
      <c r="AN1778" s="502">
        <f t="shared" si="452"/>
        <v>0</v>
      </c>
      <c r="AO1778" s="502">
        <f t="shared" si="452"/>
        <v>0</v>
      </c>
      <c r="AP1778" s="502">
        <f t="shared" si="452"/>
        <v>-16411.805126812571</v>
      </c>
      <c r="AQ1778" s="502">
        <f t="shared" si="452"/>
        <v>16411.805126812309</v>
      </c>
    </row>
    <row r="1779" spans="1:43" ht="12.75" x14ac:dyDescent="0.2">
      <c r="A1779" s="535" t="s">
        <v>2152</v>
      </c>
      <c r="B1779" s="536" t="s">
        <v>2472</v>
      </c>
      <c r="C1779" s="537" t="s">
        <v>2263</v>
      </c>
      <c r="D1779" s="537">
        <v>4304.9371218278166</v>
      </c>
      <c r="E1779" s="537">
        <v>4304.9371218278166</v>
      </c>
      <c r="F1779" s="537">
        <v>3157.6081319623349</v>
      </c>
      <c r="G1779" s="538">
        <v>0</v>
      </c>
      <c r="H1779" s="538">
        <v>26</v>
      </c>
      <c r="I1779" s="538">
        <v>172</v>
      </c>
      <c r="J1779" s="538">
        <v>11364</v>
      </c>
      <c r="K1779" s="539">
        <f t="shared" si="445"/>
        <v>0</v>
      </c>
      <c r="L1779" s="539">
        <f t="shared" si="450"/>
        <v>111928.36516752322</v>
      </c>
      <c r="M1779" s="539">
        <f t="shared" si="450"/>
        <v>740449.18495438446</v>
      </c>
      <c r="N1779" s="539">
        <f t="shared" si="450"/>
        <v>35883058.811619975</v>
      </c>
      <c r="O1779" s="539">
        <f t="shared" si="446"/>
        <v>36735436.361741886</v>
      </c>
      <c r="P1779" s="540"/>
      <c r="Q1779" s="541"/>
      <c r="R1779" s="541">
        <f>SUMPRODUCT(D1779:F1779,H1779:J1779)/SUM(H1779:J1779)</f>
        <v>3177.2562153383396</v>
      </c>
      <c r="S1779" s="541">
        <f>R1779</f>
        <v>3177.2562153383396</v>
      </c>
      <c r="T1779" s="541">
        <f>R1779</f>
        <v>3177.2562153383396</v>
      </c>
      <c r="U1779" s="538">
        <f t="shared" si="447"/>
        <v>0</v>
      </c>
      <c r="V1779" s="538">
        <f t="shared" si="451"/>
        <v>82608.661598796825</v>
      </c>
      <c r="W1779" s="538">
        <f t="shared" si="451"/>
        <v>546488.06903819437</v>
      </c>
      <c r="X1779" s="538">
        <f t="shared" si="451"/>
        <v>36106339.631104894</v>
      </c>
      <c r="Y1779" s="538">
        <f t="shared" si="448"/>
        <v>36735436.361741886</v>
      </c>
      <c r="Z1779" s="542">
        <f t="shared" si="449"/>
        <v>0</v>
      </c>
      <c r="AA1779" s="540"/>
      <c r="AB1779" s="544" t="s">
        <v>2263</v>
      </c>
      <c r="AC1779" s="544" t="s">
        <v>2505</v>
      </c>
      <c r="AD1779" s="544" t="s">
        <v>2505</v>
      </c>
      <c r="AE1779" s="544" t="s">
        <v>2263</v>
      </c>
      <c r="AF1779" s="545" t="s">
        <v>2263</v>
      </c>
      <c r="AG1779" s="545" t="s">
        <v>2263</v>
      </c>
      <c r="AH1779" s="543"/>
      <c r="AN1779" s="502">
        <f t="shared" si="452"/>
        <v>0</v>
      </c>
      <c r="AO1779" s="502">
        <f t="shared" si="452"/>
        <v>-29319.7035687264</v>
      </c>
      <c r="AP1779" s="502">
        <f t="shared" si="452"/>
        <v>-193961.11591619009</v>
      </c>
      <c r="AQ1779" s="502">
        <f t="shared" si="452"/>
        <v>223280.81948491931</v>
      </c>
    </row>
    <row r="1780" spans="1:43" ht="12.75" x14ac:dyDescent="0.2">
      <c r="A1780" s="535" t="s">
        <v>2153</v>
      </c>
      <c r="B1780" s="536">
        <v>0</v>
      </c>
      <c r="C1780" s="537" t="s">
        <v>2263</v>
      </c>
      <c r="D1780" s="537">
        <v>1428.8847316113799</v>
      </c>
      <c r="E1780" s="537">
        <v>1428.8847316113799</v>
      </c>
      <c r="F1780" s="537">
        <v>2000.2264111891029</v>
      </c>
      <c r="G1780" s="538">
        <v>0</v>
      </c>
      <c r="H1780" s="538">
        <v>474</v>
      </c>
      <c r="I1780" s="538">
        <v>306</v>
      </c>
      <c r="J1780" s="538">
        <v>31159</v>
      </c>
      <c r="K1780" s="539">
        <f t="shared" si="445"/>
        <v>0</v>
      </c>
      <c r="L1780" s="539">
        <f t="shared" si="450"/>
        <v>677291.36278379406</v>
      </c>
      <c r="M1780" s="539">
        <f t="shared" si="450"/>
        <v>437238.72787308227</v>
      </c>
      <c r="N1780" s="539">
        <f t="shared" si="450"/>
        <v>62325054.746241257</v>
      </c>
      <c r="O1780" s="539">
        <f t="shared" si="446"/>
        <v>63439584.836898133</v>
      </c>
      <c r="P1780" s="540"/>
      <c r="Q1780" s="541"/>
      <c r="R1780" s="541"/>
      <c r="S1780" s="541"/>
      <c r="T1780" s="541"/>
      <c r="U1780" s="538">
        <f t="shared" si="447"/>
        <v>0</v>
      </c>
      <c r="V1780" s="538">
        <f t="shared" si="451"/>
        <v>0</v>
      </c>
      <c r="W1780" s="538">
        <f t="shared" si="451"/>
        <v>0</v>
      </c>
      <c r="X1780" s="538">
        <f t="shared" si="451"/>
        <v>0</v>
      </c>
      <c r="Y1780" s="538">
        <f t="shared" si="448"/>
        <v>0</v>
      </c>
      <c r="Z1780" s="542">
        <f t="shared" si="449"/>
        <v>0</v>
      </c>
      <c r="AA1780" s="540"/>
      <c r="AB1780" s="544" t="s">
        <v>2263</v>
      </c>
      <c r="AC1780" s="544" t="s">
        <v>2505</v>
      </c>
      <c r="AD1780" s="544" t="s">
        <v>2505</v>
      </c>
      <c r="AE1780" s="544" t="s">
        <v>2263</v>
      </c>
      <c r="AF1780" s="545" t="s">
        <v>2263</v>
      </c>
      <c r="AG1780" s="545" t="s">
        <v>2263</v>
      </c>
      <c r="AH1780" s="543"/>
      <c r="AN1780" s="502">
        <f t="shared" si="452"/>
        <v>0</v>
      </c>
      <c r="AO1780" s="502">
        <f t="shared" si="452"/>
        <v>-677291.36278379406</v>
      </c>
      <c r="AP1780" s="502">
        <f t="shared" si="452"/>
        <v>-437238.72787308227</v>
      </c>
      <c r="AQ1780" s="502">
        <f t="shared" si="452"/>
        <v>-62325054.746241257</v>
      </c>
    </row>
    <row r="1781" spans="1:43" ht="12.75" x14ac:dyDescent="0.2">
      <c r="A1781" s="535" t="s">
        <v>2154</v>
      </c>
      <c r="B1781" s="536" t="s">
        <v>2472</v>
      </c>
      <c r="C1781" s="537" t="s">
        <v>2263</v>
      </c>
      <c r="D1781" s="537">
        <v>2888.1309230779707</v>
      </c>
      <c r="E1781" s="537">
        <v>2888.1309230779707</v>
      </c>
      <c r="F1781" s="537">
        <v>4566.4158218894754</v>
      </c>
      <c r="G1781" s="538">
        <v>0</v>
      </c>
      <c r="H1781" s="538">
        <v>0</v>
      </c>
      <c r="I1781" s="538">
        <v>4</v>
      </c>
      <c r="J1781" s="538">
        <v>928</v>
      </c>
      <c r="K1781" s="539">
        <f t="shared" si="445"/>
        <v>0</v>
      </c>
      <c r="L1781" s="539">
        <f t="shared" si="450"/>
        <v>0</v>
      </c>
      <c r="M1781" s="539">
        <f t="shared" si="450"/>
        <v>11552.523692311883</v>
      </c>
      <c r="N1781" s="539">
        <f t="shared" si="450"/>
        <v>4237633.8827134334</v>
      </c>
      <c r="O1781" s="539">
        <f t="shared" si="446"/>
        <v>4249186.4064057451</v>
      </c>
      <c r="P1781" s="540"/>
      <c r="Q1781" s="541"/>
      <c r="R1781" s="541">
        <f>SUMPRODUCT(D1781:F1781,H1781:J1781)/SUM(H1781:J1781)</f>
        <v>4559.212882409598</v>
      </c>
      <c r="S1781" s="541">
        <f>R1781</f>
        <v>4559.212882409598</v>
      </c>
      <c r="T1781" s="541">
        <f>R1781</f>
        <v>4559.212882409598</v>
      </c>
      <c r="U1781" s="538">
        <f t="shared" si="447"/>
        <v>0</v>
      </c>
      <c r="V1781" s="538">
        <f t="shared" si="451"/>
        <v>0</v>
      </c>
      <c r="W1781" s="538">
        <f t="shared" si="451"/>
        <v>18236.851529638392</v>
      </c>
      <c r="X1781" s="538">
        <f t="shared" si="451"/>
        <v>4230949.5548761068</v>
      </c>
      <c r="Y1781" s="538">
        <f t="shared" si="448"/>
        <v>4249186.4064057451</v>
      </c>
      <c r="Z1781" s="542">
        <f t="shared" si="449"/>
        <v>0</v>
      </c>
      <c r="AA1781" s="540"/>
      <c r="AB1781" s="544" t="s">
        <v>2263</v>
      </c>
      <c r="AC1781" s="544" t="s">
        <v>2505</v>
      </c>
      <c r="AD1781" s="544" t="s">
        <v>2505</v>
      </c>
      <c r="AE1781" s="544" t="s">
        <v>2263</v>
      </c>
      <c r="AF1781" s="545" t="s">
        <v>2263</v>
      </c>
      <c r="AG1781" s="545" t="s">
        <v>2263</v>
      </c>
      <c r="AH1781" s="543"/>
      <c r="AN1781" s="502">
        <f t="shared" si="452"/>
        <v>0</v>
      </c>
      <c r="AO1781" s="502">
        <f t="shared" si="452"/>
        <v>0</v>
      </c>
      <c r="AP1781" s="502">
        <f t="shared" si="452"/>
        <v>6684.3278373265093</v>
      </c>
      <c r="AQ1781" s="502">
        <f t="shared" si="452"/>
        <v>-6684.3278373265639</v>
      </c>
    </row>
    <row r="1782" spans="1:43" ht="12.75" x14ac:dyDescent="0.2">
      <c r="A1782" s="535" t="s">
        <v>2155</v>
      </c>
      <c r="B1782" s="536" t="s">
        <v>2472</v>
      </c>
      <c r="C1782" s="537" t="s">
        <v>2263</v>
      </c>
      <c r="D1782" s="537">
        <v>4798.6970633537348</v>
      </c>
      <c r="E1782" s="537">
        <v>4798.6970633537348</v>
      </c>
      <c r="F1782" s="537">
        <v>3240.7375375291945</v>
      </c>
      <c r="G1782" s="538">
        <v>0</v>
      </c>
      <c r="H1782" s="538">
        <v>1</v>
      </c>
      <c r="I1782" s="538">
        <v>11</v>
      </c>
      <c r="J1782" s="538">
        <v>2182</v>
      </c>
      <c r="K1782" s="539">
        <f t="shared" si="445"/>
        <v>0</v>
      </c>
      <c r="L1782" s="539">
        <f t="shared" si="450"/>
        <v>4798.6970633537348</v>
      </c>
      <c r="M1782" s="539">
        <f t="shared" si="450"/>
        <v>52785.667696891083</v>
      </c>
      <c r="N1782" s="539">
        <f t="shared" si="450"/>
        <v>7071289.3068887023</v>
      </c>
      <c r="O1782" s="539">
        <f t="shared" si="446"/>
        <v>7128873.6716489475</v>
      </c>
      <c r="P1782" s="540"/>
      <c r="Q1782" s="541"/>
      <c r="R1782" s="541">
        <f>SUMPRODUCT(D1782:F1782,H1782:J1782)/SUM(H1782:J1782)</f>
        <v>3249.2587382173874</v>
      </c>
      <c r="S1782" s="541">
        <f>R1782</f>
        <v>3249.2587382173874</v>
      </c>
      <c r="T1782" s="541">
        <f>R1782</f>
        <v>3249.2587382173874</v>
      </c>
      <c r="U1782" s="538">
        <f t="shared" si="447"/>
        <v>0</v>
      </c>
      <c r="V1782" s="538">
        <f t="shared" si="451"/>
        <v>3249.2587382173874</v>
      </c>
      <c r="W1782" s="538">
        <f t="shared" si="451"/>
        <v>35741.846120391259</v>
      </c>
      <c r="X1782" s="538">
        <f t="shared" si="451"/>
        <v>7089882.5667903395</v>
      </c>
      <c r="Y1782" s="538">
        <f t="shared" si="448"/>
        <v>7128873.6716489485</v>
      </c>
      <c r="Z1782" s="542">
        <f t="shared" si="449"/>
        <v>9.3132257461547852E-10</v>
      </c>
      <c r="AA1782" s="540"/>
      <c r="AB1782" s="544" t="s">
        <v>2263</v>
      </c>
      <c r="AC1782" s="544" t="s">
        <v>2505</v>
      </c>
      <c r="AD1782" s="544" t="s">
        <v>2505</v>
      </c>
      <c r="AE1782" s="544" t="s">
        <v>2263</v>
      </c>
      <c r="AF1782" s="545" t="s">
        <v>2263</v>
      </c>
      <c r="AG1782" s="545" t="s">
        <v>2263</v>
      </c>
      <c r="AH1782" s="543"/>
      <c r="AN1782" s="502">
        <f t="shared" si="452"/>
        <v>0</v>
      </c>
      <c r="AO1782" s="502">
        <f t="shared" si="452"/>
        <v>-1549.4383251363474</v>
      </c>
      <c r="AP1782" s="502">
        <f t="shared" si="452"/>
        <v>-17043.821576499824</v>
      </c>
      <c r="AQ1782" s="502">
        <f t="shared" si="452"/>
        <v>18593.259901637211</v>
      </c>
    </row>
    <row r="1783" spans="1:43" ht="12.75" x14ac:dyDescent="0.2">
      <c r="A1783" s="535" t="s">
        <v>2156</v>
      </c>
      <c r="B1783" s="536" t="s">
        <v>2472</v>
      </c>
      <c r="C1783" s="537" t="s">
        <v>2263</v>
      </c>
      <c r="D1783" s="537">
        <v>4327.2981907408621</v>
      </c>
      <c r="E1783" s="537">
        <v>4327.2981907408621</v>
      </c>
      <c r="F1783" s="537">
        <v>2321.7395839244946</v>
      </c>
      <c r="G1783" s="538">
        <v>0</v>
      </c>
      <c r="H1783" s="538">
        <v>2</v>
      </c>
      <c r="I1783" s="538">
        <v>10</v>
      </c>
      <c r="J1783" s="538">
        <v>2323</v>
      </c>
      <c r="K1783" s="539">
        <f t="shared" si="445"/>
        <v>0</v>
      </c>
      <c r="L1783" s="539">
        <f t="shared" si="450"/>
        <v>8654.5963814817242</v>
      </c>
      <c r="M1783" s="539">
        <f t="shared" si="450"/>
        <v>43272.981907408619</v>
      </c>
      <c r="N1783" s="539">
        <f t="shared" si="450"/>
        <v>5393401.0534566008</v>
      </c>
      <c r="O1783" s="539">
        <f t="shared" si="446"/>
        <v>5445328.6317454912</v>
      </c>
      <c r="P1783" s="540"/>
      <c r="Q1783" s="541"/>
      <c r="R1783" s="541">
        <f>SUMPRODUCT(D1783:F1783,H1783:J1783)/SUM(H1783:J1783)</f>
        <v>2332.0465232314737</v>
      </c>
      <c r="S1783" s="541">
        <f>R1783</f>
        <v>2332.0465232314737</v>
      </c>
      <c r="T1783" s="541">
        <f>R1783</f>
        <v>2332.0465232314737</v>
      </c>
      <c r="U1783" s="538">
        <f t="shared" si="447"/>
        <v>0</v>
      </c>
      <c r="V1783" s="538">
        <f t="shared" si="451"/>
        <v>4664.0930464629473</v>
      </c>
      <c r="W1783" s="538">
        <f t="shared" si="451"/>
        <v>23320.465232314738</v>
      </c>
      <c r="X1783" s="538">
        <f t="shared" si="451"/>
        <v>5417344.0734667135</v>
      </c>
      <c r="Y1783" s="538">
        <f t="shared" si="448"/>
        <v>5445328.6317454912</v>
      </c>
      <c r="Z1783" s="542">
        <f t="shared" si="449"/>
        <v>0</v>
      </c>
      <c r="AA1783" s="540"/>
      <c r="AB1783" s="544" t="s">
        <v>2263</v>
      </c>
      <c r="AC1783" s="544" t="s">
        <v>2505</v>
      </c>
      <c r="AD1783" s="544" t="s">
        <v>2505</v>
      </c>
      <c r="AE1783" s="544" t="s">
        <v>2263</v>
      </c>
      <c r="AF1783" s="545" t="s">
        <v>2263</v>
      </c>
      <c r="AG1783" s="545" t="s">
        <v>2263</v>
      </c>
      <c r="AH1783" s="543"/>
      <c r="AN1783" s="502">
        <f t="shared" si="452"/>
        <v>0</v>
      </c>
      <c r="AO1783" s="502">
        <f t="shared" si="452"/>
        <v>-3990.5033350187769</v>
      </c>
      <c r="AP1783" s="502">
        <f t="shared" si="452"/>
        <v>-19952.516675093881</v>
      </c>
      <c r="AQ1783" s="502">
        <f t="shared" si="452"/>
        <v>23943.020010112785</v>
      </c>
    </row>
    <row r="1784" spans="1:43" ht="12.75" x14ac:dyDescent="0.2">
      <c r="A1784" s="535" t="s">
        <v>2157</v>
      </c>
      <c r="B1784" s="536">
        <v>0</v>
      </c>
      <c r="C1784" s="537" t="s">
        <v>2263</v>
      </c>
      <c r="D1784" s="537">
        <v>2376.9584807078468</v>
      </c>
      <c r="E1784" s="537">
        <v>2376.9584807078468</v>
      </c>
      <c r="F1784" s="537">
        <v>7041.6273492968812</v>
      </c>
      <c r="G1784" s="538">
        <v>0</v>
      </c>
      <c r="H1784" s="538">
        <v>88</v>
      </c>
      <c r="I1784" s="538">
        <v>165</v>
      </c>
      <c r="J1784" s="538">
        <v>264</v>
      </c>
      <c r="K1784" s="539">
        <f t="shared" si="445"/>
        <v>0</v>
      </c>
      <c r="L1784" s="539">
        <f t="shared" si="450"/>
        <v>209172.34630229051</v>
      </c>
      <c r="M1784" s="539">
        <f t="shared" si="450"/>
        <v>392198.1493167947</v>
      </c>
      <c r="N1784" s="539">
        <f t="shared" si="450"/>
        <v>1858989.6202143766</v>
      </c>
      <c r="O1784" s="539">
        <f t="shared" si="446"/>
        <v>2460360.1158334618</v>
      </c>
      <c r="P1784" s="540"/>
      <c r="Q1784" s="541"/>
      <c r="R1784" s="541"/>
      <c r="S1784" s="541"/>
      <c r="T1784" s="541"/>
      <c r="U1784" s="538">
        <f t="shared" si="447"/>
        <v>0</v>
      </c>
      <c r="V1784" s="538">
        <f t="shared" si="451"/>
        <v>0</v>
      </c>
      <c r="W1784" s="538">
        <f t="shared" si="451"/>
        <v>0</v>
      </c>
      <c r="X1784" s="538">
        <f t="shared" si="451"/>
        <v>0</v>
      </c>
      <c r="Y1784" s="538">
        <f t="shared" si="448"/>
        <v>0</v>
      </c>
      <c r="Z1784" s="542">
        <f t="shared" si="449"/>
        <v>0</v>
      </c>
      <c r="AA1784" s="540"/>
      <c r="AB1784" s="544" t="s">
        <v>2263</v>
      </c>
      <c r="AC1784" s="544" t="s">
        <v>2505</v>
      </c>
      <c r="AD1784" s="544" t="s">
        <v>2505</v>
      </c>
      <c r="AE1784" s="544" t="s">
        <v>2263</v>
      </c>
      <c r="AF1784" s="545" t="s">
        <v>2263</v>
      </c>
      <c r="AG1784" s="545" t="s">
        <v>2263</v>
      </c>
      <c r="AH1784" s="543"/>
      <c r="AN1784" s="502">
        <f t="shared" si="452"/>
        <v>0</v>
      </c>
      <c r="AO1784" s="502">
        <f t="shared" si="452"/>
        <v>-209172.34630229051</v>
      </c>
      <c r="AP1784" s="502">
        <f t="shared" si="452"/>
        <v>-392198.1493167947</v>
      </c>
      <c r="AQ1784" s="502">
        <f t="shared" si="452"/>
        <v>-1858989.6202143766</v>
      </c>
    </row>
    <row r="1785" spans="1:43" ht="12.75" x14ac:dyDescent="0.2">
      <c r="A1785" s="535" t="s">
        <v>342</v>
      </c>
      <c r="B1785" s="536">
        <v>0</v>
      </c>
      <c r="C1785" s="537" t="s">
        <v>2263</v>
      </c>
      <c r="D1785" s="537">
        <v>1695.268401119348</v>
      </c>
      <c r="E1785" s="537">
        <v>1695.268401119348</v>
      </c>
      <c r="F1785" s="537">
        <v>3465.7981432030738</v>
      </c>
      <c r="G1785" s="538">
        <v>800</v>
      </c>
      <c r="H1785" s="538">
        <v>838</v>
      </c>
      <c r="I1785" s="538">
        <v>769</v>
      </c>
      <c r="J1785" s="538">
        <v>247</v>
      </c>
      <c r="K1785" s="539">
        <f t="shared" si="445"/>
        <v>0</v>
      </c>
      <c r="L1785" s="539">
        <f t="shared" si="450"/>
        <v>1420634.9201380135</v>
      </c>
      <c r="M1785" s="539">
        <f t="shared" si="450"/>
        <v>1303661.4004607787</v>
      </c>
      <c r="N1785" s="539">
        <f t="shared" si="450"/>
        <v>856052.14137115923</v>
      </c>
      <c r="O1785" s="539">
        <f t="shared" si="446"/>
        <v>3580348.4619699516</v>
      </c>
      <c r="P1785" s="540"/>
      <c r="Q1785" s="541"/>
      <c r="R1785" s="541"/>
      <c r="S1785" s="541"/>
      <c r="T1785" s="541"/>
      <c r="U1785" s="538">
        <f t="shared" si="447"/>
        <v>0</v>
      </c>
      <c r="V1785" s="538">
        <f t="shared" si="451"/>
        <v>0</v>
      </c>
      <c r="W1785" s="538">
        <f t="shared" si="451"/>
        <v>0</v>
      </c>
      <c r="X1785" s="538">
        <f t="shared" si="451"/>
        <v>0</v>
      </c>
      <c r="Y1785" s="538">
        <f t="shared" si="448"/>
        <v>0</v>
      </c>
      <c r="Z1785" s="542">
        <f t="shared" si="449"/>
        <v>0</v>
      </c>
      <c r="AA1785" s="540"/>
      <c r="AB1785" s="544" t="s">
        <v>2263</v>
      </c>
      <c r="AC1785" s="544" t="s">
        <v>2505</v>
      </c>
      <c r="AD1785" s="544" t="s">
        <v>2505</v>
      </c>
      <c r="AE1785" s="544" t="s">
        <v>2263</v>
      </c>
      <c r="AF1785" s="545">
        <v>100</v>
      </c>
      <c r="AG1785" s="545" t="s">
        <v>2263</v>
      </c>
      <c r="AH1785" s="543"/>
      <c r="AN1785" s="502">
        <f t="shared" si="452"/>
        <v>0</v>
      </c>
      <c r="AO1785" s="502">
        <f t="shared" si="452"/>
        <v>-1420634.9201380135</v>
      </c>
      <c r="AP1785" s="502">
        <f t="shared" si="452"/>
        <v>-1303661.4004607787</v>
      </c>
      <c r="AQ1785" s="502">
        <f t="shared" si="452"/>
        <v>-856052.14137115923</v>
      </c>
    </row>
    <row r="1786" spans="1:43" ht="12.75" x14ac:dyDescent="0.2">
      <c r="A1786" s="535" t="s">
        <v>2158</v>
      </c>
      <c r="B1786" s="536" t="s">
        <v>2474</v>
      </c>
      <c r="C1786" s="537" t="s">
        <v>2263</v>
      </c>
      <c r="D1786" s="537">
        <v>11713.969238601105</v>
      </c>
      <c r="E1786" s="537">
        <v>11713.969238601105</v>
      </c>
      <c r="F1786" s="537">
        <v>10563.397501820691</v>
      </c>
      <c r="G1786" s="538">
        <v>0</v>
      </c>
      <c r="H1786" s="538">
        <v>0</v>
      </c>
      <c r="I1786" s="538">
        <v>163</v>
      </c>
      <c r="J1786" s="538">
        <v>239</v>
      </c>
      <c r="K1786" s="539">
        <f t="shared" si="445"/>
        <v>0</v>
      </c>
      <c r="L1786" s="539">
        <f t="shared" si="450"/>
        <v>0</v>
      </c>
      <c r="M1786" s="539">
        <f t="shared" si="450"/>
        <v>1909376.9858919801</v>
      </c>
      <c r="N1786" s="539">
        <f t="shared" si="450"/>
        <v>2524652.0029351451</v>
      </c>
      <c r="O1786" s="539">
        <f t="shared" si="446"/>
        <v>4434028.9888271252</v>
      </c>
      <c r="P1786" s="540"/>
      <c r="Q1786" s="541"/>
      <c r="R1786" s="541">
        <f>SUMPRODUCT(D1786:F1786,H1786:J1786)/SUM(H1786:J1786)</f>
        <v>11029.922857778918</v>
      </c>
      <c r="S1786" s="541">
        <f>+R1786</f>
        <v>11029.922857778918</v>
      </c>
      <c r="T1786" s="541">
        <f>+R1786</f>
        <v>11029.922857778918</v>
      </c>
      <c r="U1786" s="538">
        <f t="shared" si="447"/>
        <v>0</v>
      </c>
      <c r="V1786" s="538">
        <f t="shared" si="451"/>
        <v>0</v>
      </c>
      <c r="W1786" s="538">
        <f t="shared" si="451"/>
        <v>1797877.4258179637</v>
      </c>
      <c r="X1786" s="538">
        <f t="shared" si="451"/>
        <v>2636151.5630091615</v>
      </c>
      <c r="Y1786" s="538">
        <f t="shared" si="448"/>
        <v>4434028.9888271252</v>
      </c>
      <c r="Z1786" s="542">
        <f t="shared" si="449"/>
        <v>0</v>
      </c>
      <c r="AA1786" s="540"/>
      <c r="AB1786" s="544" t="s">
        <v>2263</v>
      </c>
      <c r="AC1786" s="544" t="s">
        <v>2505</v>
      </c>
      <c r="AD1786" s="544" t="s">
        <v>2505</v>
      </c>
      <c r="AE1786" s="544" t="s">
        <v>2263</v>
      </c>
      <c r="AF1786" s="545" t="s">
        <v>2263</v>
      </c>
      <c r="AG1786" s="545" t="s">
        <v>2263</v>
      </c>
      <c r="AH1786" s="543"/>
      <c r="AN1786" s="502">
        <f t="shared" si="452"/>
        <v>0</v>
      </c>
      <c r="AO1786" s="502">
        <f t="shared" si="452"/>
        <v>0</v>
      </c>
      <c r="AP1786" s="502">
        <f t="shared" si="452"/>
        <v>-111499.56007401645</v>
      </c>
      <c r="AQ1786" s="502">
        <f t="shared" si="452"/>
        <v>111499.56007401645</v>
      </c>
    </row>
    <row r="1787" spans="1:43" ht="51" x14ac:dyDescent="0.2">
      <c r="A1787" s="535" t="s">
        <v>2159</v>
      </c>
      <c r="B1787" s="536" t="s">
        <v>2475</v>
      </c>
      <c r="C1787" s="537" t="s">
        <v>2263</v>
      </c>
      <c r="D1787" s="537">
        <v>7930.2376893037672</v>
      </c>
      <c r="E1787" s="537">
        <v>7930.2376893037672</v>
      </c>
      <c r="F1787" s="537">
        <v>6324.2288715512404</v>
      </c>
      <c r="G1787" s="538">
        <v>0</v>
      </c>
      <c r="H1787" s="538">
        <v>0</v>
      </c>
      <c r="I1787" s="538">
        <v>151</v>
      </c>
      <c r="J1787" s="538">
        <v>88</v>
      </c>
      <c r="K1787" s="539">
        <f t="shared" si="445"/>
        <v>0</v>
      </c>
      <c r="L1787" s="539">
        <f t="shared" si="450"/>
        <v>0</v>
      </c>
      <c r="M1787" s="539">
        <f t="shared" si="450"/>
        <v>1197465.8910848689</v>
      </c>
      <c r="N1787" s="539">
        <f t="shared" si="450"/>
        <v>556532.14069650916</v>
      </c>
      <c r="O1787" s="539">
        <f t="shared" si="446"/>
        <v>1753998.0317813782</v>
      </c>
      <c r="P1787" s="540"/>
      <c r="Q1787" s="541"/>
      <c r="R1787" s="541">
        <f>+D1788</f>
        <v>9567.9531619096833</v>
      </c>
      <c r="S1787" s="541">
        <f t="shared" ref="S1787:T1787" si="453">+E1788</f>
        <v>9567.9531619096833</v>
      </c>
      <c r="T1787" s="541">
        <f t="shared" si="453"/>
        <v>9381.616982629932</v>
      </c>
      <c r="U1787" s="538">
        <f t="shared" si="447"/>
        <v>0</v>
      </c>
      <c r="V1787" s="538">
        <f t="shared" si="451"/>
        <v>0</v>
      </c>
      <c r="W1787" s="538">
        <f t="shared" si="451"/>
        <v>1444760.9274483621</v>
      </c>
      <c r="X1787" s="538">
        <f t="shared" si="451"/>
        <v>825582.29447143397</v>
      </c>
      <c r="Y1787" s="538">
        <f t="shared" si="448"/>
        <v>2270343.221919796</v>
      </c>
      <c r="Z1787" s="542">
        <f t="shared" si="449"/>
        <v>516345.19013841776</v>
      </c>
      <c r="AA1787" s="540"/>
      <c r="AB1787" s="544" t="s">
        <v>2263</v>
      </c>
      <c r="AC1787" s="544" t="s">
        <v>2505</v>
      </c>
      <c r="AD1787" s="544" t="s">
        <v>2505</v>
      </c>
      <c r="AE1787" s="544" t="s">
        <v>2263</v>
      </c>
      <c r="AF1787" s="545" t="s">
        <v>2263</v>
      </c>
      <c r="AG1787" s="545" t="s">
        <v>2263</v>
      </c>
      <c r="AH1787" s="543"/>
      <c r="AN1787" s="502">
        <f t="shared" si="452"/>
        <v>0</v>
      </c>
      <c r="AO1787" s="502">
        <f t="shared" si="452"/>
        <v>0</v>
      </c>
      <c r="AP1787" s="502">
        <f t="shared" si="452"/>
        <v>247295.03636349319</v>
      </c>
      <c r="AQ1787" s="502">
        <f t="shared" si="452"/>
        <v>269050.15377492481</v>
      </c>
    </row>
    <row r="1788" spans="1:43" ht="51" x14ac:dyDescent="0.2">
      <c r="A1788" s="535" t="s">
        <v>2160</v>
      </c>
      <c r="B1788" s="536" t="s">
        <v>2475</v>
      </c>
      <c r="C1788" s="537" t="s">
        <v>2263</v>
      </c>
      <c r="D1788" s="537">
        <v>9567.9531619096833</v>
      </c>
      <c r="E1788" s="537">
        <v>9567.9531619096833</v>
      </c>
      <c r="F1788" s="537">
        <v>9381.616982629932</v>
      </c>
      <c r="G1788" s="538">
        <v>4</v>
      </c>
      <c r="H1788" s="538">
        <v>2</v>
      </c>
      <c r="I1788" s="538">
        <v>106</v>
      </c>
      <c r="J1788" s="538">
        <v>57</v>
      </c>
      <c r="K1788" s="539">
        <f t="shared" si="445"/>
        <v>0</v>
      </c>
      <c r="L1788" s="539">
        <f t="shared" si="450"/>
        <v>19135.906323819367</v>
      </c>
      <c r="M1788" s="539">
        <f t="shared" si="450"/>
        <v>1014203.0351624264</v>
      </c>
      <c r="N1788" s="539">
        <f t="shared" si="450"/>
        <v>534752.16800990608</v>
      </c>
      <c r="O1788" s="539">
        <f t="shared" si="446"/>
        <v>1568091.109496152</v>
      </c>
      <c r="P1788" s="540"/>
      <c r="Q1788" s="541"/>
      <c r="R1788" s="541">
        <f>+D1787</f>
        <v>7930.2376893037672</v>
      </c>
      <c r="S1788" s="541">
        <f t="shared" ref="S1788:T1788" si="454">+E1787</f>
        <v>7930.2376893037672</v>
      </c>
      <c r="T1788" s="541">
        <f t="shared" si="454"/>
        <v>6324.2288715512404</v>
      </c>
      <c r="U1788" s="538">
        <f t="shared" si="447"/>
        <v>0</v>
      </c>
      <c r="V1788" s="538">
        <f t="shared" si="451"/>
        <v>15860.475378607534</v>
      </c>
      <c r="W1788" s="538">
        <f t="shared" si="451"/>
        <v>840605.19506619929</v>
      </c>
      <c r="X1788" s="538">
        <f t="shared" si="451"/>
        <v>360481.04567842069</v>
      </c>
      <c r="Y1788" s="538">
        <f t="shared" si="448"/>
        <v>1216946.7161232275</v>
      </c>
      <c r="Z1788" s="542">
        <f t="shared" si="449"/>
        <v>-351144.39337292453</v>
      </c>
      <c r="AA1788" s="540"/>
      <c r="AB1788" s="544" t="s">
        <v>2263</v>
      </c>
      <c r="AC1788" s="544" t="s">
        <v>2505</v>
      </c>
      <c r="AD1788" s="544" t="s">
        <v>2505</v>
      </c>
      <c r="AE1788" s="544" t="s">
        <v>2263</v>
      </c>
      <c r="AF1788" s="545">
        <v>303</v>
      </c>
      <c r="AG1788" s="545" t="s">
        <v>2263</v>
      </c>
      <c r="AH1788" s="543"/>
      <c r="AN1788" s="502">
        <f t="shared" si="452"/>
        <v>0</v>
      </c>
      <c r="AO1788" s="502">
        <f t="shared" si="452"/>
        <v>-3275.4309452118323</v>
      </c>
      <c r="AP1788" s="502">
        <f t="shared" si="452"/>
        <v>-173597.84009622713</v>
      </c>
      <c r="AQ1788" s="502">
        <f t="shared" si="452"/>
        <v>-174271.12233148539</v>
      </c>
    </row>
    <row r="1789" spans="1:43" ht="12.75" x14ac:dyDescent="0.2">
      <c r="A1789" s="535" t="s">
        <v>2161</v>
      </c>
      <c r="B1789" s="536">
        <v>0</v>
      </c>
      <c r="C1789" s="537" t="s">
        <v>2263</v>
      </c>
      <c r="D1789" s="537">
        <v>7938.4033653327879</v>
      </c>
      <c r="E1789" s="537">
        <v>7938.4033653327879</v>
      </c>
      <c r="F1789" s="537">
        <v>8375.8690225547671</v>
      </c>
      <c r="G1789" s="538">
        <v>0</v>
      </c>
      <c r="H1789" s="538">
        <v>0</v>
      </c>
      <c r="I1789" s="538">
        <v>357</v>
      </c>
      <c r="J1789" s="538">
        <v>444</v>
      </c>
      <c r="K1789" s="539">
        <f t="shared" si="445"/>
        <v>0</v>
      </c>
      <c r="L1789" s="539">
        <f t="shared" si="450"/>
        <v>0</v>
      </c>
      <c r="M1789" s="539">
        <f t="shared" si="450"/>
        <v>2834010.0014238055</v>
      </c>
      <c r="N1789" s="539">
        <f t="shared" si="450"/>
        <v>3718885.8460143167</v>
      </c>
      <c r="O1789" s="539">
        <f t="shared" si="446"/>
        <v>6552895.8474381221</v>
      </c>
      <c r="P1789" s="540"/>
      <c r="Q1789" s="541"/>
      <c r="R1789" s="541"/>
      <c r="S1789" s="541"/>
      <c r="T1789" s="541"/>
      <c r="U1789" s="538">
        <f t="shared" si="447"/>
        <v>0</v>
      </c>
      <c r="V1789" s="538">
        <f t="shared" si="451"/>
        <v>0</v>
      </c>
      <c r="W1789" s="538">
        <f t="shared" si="451"/>
        <v>0</v>
      </c>
      <c r="X1789" s="538">
        <f t="shared" si="451"/>
        <v>0</v>
      </c>
      <c r="Y1789" s="538">
        <f t="shared" si="448"/>
        <v>0</v>
      </c>
      <c r="Z1789" s="542">
        <f t="shared" si="449"/>
        <v>0</v>
      </c>
      <c r="AA1789" s="540"/>
      <c r="AB1789" s="544" t="s">
        <v>2263</v>
      </c>
      <c r="AC1789" s="544" t="s">
        <v>2505</v>
      </c>
      <c r="AD1789" s="544" t="s">
        <v>2505</v>
      </c>
      <c r="AE1789" s="544" t="s">
        <v>2263</v>
      </c>
      <c r="AF1789" s="545" t="s">
        <v>2263</v>
      </c>
      <c r="AG1789" s="545" t="s">
        <v>2263</v>
      </c>
      <c r="AH1789" s="543"/>
      <c r="AN1789" s="502">
        <f t="shared" si="452"/>
        <v>0</v>
      </c>
      <c r="AO1789" s="502">
        <f t="shared" si="452"/>
        <v>0</v>
      </c>
      <c r="AP1789" s="502">
        <f t="shared" si="452"/>
        <v>-2834010.0014238055</v>
      </c>
      <c r="AQ1789" s="502">
        <f t="shared" si="452"/>
        <v>-3718885.8460143167</v>
      </c>
    </row>
    <row r="1790" spans="1:43" ht="12.75" x14ac:dyDescent="0.2">
      <c r="A1790" s="535" t="s">
        <v>2162</v>
      </c>
      <c r="B1790" s="536" t="s">
        <v>2474</v>
      </c>
      <c r="C1790" s="537" t="s">
        <v>2263</v>
      </c>
      <c r="D1790" s="537">
        <v>5869.5318445172725</v>
      </c>
      <c r="E1790" s="537">
        <v>5869.5318445172725</v>
      </c>
      <c r="F1790" s="537">
        <v>5197.5141158776605</v>
      </c>
      <c r="G1790" s="538">
        <v>4</v>
      </c>
      <c r="H1790" s="538">
        <v>4</v>
      </c>
      <c r="I1790" s="538">
        <v>865</v>
      </c>
      <c r="J1790" s="538">
        <v>444</v>
      </c>
      <c r="K1790" s="539">
        <f t="shared" si="445"/>
        <v>0</v>
      </c>
      <c r="L1790" s="539">
        <f t="shared" si="450"/>
        <v>23478.12737806909</v>
      </c>
      <c r="M1790" s="539">
        <f t="shared" si="450"/>
        <v>5077145.0455074403</v>
      </c>
      <c r="N1790" s="539">
        <f t="shared" si="450"/>
        <v>2307696.2674496812</v>
      </c>
      <c r="O1790" s="539">
        <f t="shared" si="446"/>
        <v>7408319.4403351899</v>
      </c>
      <c r="P1790" s="540"/>
      <c r="Q1790" s="541"/>
      <c r="R1790" s="541">
        <f>SUMPRODUCT(D1790:F1790,H1790:J1790)/SUM(H1790:J1790)</f>
        <v>5642.2844176200988</v>
      </c>
      <c r="S1790" s="541">
        <f>+R1790</f>
        <v>5642.2844176200988</v>
      </c>
      <c r="T1790" s="541">
        <f>+R1790</f>
        <v>5642.2844176200988</v>
      </c>
      <c r="U1790" s="538">
        <f t="shared" si="447"/>
        <v>0</v>
      </c>
      <c r="V1790" s="538">
        <f t="shared" si="451"/>
        <v>22569.137670480395</v>
      </c>
      <c r="W1790" s="538">
        <f t="shared" si="451"/>
        <v>4880576.0212413855</v>
      </c>
      <c r="X1790" s="538">
        <f t="shared" si="451"/>
        <v>2505174.2814233238</v>
      </c>
      <c r="Y1790" s="538">
        <f t="shared" si="448"/>
        <v>7408319.4403351899</v>
      </c>
      <c r="Z1790" s="542">
        <f t="shared" si="449"/>
        <v>0</v>
      </c>
      <c r="AA1790" s="540"/>
      <c r="AB1790" s="544" t="s">
        <v>2263</v>
      </c>
      <c r="AC1790" s="544" t="s">
        <v>2505</v>
      </c>
      <c r="AD1790" s="544" t="s">
        <v>2505</v>
      </c>
      <c r="AE1790" s="544" t="s">
        <v>2263</v>
      </c>
      <c r="AF1790" s="545">
        <v>361</v>
      </c>
      <c r="AG1790" s="545" t="s">
        <v>2263</v>
      </c>
      <c r="AH1790" s="543"/>
      <c r="AN1790" s="502">
        <f t="shared" si="452"/>
        <v>0</v>
      </c>
      <c r="AO1790" s="502">
        <f t="shared" si="452"/>
        <v>-908.98970758869473</v>
      </c>
      <c r="AP1790" s="502">
        <f t="shared" si="452"/>
        <v>-196569.02426605485</v>
      </c>
      <c r="AQ1790" s="502">
        <f t="shared" si="452"/>
        <v>197478.01397364261</v>
      </c>
    </row>
    <row r="1791" spans="1:43" ht="12.75" x14ac:dyDescent="0.2">
      <c r="A1791" s="535" t="s">
        <v>2163</v>
      </c>
      <c r="B1791" s="536">
        <v>0</v>
      </c>
      <c r="C1791" s="537" t="s">
        <v>2263</v>
      </c>
      <c r="D1791" s="537">
        <v>9533.8271169830496</v>
      </c>
      <c r="E1791" s="537">
        <v>9533.8271169830496</v>
      </c>
      <c r="F1791" s="537">
        <v>10151.951859595672</v>
      </c>
      <c r="G1791" s="538">
        <v>0</v>
      </c>
      <c r="H1791" s="538">
        <v>0</v>
      </c>
      <c r="I1791" s="538">
        <v>154</v>
      </c>
      <c r="J1791" s="538">
        <v>120</v>
      </c>
      <c r="K1791" s="539">
        <f t="shared" si="445"/>
        <v>0</v>
      </c>
      <c r="L1791" s="539">
        <f t="shared" si="450"/>
        <v>0</v>
      </c>
      <c r="M1791" s="539">
        <f t="shared" si="450"/>
        <v>1468209.3760153896</v>
      </c>
      <c r="N1791" s="539">
        <f t="shared" si="450"/>
        <v>1218234.2231514808</v>
      </c>
      <c r="O1791" s="539">
        <f t="shared" si="446"/>
        <v>2686443.5991668701</v>
      </c>
      <c r="P1791" s="540"/>
      <c r="Q1791" s="541"/>
      <c r="R1791" s="541"/>
      <c r="S1791" s="541"/>
      <c r="T1791" s="541"/>
      <c r="U1791" s="538">
        <f t="shared" si="447"/>
        <v>0</v>
      </c>
      <c r="V1791" s="538">
        <f t="shared" si="451"/>
        <v>0</v>
      </c>
      <c r="W1791" s="538">
        <f t="shared" si="451"/>
        <v>0</v>
      </c>
      <c r="X1791" s="538">
        <f t="shared" si="451"/>
        <v>0</v>
      </c>
      <c r="Y1791" s="538">
        <f t="shared" si="448"/>
        <v>0</v>
      </c>
      <c r="Z1791" s="542">
        <f t="shared" si="449"/>
        <v>0</v>
      </c>
      <c r="AA1791" s="540"/>
      <c r="AB1791" s="544" t="s">
        <v>2263</v>
      </c>
      <c r="AC1791" s="544" t="s">
        <v>2505</v>
      </c>
      <c r="AD1791" s="544" t="s">
        <v>2505</v>
      </c>
      <c r="AE1791" s="544" t="s">
        <v>2263</v>
      </c>
      <c r="AF1791" s="545" t="s">
        <v>2263</v>
      </c>
      <c r="AG1791" s="545" t="s">
        <v>2263</v>
      </c>
      <c r="AH1791" s="543"/>
      <c r="AN1791" s="502">
        <f t="shared" si="452"/>
        <v>0</v>
      </c>
      <c r="AO1791" s="502">
        <f t="shared" si="452"/>
        <v>0</v>
      </c>
      <c r="AP1791" s="502">
        <f t="shared" si="452"/>
        <v>-1468209.3760153896</v>
      </c>
      <c r="AQ1791" s="502">
        <f t="shared" si="452"/>
        <v>-1218234.2231514808</v>
      </c>
    </row>
    <row r="1792" spans="1:43" ht="12.75" x14ac:dyDescent="0.2">
      <c r="A1792" s="535" t="s">
        <v>2164</v>
      </c>
      <c r="B1792" s="536" t="s">
        <v>2474</v>
      </c>
      <c r="C1792" s="537" t="s">
        <v>2263</v>
      </c>
      <c r="D1792" s="537">
        <v>6153.3084138484655</v>
      </c>
      <c r="E1792" s="537">
        <v>6153.3084138484655</v>
      </c>
      <c r="F1792" s="537">
        <v>5131.359583844147</v>
      </c>
      <c r="G1792" s="538">
        <v>0</v>
      </c>
      <c r="H1792" s="538">
        <v>0</v>
      </c>
      <c r="I1792" s="538">
        <v>99</v>
      </c>
      <c r="J1792" s="538">
        <v>30</v>
      </c>
      <c r="K1792" s="539">
        <f t="shared" si="445"/>
        <v>0</v>
      </c>
      <c r="L1792" s="539">
        <f t="shared" si="450"/>
        <v>0</v>
      </c>
      <c r="M1792" s="539">
        <f t="shared" si="450"/>
        <v>609177.53297099809</v>
      </c>
      <c r="N1792" s="539">
        <f t="shared" si="450"/>
        <v>153940.78751532442</v>
      </c>
      <c r="O1792" s="539">
        <f t="shared" si="446"/>
        <v>763118.32048632251</v>
      </c>
      <c r="P1792" s="540"/>
      <c r="Q1792" s="541"/>
      <c r="R1792" s="541">
        <f>SUMPRODUCT(D1792:F1792,H1792:J1792)/SUM(H1792:J1792)</f>
        <v>5915.6458952428102</v>
      </c>
      <c r="S1792" s="541">
        <f>+R1792</f>
        <v>5915.6458952428102</v>
      </c>
      <c r="T1792" s="541">
        <f>+R1792</f>
        <v>5915.6458952428102</v>
      </c>
      <c r="U1792" s="538">
        <f t="shared" si="447"/>
        <v>0</v>
      </c>
      <c r="V1792" s="538">
        <f t="shared" si="451"/>
        <v>0</v>
      </c>
      <c r="W1792" s="538">
        <f t="shared" si="451"/>
        <v>585648.94362903817</v>
      </c>
      <c r="X1792" s="538">
        <f t="shared" si="451"/>
        <v>177469.37685728431</v>
      </c>
      <c r="Y1792" s="538">
        <f t="shared" si="448"/>
        <v>763118.32048632251</v>
      </c>
      <c r="Z1792" s="542">
        <f t="shared" si="449"/>
        <v>0</v>
      </c>
      <c r="AA1792" s="540"/>
      <c r="AB1792" s="544" t="s">
        <v>2263</v>
      </c>
      <c r="AC1792" s="544" t="s">
        <v>2505</v>
      </c>
      <c r="AD1792" s="544" t="s">
        <v>2505</v>
      </c>
      <c r="AE1792" s="544" t="s">
        <v>2263</v>
      </c>
      <c r="AF1792" s="545" t="s">
        <v>2263</v>
      </c>
      <c r="AG1792" s="545" t="s">
        <v>2263</v>
      </c>
      <c r="AH1792" s="543"/>
      <c r="AN1792" s="502">
        <f t="shared" si="452"/>
        <v>0</v>
      </c>
      <c r="AO1792" s="502">
        <f t="shared" si="452"/>
        <v>0</v>
      </c>
      <c r="AP1792" s="502">
        <f t="shared" si="452"/>
        <v>-23528.589341959916</v>
      </c>
      <c r="AQ1792" s="502">
        <f t="shared" si="452"/>
        <v>23528.589341959887</v>
      </c>
    </row>
    <row r="1793" spans="1:43" ht="12.75" x14ac:dyDescent="0.2">
      <c r="A1793" s="535" t="s">
        <v>2165</v>
      </c>
      <c r="B1793" s="536">
        <v>0</v>
      </c>
      <c r="C1793" s="537" t="s">
        <v>2263</v>
      </c>
      <c r="D1793" s="537">
        <v>7109.5633297952745</v>
      </c>
      <c r="E1793" s="537">
        <v>7109.5633297952745</v>
      </c>
      <c r="F1793" s="537">
        <v>9699.2420520192209</v>
      </c>
      <c r="G1793" s="538">
        <v>0</v>
      </c>
      <c r="H1793" s="538">
        <v>2</v>
      </c>
      <c r="I1793" s="538">
        <v>271</v>
      </c>
      <c r="J1793" s="538">
        <v>196</v>
      </c>
      <c r="K1793" s="539">
        <f t="shared" si="445"/>
        <v>0</v>
      </c>
      <c r="L1793" s="539">
        <f t="shared" si="450"/>
        <v>14219.126659590549</v>
      </c>
      <c r="M1793" s="539">
        <f t="shared" si="450"/>
        <v>1926691.6623745193</v>
      </c>
      <c r="N1793" s="539">
        <f t="shared" si="450"/>
        <v>1901051.4421957673</v>
      </c>
      <c r="O1793" s="539">
        <f t="shared" si="446"/>
        <v>3841962.2312298771</v>
      </c>
      <c r="P1793" s="540"/>
      <c r="Q1793" s="541"/>
      <c r="R1793" s="541"/>
      <c r="S1793" s="541"/>
      <c r="T1793" s="541"/>
      <c r="U1793" s="538">
        <f t="shared" si="447"/>
        <v>0</v>
      </c>
      <c r="V1793" s="538">
        <f t="shared" si="451"/>
        <v>0</v>
      </c>
      <c r="W1793" s="538">
        <f t="shared" si="451"/>
        <v>0</v>
      </c>
      <c r="X1793" s="538">
        <f t="shared" si="451"/>
        <v>0</v>
      </c>
      <c r="Y1793" s="538">
        <f t="shared" si="448"/>
        <v>0</v>
      </c>
      <c r="Z1793" s="542">
        <f t="shared" si="449"/>
        <v>0</v>
      </c>
      <c r="AA1793" s="540"/>
      <c r="AB1793" s="544" t="s">
        <v>2263</v>
      </c>
      <c r="AC1793" s="544" t="s">
        <v>2505</v>
      </c>
      <c r="AD1793" s="544" t="s">
        <v>2505</v>
      </c>
      <c r="AE1793" s="544" t="s">
        <v>2263</v>
      </c>
      <c r="AF1793" s="545" t="s">
        <v>2263</v>
      </c>
      <c r="AG1793" s="545" t="s">
        <v>2263</v>
      </c>
      <c r="AH1793" s="543"/>
      <c r="AN1793" s="502">
        <f t="shared" si="452"/>
        <v>0</v>
      </c>
      <c r="AO1793" s="502">
        <f t="shared" si="452"/>
        <v>-14219.126659590549</v>
      </c>
      <c r="AP1793" s="502">
        <f t="shared" si="452"/>
        <v>-1926691.6623745193</v>
      </c>
      <c r="AQ1793" s="502">
        <f t="shared" si="452"/>
        <v>-1901051.4421957673</v>
      </c>
    </row>
    <row r="1794" spans="1:43" ht="12.75" x14ac:dyDescent="0.2">
      <c r="A1794" s="535" t="s">
        <v>2166</v>
      </c>
      <c r="B1794" s="536">
        <v>0</v>
      </c>
      <c r="C1794" s="537" t="s">
        <v>2263</v>
      </c>
      <c r="D1794" s="537">
        <v>4618.8516849702146</v>
      </c>
      <c r="E1794" s="537">
        <v>4618.8516849702146</v>
      </c>
      <c r="F1794" s="537">
        <v>5802.5970724200297</v>
      </c>
      <c r="G1794" s="538">
        <v>18</v>
      </c>
      <c r="H1794" s="538">
        <v>46</v>
      </c>
      <c r="I1794" s="538">
        <v>452</v>
      </c>
      <c r="J1794" s="538">
        <v>101</v>
      </c>
      <c r="K1794" s="539">
        <f t="shared" si="445"/>
        <v>0</v>
      </c>
      <c r="L1794" s="539">
        <f t="shared" si="450"/>
        <v>212467.17750862986</v>
      </c>
      <c r="M1794" s="539">
        <f t="shared" si="450"/>
        <v>2087720.961606537</v>
      </c>
      <c r="N1794" s="539">
        <f t="shared" si="450"/>
        <v>586062.304314423</v>
      </c>
      <c r="O1794" s="539">
        <f t="shared" si="446"/>
        <v>2886250.4434295897</v>
      </c>
      <c r="P1794" s="540"/>
      <c r="Q1794" s="541"/>
      <c r="R1794" s="541"/>
      <c r="S1794" s="541"/>
      <c r="T1794" s="541"/>
      <c r="U1794" s="538">
        <f t="shared" si="447"/>
        <v>0</v>
      </c>
      <c r="V1794" s="538">
        <f t="shared" si="451"/>
        <v>0</v>
      </c>
      <c r="W1794" s="538">
        <f t="shared" si="451"/>
        <v>0</v>
      </c>
      <c r="X1794" s="538">
        <f t="shared" si="451"/>
        <v>0</v>
      </c>
      <c r="Y1794" s="538">
        <f t="shared" si="448"/>
        <v>0</v>
      </c>
      <c r="Z1794" s="542">
        <f t="shared" si="449"/>
        <v>0</v>
      </c>
      <c r="AA1794" s="540"/>
      <c r="AB1794" s="544" t="s">
        <v>2263</v>
      </c>
      <c r="AC1794" s="544" t="s">
        <v>2505</v>
      </c>
      <c r="AD1794" s="544" t="s">
        <v>2505</v>
      </c>
      <c r="AE1794" s="544" t="s">
        <v>2263</v>
      </c>
      <c r="AF1794" s="545">
        <v>300</v>
      </c>
      <c r="AG1794" s="545" t="s">
        <v>2263</v>
      </c>
      <c r="AH1794" s="543"/>
      <c r="AN1794" s="502">
        <f t="shared" si="452"/>
        <v>0</v>
      </c>
      <c r="AO1794" s="502">
        <f t="shared" si="452"/>
        <v>-212467.17750862986</v>
      </c>
      <c r="AP1794" s="502">
        <f t="shared" si="452"/>
        <v>-2087720.961606537</v>
      </c>
      <c r="AQ1794" s="502">
        <f t="shared" si="452"/>
        <v>-586062.304314423</v>
      </c>
    </row>
    <row r="1795" spans="1:43" ht="12.75" x14ac:dyDescent="0.2">
      <c r="A1795" s="535" t="s">
        <v>2167</v>
      </c>
      <c r="B1795" s="536">
        <v>0</v>
      </c>
      <c r="C1795" s="537" t="s">
        <v>2263</v>
      </c>
      <c r="D1795" s="537">
        <v>13314.586022761745</v>
      </c>
      <c r="E1795" s="537">
        <v>13314.586022761745</v>
      </c>
      <c r="F1795" s="537">
        <v>13883.455076083488</v>
      </c>
      <c r="G1795" s="538">
        <v>0</v>
      </c>
      <c r="H1795" s="538">
        <v>0</v>
      </c>
      <c r="I1795" s="538">
        <v>98</v>
      </c>
      <c r="J1795" s="538">
        <v>270</v>
      </c>
      <c r="K1795" s="539">
        <f t="shared" si="445"/>
        <v>0</v>
      </c>
      <c r="L1795" s="539">
        <f t="shared" si="450"/>
        <v>0</v>
      </c>
      <c r="M1795" s="539">
        <f t="shared" si="450"/>
        <v>1304829.4302306511</v>
      </c>
      <c r="N1795" s="539">
        <f t="shared" si="450"/>
        <v>3748532.8705425416</v>
      </c>
      <c r="O1795" s="539">
        <f t="shared" si="446"/>
        <v>5053362.3007731922</v>
      </c>
      <c r="P1795" s="540"/>
      <c r="Q1795" s="541"/>
      <c r="R1795" s="541"/>
      <c r="S1795" s="541"/>
      <c r="T1795" s="541"/>
      <c r="U1795" s="538">
        <f t="shared" si="447"/>
        <v>0</v>
      </c>
      <c r="V1795" s="538">
        <f t="shared" si="451"/>
        <v>0</v>
      </c>
      <c r="W1795" s="538">
        <f t="shared" si="451"/>
        <v>0</v>
      </c>
      <c r="X1795" s="538">
        <f t="shared" si="451"/>
        <v>0</v>
      </c>
      <c r="Y1795" s="538">
        <f t="shared" si="448"/>
        <v>0</v>
      </c>
      <c r="Z1795" s="542">
        <f t="shared" si="449"/>
        <v>0</v>
      </c>
      <c r="AA1795" s="540"/>
      <c r="AB1795" s="544" t="s">
        <v>2263</v>
      </c>
      <c r="AC1795" s="544" t="s">
        <v>2505</v>
      </c>
      <c r="AD1795" s="544" t="s">
        <v>2505</v>
      </c>
      <c r="AE1795" s="544" t="s">
        <v>2263</v>
      </c>
      <c r="AF1795" s="545" t="s">
        <v>2263</v>
      </c>
      <c r="AG1795" s="545" t="s">
        <v>2263</v>
      </c>
      <c r="AH1795" s="543"/>
      <c r="AN1795" s="502">
        <f t="shared" si="452"/>
        <v>0</v>
      </c>
      <c r="AO1795" s="502">
        <f t="shared" si="452"/>
        <v>0</v>
      </c>
      <c r="AP1795" s="502">
        <f t="shared" si="452"/>
        <v>-1304829.4302306511</v>
      </c>
      <c r="AQ1795" s="502">
        <f t="shared" si="452"/>
        <v>-3748532.8705425416</v>
      </c>
    </row>
    <row r="1796" spans="1:43" ht="12.75" x14ac:dyDescent="0.2">
      <c r="A1796" s="535" t="s">
        <v>2168</v>
      </c>
      <c r="B1796" s="536">
        <v>0</v>
      </c>
      <c r="C1796" s="537" t="s">
        <v>2263</v>
      </c>
      <c r="D1796" s="537">
        <v>8487.1049354401457</v>
      </c>
      <c r="E1796" s="537">
        <v>8487.1049354401457</v>
      </c>
      <c r="F1796" s="537">
        <v>10026.811755570026</v>
      </c>
      <c r="G1796" s="538">
        <v>0</v>
      </c>
      <c r="H1796" s="538">
        <v>0</v>
      </c>
      <c r="I1796" s="538">
        <v>201</v>
      </c>
      <c r="J1796" s="538">
        <v>340</v>
      </c>
      <c r="K1796" s="539">
        <f t="shared" si="445"/>
        <v>0</v>
      </c>
      <c r="L1796" s="539">
        <f t="shared" si="450"/>
        <v>0</v>
      </c>
      <c r="M1796" s="539">
        <f t="shared" si="450"/>
        <v>1705908.0920234693</v>
      </c>
      <c r="N1796" s="539">
        <f t="shared" si="450"/>
        <v>3409115.9968938092</v>
      </c>
      <c r="O1796" s="539">
        <f t="shared" si="446"/>
        <v>5115024.0889172787</v>
      </c>
      <c r="P1796" s="540"/>
      <c r="Q1796" s="541"/>
      <c r="R1796" s="541"/>
      <c r="S1796" s="541"/>
      <c r="T1796" s="541"/>
      <c r="U1796" s="538">
        <f t="shared" si="447"/>
        <v>0</v>
      </c>
      <c r="V1796" s="538">
        <f t="shared" si="451"/>
        <v>0</v>
      </c>
      <c r="W1796" s="538">
        <f t="shared" si="451"/>
        <v>0</v>
      </c>
      <c r="X1796" s="538">
        <f t="shared" si="451"/>
        <v>0</v>
      </c>
      <c r="Y1796" s="538">
        <f t="shared" si="448"/>
        <v>0</v>
      </c>
      <c r="Z1796" s="542">
        <f t="shared" si="449"/>
        <v>0</v>
      </c>
      <c r="AA1796" s="540"/>
      <c r="AB1796" s="544" t="s">
        <v>2263</v>
      </c>
      <c r="AC1796" s="544" t="s">
        <v>2505</v>
      </c>
      <c r="AD1796" s="544" t="s">
        <v>2505</v>
      </c>
      <c r="AE1796" s="544" t="s">
        <v>2263</v>
      </c>
      <c r="AF1796" s="545" t="s">
        <v>2263</v>
      </c>
      <c r="AG1796" s="545" t="s">
        <v>2263</v>
      </c>
      <c r="AH1796" s="543"/>
      <c r="AN1796" s="502">
        <f t="shared" si="452"/>
        <v>0</v>
      </c>
      <c r="AO1796" s="502">
        <f t="shared" si="452"/>
        <v>0</v>
      </c>
      <c r="AP1796" s="502">
        <f t="shared" si="452"/>
        <v>-1705908.0920234693</v>
      </c>
      <c r="AQ1796" s="502">
        <f t="shared" si="452"/>
        <v>-3409115.9968938092</v>
      </c>
    </row>
    <row r="1797" spans="1:43" ht="12.75" x14ac:dyDescent="0.2">
      <c r="A1797" s="535" t="s">
        <v>2169</v>
      </c>
      <c r="B1797" s="536">
        <v>0</v>
      </c>
      <c r="C1797" s="537" t="s">
        <v>2263</v>
      </c>
      <c r="D1797" s="537">
        <v>6465.6363934712908</v>
      </c>
      <c r="E1797" s="537">
        <v>6465.6363934712908</v>
      </c>
      <c r="F1797" s="537">
        <v>7956.5938519577039</v>
      </c>
      <c r="G1797" s="538">
        <v>0</v>
      </c>
      <c r="H1797" s="538">
        <v>1</v>
      </c>
      <c r="I1797" s="538">
        <v>497</v>
      </c>
      <c r="J1797" s="538">
        <v>369</v>
      </c>
      <c r="K1797" s="539">
        <f t="shared" si="445"/>
        <v>0</v>
      </c>
      <c r="L1797" s="539">
        <f t="shared" si="450"/>
        <v>6465.6363934712908</v>
      </c>
      <c r="M1797" s="539">
        <f t="shared" si="450"/>
        <v>3213421.2875552317</v>
      </c>
      <c r="N1797" s="539">
        <f t="shared" si="450"/>
        <v>2935983.1313723926</v>
      </c>
      <c r="O1797" s="539">
        <f t="shared" si="446"/>
        <v>6155870.0553210955</v>
      </c>
      <c r="P1797" s="540"/>
      <c r="Q1797" s="541"/>
      <c r="R1797" s="541"/>
      <c r="S1797" s="541"/>
      <c r="T1797" s="541"/>
      <c r="U1797" s="538">
        <f t="shared" si="447"/>
        <v>0</v>
      </c>
      <c r="V1797" s="538">
        <f t="shared" si="451"/>
        <v>0</v>
      </c>
      <c r="W1797" s="538">
        <f t="shared" si="451"/>
        <v>0</v>
      </c>
      <c r="X1797" s="538">
        <f t="shared" si="451"/>
        <v>0</v>
      </c>
      <c r="Y1797" s="538">
        <f t="shared" si="448"/>
        <v>0</v>
      </c>
      <c r="Z1797" s="542">
        <f t="shared" si="449"/>
        <v>0</v>
      </c>
      <c r="AA1797" s="540"/>
      <c r="AB1797" s="544" t="s">
        <v>2263</v>
      </c>
      <c r="AC1797" s="544" t="s">
        <v>2505</v>
      </c>
      <c r="AD1797" s="544" t="s">
        <v>2505</v>
      </c>
      <c r="AE1797" s="544" t="s">
        <v>2263</v>
      </c>
      <c r="AF1797" s="545" t="s">
        <v>2263</v>
      </c>
      <c r="AG1797" s="545" t="s">
        <v>2263</v>
      </c>
      <c r="AH1797" s="543"/>
      <c r="AN1797" s="502">
        <f t="shared" si="452"/>
        <v>0</v>
      </c>
      <c r="AO1797" s="502">
        <f t="shared" si="452"/>
        <v>-6465.6363934712908</v>
      </c>
      <c r="AP1797" s="502">
        <f t="shared" si="452"/>
        <v>-3213421.2875552317</v>
      </c>
      <c r="AQ1797" s="502">
        <f t="shared" si="452"/>
        <v>-2935983.1313723926</v>
      </c>
    </row>
    <row r="1798" spans="1:43" ht="12.75" x14ac:dyDescent="0.2">
      <c r="A1798" s="535" t="s">
        <v>2170</v>
      </c>
      <c r="B1798" s="536">
        <v>0</v>
      </c>
      <c r="C1798" s="537" t="s">
        <v>2263</v>
      </c>
      <c r="D1798" s="537">
        <v>5207.1816702466531</v>
      </c>
      <c r="E1798" s="537">
        <v>5207.1816702466531</v>
      </c>
      <c r="F1798" s="537">
        <v>6398.0877988580141</v>
      </c>
      <c r="G1798" s="538">
        <v>0</v>
      </c>
      <c r="H1798" s="538">
        <v>3</v>
      </c>
      <c r="I1798" s="538">
        <v>647</v>
      </c>
      <c r="J1798" s="538">
        <v>315</v>
      </c>
      <c r="K1798" s="539">
        <f t="shared" si="445"/>
        <v>0</v>
      </c>
      <c r="L1798" s="539">
        <f t="shared" si="450"/>
        <v>15621.545010739959</v>
      </c>
      <c r="M1798" s="539">
        <f t="shared" si="450"/>
        <v>3369046.5406495845</v>
      </c>
      <c r="N1798" s="539">
        <f t="shared" si="450"/>
        <v>2015397.6566402745</v>
      </c>
      <c r="O1798" s="539">
        <f t="shared" si="446"/>
        <v>5400065.7423005989</v>
      </c>
      <c r="P1798" s="540"/>
      <c r="Q1798" s="541"/>
      <c r="R1798" s="541"/>
      <c r="S1798" s="541"/>
      <c r="T1798" s="541"/>
      <c r="U1798" s="538">
        <f t="shared" si="447"/>
        <v>0</v>
      </c>
      <c r="V1798" s="538">
        <f t="shared" si="451"/>
        <v>0</v>
      </c>
      <c r="W1798" s="538">
        <f t="shared" si="451"/>
        <v>0</v>
      </c>
      <c r="X1798" s="538">
        <f t="shared" si="451"/>
        <v>0</v>
      </c>
      <c r="Y1798" s="538">
        <f t="shared" si="448"/>
        <v>0</v>
      </c>
      <c r="Z1798" s="542">
        <f t="shared" si="449"/>
        <v>0</v>
      </c>
      <c r="AA1798" s="540"/>
      <c r="AB1798" s="544" t="s">
        <v>2263</v>
      </c>
      <c r="AC1798" s="544" t="s">
        <v>2505</v>
      </c>
      <c r="AD1798" s="544" t="s">
        <v>2505</v>
      </c>
      <c r="AE1798" s="544" t="s">
        <v>2263</v>
      </c>
      <c r="AF1798" s="545" t="s">
        <v>2263</v>
      </c>
      <c r="AG1798" s="545" t="s">
        <v>2263</v>
      </c>
      <c r="AH1798" s="543"/>
      <c r="AN1798" s="502">
        <f t="shared" si="452"/>
        <v>0</v>
      </c>
      <c r="AO1798" s="502">
        <f t="shared" si="452"/>
        <v>-15621.545010739959</v>
      </c>
      <c r="AP1798" s="502">
        <f t="shared" si="452"/>
        <v>-3369046.5406495845</v>
      </c>
      <c r="AQ1798" s="502">
        <f t="shared" si="452"/>
        <v>-2015397.6566402745</v>
      </c>
    </row>
    <row r="1799" spans="1:43" ht="12.75" x14ac:dyDescent="0.2">
      <c r="A1799" s="535" t="s">
        <v>2171</v>
      </c>
      <c r="B1799" s="536">
        <v>0</v>
      </c>
      <c r="C1799" s="537" t="s">
        <v>2263</v>
      </c>
      <c r="D1799" s="537">
        <v>8687.4628412107559</v>
      </c>
      <c r="E1799" s="537">
        <v>8687.4628412107559</v>
      </c>
      <c r="F1799" s="537">
        <v>12383.656476586371</v>
      </c>
      <c r="G1799" s="538">
        <v>0</v>
      </c>
      <c r="H1799" s="538">
        <v>0</v>
      </c>
      <c r="I1799" s="538">
        <v>114</v>
      </c>
      <c r="J1799" s="538">
        <v>199</v>
      </c>
      <c r="K1799" s="539">
        <f t="shared" si="445"/>
        <v>0</v>
      </c>
      <c r="L1799" s="539">
        <f t="shared" si="450"/>
        <v>0</v>
      </c>
      <c r="M1799" s="539">
        <f t="shared" si="450"/>
        <v>990370.7638980262</v>
      </c>
      <c r="N1799" s="539">
        <f t="shared" si="450"/>
        <v>2464347.6388406879</v>
      </c>
      <c r="O1799" s="539">
        <f t="shared" si="446"/>
        <v>3454718.4027387141</v>
      </c>
      <c r="P1799" s="540"/>
      <c r="Q1799" s="541"/>
      <c r="R1799" s="541"/>
      <c r="S1799" s="541"/>
      <c r="T1799" s="541"/>
      <c r="U1799" s="538">
        <f t="shared" si="447"/>
        <v>0</v>
      </c>
      <c r="V1799" s="538">
        <f t="shared" si="451"/>
        <v>0</v>
      </c>
      <c r="W1799" s="538">
        <f t="shared" si="451"/>
        <v>0</v>
      </c>
      <c r="X1799" s="538">
        <f t="shared" si="451"/>
        <v>0</v>
      </c>
      <c r="Y1799" s="538">
        <f t="shared" si="448"/>
        <v>0</v>
      </c>
      <c r="Z1799" s="542">
        <f t="shared" si="449"/>
        <v>0</v>
      </c>
      <c r="AA1799" s="540"/>
      <c r="AB1799" s="544" t="s">
        <v>2263</v>
      </c>
      <c r="AC1799" s="544" t="s">
        <v>2505</v>
      </c>
      <c r="AD1799" s="544" t="s">
        <v>2505</v>
      </c>
      <c r="AE1799" s="544" t="s">
        <v>2263</v>
      </c>
      <c r="AF1799" s="545" t="s">
        <v>2263</v>
      </c>
      <c r="AG1799" s="545" t="s">
        <v>2263</v>
      </c>
      <c r="AH1799" s="543"/>
      <c r="AN1799" s="502">
        <f t="shared" si="452"/>
        <v>0</v>
      </c>
      <c r="AO1799" s="502">
        <f t="shared" si="452"/>
        <v>0</v>
      </c>
      <c r="AP1799" s="502">
        <f t="shared" si="452"/>
        <v>-990370.7638980262</v>
      </c>
      <c r="AQ1799" s="502">
        <f t="shared" si="452"/>
        <v>-2464347.6388406879</v>
      </c>
    </row>
    <row r="1800" spans="1:43" ht="12.75" x14ac:dyDescent="0.2">
      <c r="A1800" s="535" t="s">
        <v>2172</v>
      </c>
      <c r="B1800" s="536">
        <v>0</v>
      </c>
      <c r="C1800" s="537" t="s">
        <v>2263</v>
      </c>
      <c r="D1800" s="537">
        <v>6002.5476351477591</v>
      </c>
      <c r="E1800" s="537">
        <v>6002.5476351477591</v>
      </c>
      <c r="F1800" s="537">
        <v>7893.3953809669247</v>
      </c>
      <c r="G1800" s="538">
        <v>0</v>
      </c>
      <c r="H1800" s="538">
        <v>1</v>
      </c>
      <c r="I1800" s="538">
        <v>285</v>
      </c>
      <c r="J1800" s="538">
        <v>138</v>
      </c>
      <c r="K1800" s="539">
        <f t="shared" ref="K1800:K1863" si="455">IF(ISERROR(C1800*G1800),0,G1800*C1800)</f>
        <v>0</v>
      </c>
      <c r="L1800" s="539">
        <f t="shared" si="450"/>
        <v>6002.5476351477591</v>
      </c>
      <c r="M1800" s="539">
        <f t="shared" si="450"/>
        <v>1710726.0760171113</v>
      </c>
      <c r="N1800" s="539">
        <f t="shared" si="450"/>
        <v>1089288.5625734357</v>
      </c>
      <c r="O1800" s="539">
        <f t="shared" ref="O1800:O1863" si="456">IFERROR(SUM(K1800:N1800),"")</f>
        <v>2806017.1862256946</v>
      </c>
      <c r="P1800" s="540"/>
      <c r="Q1800" s="541"/>
      <c r="R1800" s="541"/>
      <c r="S1800" s="541"/>
      <c r="T1800" s="541"/>
      <c r="U1800" s="538">
        <f t="shared" ref="U1800:U1863" si="457">IF(ISERROR(G1800*Q1800),0,G1800*Q1800)</f>
        <v>0</v>
      </c>
      <c r="V1800" s="538">
        <f t="shared" si="451"/>
        <v>0</v>
      </c>
      <c r="W1800" s="538">
        <f t="shared" si="451"/>
        <v>0</v>
      </c>
      <c r="X1800" s="538">
        <f t="shared" si="451"/>
        <v>0</v>
      </c>
      <c r="Y1800" s="538">
        <f t="shared" ref="Y1800:Y1863" si="458">IFERROR(SUM(U1800:X1800),"")</f>
        <v>0</v>
      </c>
      <c r="Z1800" s="542">
        <f t="shared" ref="Z1800:Z1863" si="459">IF(Y1800=0,0,(Y1800-O1800))</f>
        <v>0</v>
      </c>
      <c r="AA1800" s="540"/>
      <c r="AB1800" s="544" t="s">
        <v>2263</v>
      </c>
      <c r="AC1800" s="544" t="s">
        <v>2505</v>
      </c>
      <c r="AD1800" s="544" t="s">
        <v>2505</v>
      </c>
      <c r="AE1800" s="544" t="s">
        <v>2263</v>
      </c>
      <c r="AF1800" s="545" t="s">
        <v>2263</v>
      </c>
      <c r="AG1800" s="545" t="s">
        <v>2263</v>
      </c>
      <c r="AH1800" s="543"/>
      <c r="AN1800" s="502">
        <f t="shared" si="452"/>
        <v>0</v>
      </c>
      <c r="AO1800" s="502">
        <f t="shared" si="452"/>
        <v>-6002.5476351477591</v>
      </c>
      <c r="AP1800" s="502">
        <f t="shared" si="452"/>
        <v>-1710726.0760171113</v>
      </c>
      <c r="AQ1800" s="502">
        <f t="shared" si="452"/>
        <v>-1089288.5625734357</v>
      </c>
    </row>
    <row r="1801" spans="1:43" ht="12.75" x14ac:dyDescent="0.2">
      <c r="A1801" s="535" t="s">
        <v>2173</v>
      </c>
      <c r="B1801" s="536">
        <v>0</v>
      </c>
      <c r="C1801" s="537" t="s">
        <v>2263</v>
      </c>
      <c r="D1801" s="537">
        <v>4731.3673189722658</v>
      </c>
      <c r="E1801" s="537">
        <v>4731.3673189722658</v>
      </c>
      <c r="F1801" s="537">
        <v>6692.039407807626</v>
      </c>
      <c r="G1801" s="538">
        <v>0</v>
      </c>
      <c r="H1801" s="538">
        <v>6</v>
      </c>
      <c r="I1801" s="538">
        <v>316</v>
      </c>
      <c r="J1801" s="538">
        <v>112</v>
      </c>
      <c r="K1801" s="539">
        <f t="shared" si="455"/>
        <v>0</v>
      </c>
      <c r="L1801" s="539">
        <f t="shared" si="450"/>
        <v>28388.203913833597</v>
      </c>
      <c r="M1801" s="539">
        <f t="shared" si="450"/>
        <v>1495112.072795236</v>
      </c>
      <c r="N1801" s="539">
        <f t="shared" si="450"/>
        <v>749508.41367445409</v>
      </c>
      <c r="O1801" s="539">
        <f t="shared" si="456"/>
        <v>2273008.6903835237</v>
      </c>
      <c r="P1801" s="540"/>
      <c r="Q1801" s="541"/>
      <c r="R1801" s="541"/>
      <c r="S1801" s="541"/>
      <c r="T1801" s="541"/>
      <c r="U1801" s="538">
        <f t="shared" si="457"/>
        <v>0</v>
      </c>
      <c r="V1801" s="538">
        <f t="shared" si="451"/>
        <v>0</v>
      </c>
      <c r="W1801" s="538">
        <f t="shared" si="451"/>
        <v>0</v>
      </c>
      <c r="X1801" s="538">
        <f t="shared" si="451"/>
        <v>0</v>
      </c>
      <c r="Y1801" s="538">
        <f t="shared" si="458"/>
        <v>0</v>
      </c>
      <c r="Z1801" s="542">
        <f t="shared" si="459"/>
        <v>0</v>
      </c>
      <c r="AA1801" s="540"/>
      <c r="AB1801" s="544" t="s">
        <v>2263</v>
      </c>
      <c r="AC1801" s="544" t="s">
        <v>2505</v>
      </c>
      <c r="AD1801" s="544" t="s">
        <v>2505</v>
      </c>
      <c r="AE1801" s="544" t="s">
        <v>2263</v>
      </c>
      <c r="AF1801" s="545" t="s">
        <v>2263</v>
      </c>
      <c r="AG1801" s="545" t="s">
        <v>2263</v>
      </c>
      <c r="AH1801" s="543"/>
      <c r="AN1801" s="502">
        <f t="shared" si="452"/>
        <v>0</v>
      </c>
      <c r="AO1801" s="502">
        <f t="shared" si="452"/>
        <v>-28388.203913833597</v>
      </c>
      <c r="AP1801" s="502">
        <f t="shared" si="452"/>
        <v>-1495112.072795236</v>
      </c>
      <c r="AQ1801" s="502">
        <f t="shared" si="452"/>
        <v>-749508.41367445409</v>
      </c>
    </row>
    <row r="1802" spans="1:43" ht="12.75" x14ac:dyDescent="0.2">
      <c r="A1802" s="535" t="s">
        <v>2174</v>
      </c>
      <c r="B1802" s="536">
        <v>0</v>
      </c>
      <c r="C1802" s="537" t="s">
        <v>2263</v>
      </c>
      <c r="D1802" s="537">
        <v>10396.626253953498</v>
      </c>
      <c r="E1802" s="537">
        <v>10396.626253953498</v>
      </c>
      <c r="F1802" s="537">
        <v>11710.160736888771</v>
      </c>
      <c r="G1802" s="538">
        <v>0</v>
      </c>
      <c r="H1802" s="538">
        <v>0</v>
      </c>
      <c r="I1802" s="538">
        <v>86</v>
      </c>
      <c r="J1802" s="538">
        <v>335</v>
      </c>
      <c r="K1802" s="539">
        <f t="shared" si="455"/>
        <v>0</v>
      </c>
      <c r="L1802" s="539">
        <f t="shared" si="450"/>
        <v>0</v>
      </c>
      <c r="M1802" s="539">
        <f t="shared" si="450"/>
        <v>894109.85784000088</v>
      </c>
      <c r="N1802" s="539">
        <f t="shared" si="450"/>
        <v>3922903.8468577382</v>
      </c>
      <c r="O1802" s="539">
        <f t="shared" si="456"/>
        <v>4817013.7046977393</v>
      </c>
      <c r="P1802" s="540"/>
      <c r="Q1802" s="541"/>
      <c r="R1802" s="541"/>
      <c r="S1802" s="541"/>
      <c r="T1802" s="541"/>
      <c r="U1802" s="538">
        <f t="shared" si="457"/>
        <v>0</v>
      </c>
      <c r="V1802" s="538">
        <f t="shared" si="451"/>
        <v>0</v>
      </c>
      <c r="W1802" s="538">
        <f t="shared" si="451"/>
        <v>0</v>
      </c>
      <c r="X1802" s="538">
        <f t="shared" si="451"/>
        <v>0</v>
      </c>
      <c r="Y1802" s="538">
        <f t="shared" si="458"/>
        <v>0</v>
      </c>
      <c r="Z1802" s="542">
        <f t="shared" si="459"/>
        <v>0</v>
      </c>
      <c r="AA1802" s="540"/>
      <c r="AB1802" s="544" t="s">
        <v>2263</v>
      </c>
      <c r="AC1802" s="544" t="s">
        <v>2505</v>
      </c>
      <c r="AD1802" s="544" t="s">
        <v>2505</v>
      </c>
      <c r="AE1802" s="544" t="s">
        <v>2263</v>
      </c>
      <c r="AF1802" s="545" t="s">
        <v>2263</v>
      </c>
      <c r="AG1802" s="545" t="s">
        <v>2263</v>
      </c>
      <c r="AH1802" s="543"/>
      <c r="AN1802" s="502">
        <f t="shared" si="452"/>
        <v>0</v>
      </c>
      <c r="AO1802" s="502">
        <f t="shared" si="452"/>
        <v>0</v>
      </c>
      <c r="AP1802" s="502">
        <f t="shared" si="452"/>
        <v>-894109.85784000088</v>
      </c>
      <c r="AQ1802" s="502">
        <f t="shared" si="452"/>
        <v>-3922903.8468577382</v>
      </c>
    </row>
    <row r="1803" spans="1:43" ht="12.75" x14ac:dyDescent="0.2">
      <c r="A1803" s="535" t="s">
        <v>2175</v>
      </c>
      <c r="B1803" s="536">
        <v>0</v>
      </c>
      <c r="C1803" s="537" t="s">
        <v>2263</v>
      </c>
      <c r="D1803" s="537">
        <v>6357.8146604774383</v>
      </c>
      <c r="E1803" s="537">
        <v>6357.8146604774383</v>
      </c>
      <c r="F1803" s="537">
        <v>7127.6214881745482</v>
      </c>
      <c r="G1803" s="538">
        <v>0</v>
      </c>
      <c r="H1803" s="538">
        <v>2</v>
      </c>
      <c r="I1803" s="538">
        <v>261</v>
      </c>
      <c r="J1803" s="538">
        <v>460</v>
      </c>
      <c r="K1803" s="539">
        <f t="shared" si="455"/>
        <v>0</v>
      </c>
      <c r="L1803" s="539">
        <f t="shared" si="450"/>
        <v>12715.629320954877</v>
      </c>
      <c r="M1803" s="539">
        <f t="shared" si="450"/>
        <v>1659389.6263846115</v>
      </c>
      <c r="N1803" s="539">
        <f t="shared" si="450"/>
        <v>3278705.8845602921</v>
      </c>
      <c r="O1803" s="539">
        <f t="shared" si="456"/>
        <v>4950811.1402658587</v>
      </c>
      <c r="P1803" s="540"/>
      <c r="Q1803" s="541"/>
      <c r="R1803" s="541"/>
      <c r="S1803" s="541"/>
      <c r="T1803" s="541"/>
      <c r="U1803" s="538">
        <f t="shared" si="457"/>
        <v>0</v>
      </c>
      <c r="V1803" s="538">
        <f t="shared" si="451"/>
        <v>0</v>
      </c>
      <c r="W1803" s="538">
        <f t="shared" si="451"/>
        <v>0</v>
      </c>
      <c r="X1803" s="538">
        <f t="shared" si="451"/>
        <v>0</v>
      </c>
      <c r="Y1803" s="538">
        <f t="shared" si="458"/>
        <v>0</v>
      </c>
      <c r="Z1803" s="542">
        <f t="shared" si="459"/>
        <v>0</v>
      </c>
      <c r="AA1803" s="540"/>
      <c r="AB1803" s="544" t="s">
        <v>2263</v>
      </c>
      <c r="AC1803" s="544" t="s">
        <v>2505</v>
      </c>
      <c r="AD1803" s="544" t="s">
        <v>2505</v>
      </c>
      <c r="AE1803" s="544" t="s">
        <v>2263</v>
      </c>
      <c r="AF1803" s="545" t="s">
        <v>2263</v>
      </c>
      <c r="AG1803" s="545" t="s">
        <v>2263</v>
      </c>
      <c r="AH1803" s="543"/>
      <c r="AN1803" s="502">
        <f t="shared" si="452"/>
        <v>0</v>
      </c>
      <c r="AO1803" s="502">
        <f t="shared" si="452"/>
        <v>-12715.629320954877</v>
      </c>
      <c r="AP1803" s="502">
        <f t="shared" si="452"/>
        <v>-1659389.6263846115</v>
      </c>
      <c r="AQ1803" s="502">
        <f t="shared" si="452"/>
        <v>-3278705.8845602921</v>
      </c>
    </row>
    <row r="1804" spans="1:43" ht="12.75" x14ac:dyDescent="0.2">
      <c r="A1804" s="535" t="s">
        <v>2176</v>
      </c>
      <c r="B1804" s="536">
        <v>0</v>
      </c>
      <c r="C1804" s="537" t="s">
        <v>2263</v>
      </c>
      <c r="D1804" s="537">
        <v>4952.5669625025939</v>
      </c>
      <c r="E1804" s="537">
        <v>4952.5669625025939</v>
      </c>
      <c r="F1804" s="537">
        <v>5977.4579260088794</v>
      </c>
      <c r="G1804" s="538">
        <v>0</v>
      </c>
      <c r="H1804" s="538">
        <v>4</v>
      </c>
      <c r="I1804" s="538">
        <v>900</v>
      </c>
      <c r="J1804" s="538">
        <v>637</v>
      </c>
      <c r="K1804" s="539">
        <f t="shared" si="455"/>
        <v>0</v>
      </c>
      <c r="L1804" s="539">
        <f t="shared" si="450"/>
        <v>19810.267850010376</v>
      </c>
      <c r="M1804" s="539">
        <f t="shared" si="450"/>
        <v>4457310.2662523342</v>
      </c>
      <c r="N1804" s="539">
        <f t="shared" si="450"/>
        <v>3807640.6988676563</v>
      </c>
      <c r="O1804" s="539">
        <f t="shared" si="456"/>
        <v>8284761.2329700012</v>
      </c>
      <c r="P1804" s="540"/>
      <c r="Q1804" s="541"/>
      <c r="R1804" s="541"/>
      <c r="S1804" s="541"/>
      <c r="T1804" s="541"/>
      <c r="U1804" s="538">
        <f t="shared" si="457"/>
        <v>0</v>
      </c>
      <c r="V1804" s="538">
        <f t="shared" si="451"/>
        <v>0</v>
      </c>
      <c r="W1804" s="538">
        <f t="shared" si="451"/>
        <v>0</v>
      </c>
      <c r="X1804" s="538">
        <f t="shared" si="451"/>
        <v>0</v>
      </c>
      <c r="Y1804" s="538">
        <f t="shared" si="458"/>
        <v>0</v>
      </c>
      <c r="Z1804" s="542">
        <f t="shared" si="459"/>
        <v>0</v>
      </c>
      <c r="AA1804" s="540"/>
      <c r="AB1804" s="544" t="s">
        <v>2263</v>
      </c>
      <c r="AC1804" s="544" t="s">
        <v>2505</v>
      </c>
      <c r="AD1804" s="544" t="s">
        <v>2505</v>
      </c>
      <c r="AE1804" s="544" t="s">
        <v>2263</v>
      </c>
      <c r="AF1804" s="545" t="s">
        <v>2263</v>
      </c>
      <c r="AG1804" s="545" t="s">
        <v>2263</v>
      </c>
      <c r="AH1804" s="543"/>
      <c r="AN1804" s="502">
        <f t="shared" si="452"/>
        <v>0</v>
      </c>
      <c r="AO1804" s="502">
        <f t="shared" si="452"/>
        <v>-19810.267850010376</v>
      </c>
      <c r="AP1804" s="502">
        <f t="shared" si="452"/>
        <v>-4457310.2662523342</v>
      </c>
      <c r="AQ1804" s="502">
        <f t="shared" si="452"/>
        <v>-3807640.6988676563</v>
      </c>
    </row>
    <row r="1805" spans="1:43" ht="12.75" x14ac:dyDescent="0.2">
      <c r="A1805" s="535" t="s">
        <v>2177</v>
      </c>
      <c r="B1805" s="536">
        <v>0</v>
      </c>
      <c r="C1805" s="537" t="s">
        <v>2263</v>
      </c>
      <c r="D1805" s="537">
        <v>4003.4488318690933</v>
      </c>
      <c r="E1805" s="537">
        <v>4003.4488318690933</v>
      </c>
      <c r="F1805" s="537">
        <v>4583.2740365477157</v>
      </c>
      <c r="G1805" s="538">
        <v>7</v>
      </c>
      <c r="H1805" s="538">
        <v>118</v>
      </c>
      <c r="I1805" s="538">
        <v>1732</v>
      </c>
      <c r="J1805" s="538">
        <v>678</v>
      </c>
      <c r="K1805" s="539">
        <f t="shared" si="455"/>
        <v>0</v>
      </c>
      <c r="L1805" s="539">
        <f t="shared" si="450"/>
        <v>472406.96216055303</v>
      </c>
      <c r="M1805" s="539">
        <f t="shared" si="450"/>
        <v>6933973.37679727</v>
      </c>
      <c r="N1805" s="539">
        <f t="shared" si="450"/>
        <v>3107459.7967793513</v>
      </c>
      <c r="O1805" s="539">
        <f t="shared" si="456"/>
        <v>10513840.135737173</v>
      </c>
      <c r="P1805" s="540"/>
      <c r="Q1805" s="541"/>
      <c r="R1805" s="541"/>
      <c r="S1805" s="541"/>
      <c r="T1805" s="541"/>
      <c r="U1805" s="538">
        <f t="shared" si="457"/>
        <v>0</v>
      </c>
      <c r="V1805" s="538">
        <f t="shared" si="451"/>
        <v>0</v>
      </c>
      <c r="W1805" s="538">
        <f t="shared" si="451"/>
        <v>0</v>
      </c>
      <c r="X1805" s="538">
        <f t="shared" si="451"/>
        <v>0</v>
      </c>
      <c r="Y1805" s="538">
        <f t="shared" si="458"/>
        <v>0</v>
      </c>
      <c r="Z1805" s="542">
        <f t="shared" si="459"/>
        <v>0</v>
      </c>
      <c r="AA1805" s="540"/>
      <c r="AB1805" s="544" t="s">
        <v>2263</v>
      </c>
      <c r="AC1805" s="544" t="s">
        <v>2505</v>
      </c>
      <c r="AD1805" s="544" t="s">
        <v>2505</v>
      </c>
      <c r="AE1805" s="544" t="s">
        <v>2263</v>
      </c>
      <c r="AF1805" s="545">
        <v>303</v>
      </c>
      <c r="AG1805" s="545" t="s">
        <v>2263</v>
      </c>
      <c r="AH1805" s="543"/>
      <c r="AN1805" s="502">
        <f t="shared" si="452"/>
        <v>0</v>
      </c>
      <c r="AO1805" s="502">
        <f t="shared" si="452"/>
        <v>-472406.96216055303</v>
      </c>
      <c r="AP1805" s="502">
        <f t="shared" si="452"/>
        <v>-6933973.37679727</v>
      </c>
      <c r="AQ1805" s="502">
        <f t="shared" si="452"/>
        <v>-3107459.7967793513</v>
      </c>
    </row>
    <row r="1806" spans="1:43" ht="12.75" x14ac:dyDescent="0.2">
      <c r="A1806" s="535" t="s">
        <v>2178</v>
      </c>
      <c r="B1806" s="536">
        <v>0</v>
      </c>
      <c r="C1806" s="537" t="s">
        <v>2263</v>
      </c>
      <c r="D1806" s="537">
        <v>11205.299358566399</v>
      </c>
      <c r="E1806" s="537">
        <v>11205.299358566399</v>
      </c>
      <c r="F1806" s="537">
        <v>12814.352420972335</v>
      </c>
      <c r="G1806" s="538">
        <v>0</v>
      </c>
      <c r="H1806" s="538">
        <v>0</v>
      </c>
      <c r="I1806" s="538">
        <v>62</v>
      </c>
      <c r="J1806" s="538">
        <v>63</v>
      </c>
      <c r="K1806" s="539">
        <f t="shared" si="455"/>
        <v>0</v>
      </c>
      <c r="L1806" s="539">
        <f t="shared" si="450"/>
        <v>0</v>
      </c>
      <c r="M1806" s="539">
        <f t="shared" si="450"/>
        <v>694728.56023111672</v>
      </c>
      <c r="N1806" s="539">
        <f t="shared" si="450"/>
        <v>807304.2025212571</v>
      </c>
      <c r="O1806" s="539">
        <f t="shared" si="456"/>
        <v>1502032.7627523737</v>
      </c>
      <c r="P1806" s="540"/>
      <c r="Q1806" s="541"/>
      <c r="R1806" s="541"/>
      <c r="S1806" s="541"/>
      <c r="T1806" s="541"/>
      <c r="U1806" s="538">
        <f t="shared" si="457"/>
        <v>0</v>
      </c>
      <c r="V1806" s="538">
        <f t="shared" si="451"/>
        <v>0</v>
      </c>
      <c r="W1806" s="538">
        <f t="shared" si="451"/>
        <v>0</v>
      </c>
      <c r="X1806" s="538">
        <f t="shared" si="451"/>
        <v>0</v>
      </c>
      <c r="Y1806" s="538">
        <f t="shared" si="458"/>
        <v>0</v>
      </c>
      <c r="Z1806" s="542">
        <f t="shared" si="459"/>
        <v>0</v>
      </c>
      <c r="AA1806" s="540"/>
      <c r="AB1806" s="544" t="s">
        <v>2263</v>
      </c>
      <c r="AC1806" s="544" t="s">
        <v>2505</v>
      </c>
      <c r="AD1806" s="544" t="s">
        <v>2505</v>
      </c>
      <c r="AE1806" s="544" t="s">
        <v>2263</v>
      </c>
      <c r="AF1806" s="545" t="s">
        <v>2263</v>
      </c>
      <c r="AG1806" s="545" t="s">
        <v>2263</v>
      </c>
      <c r="AH1806" s="543"/>
      <c r="AN1806" s="502">
        <f t="shared" si="452"/>
        <v>0</v>
      </c>
      <c r="AO1806" s="502">
        <f t="shared" si="452"/>
        <v>0</v>
      </c>
      <c r="AP1806" s="502">
        <f t="shared" si="452"/>
        <v>-694728.56023111672</v>
      </c>
      <c r="AQ1806" s="502">
        <f t="shared" si="452"/>
        <v>-807304.2025212571</v>
      </c>
    </row>
    <row r="1807" spans="1:43" ht="12.75" x14ac:dyDescent="0.2">
      <c r="A1807" s="535" t="s">
        <v>2179</v>
      </c>
      <c r="B1807" s="536">
        <v>0</v>
      </c>
      <c r="C1807" s="537" t="s">
        <v>2263</v>
      </c>
      <c r="D1807" s="537">
        <v>6377.1079045312599</v>
      </c>
      <c r="E1807" s="537">
        <v>6377.1079045312599</v>
      </c>
      <c r="F1807" s="537">
        <v>7328.2474466846334</v>
      </c>
      <c r="G1807" s="538">
        <v>1</v>
      </c>
      <c r="H1807" s="538">
        <v>1</v>
      </c>
      <c r="I1807" s="538">
        <v>234</v>
      </c>
      <c r="J1807" s="538">
        <v>108</v>
      </c>
      <c r="K1807" s="539">
        <f t="shared" si="455"/>
        <v>0</v>
      </c>
      <c r="L1807" s="539">
        <f t="shared" si="450"/>
        <v>6377.1079045312599</v>
      </c>
      <c r="M1807" s="539">
        <f t="shared" si="450"/>
        <v>1492243.2496603148</v>
      </c>
      <c r="N1807" s="539">
        <f t="shared" si="450"/>
        <v>791450.72424194042</v>
      </c>
      <c r="O1807" s="539">
        <f t="shared" si="456"/>
        <v>2290071.0818067864</v>
      </c>
      <c r="P1807" s="540"/>
      <c r="Q1807" s="541"/>
      <c r="R1807" s="541"/>
      <c r="S1807" s="541"/>
      <c r="T1807" s="541"/>
      <c r="U1807" s="538">
        <f t="shared" si="457"/>
        <v>0</v>
      </c>
      <c r="V1807" s="538">
        <f t="shared" si="451"/>
        <v>0</v>
      </c>
      <c r="W1807" s="538">
        <f t="shared" si="451"/>
        <v>0</v>
      </c>
      <c r="X1807" s="538">
        <f t="shared" si="451"/>
        <v>0</v>
      </c>
      <c r="Y1807" s="538">
        <f t="shared" si="458"/>
        <v>0</v>
      </c>
      <c r="Z1807" s="542">
        <f t="shared" si="459"/>
        <v>0</v>
      </c>
      <c r="AA1807" s="540"/>
      <c r="AB1807" s="544" t="s">
        <v>2263</v>
      </c>
      <c r="AC1807" s="544" t="s">
        <v>2505</v>
      </c>
      <c r="AD1807" s="544" t="s">
        <v>2505</v>
      </c>
      <c r="AE1807" s="544" t="s">
        <v>2263</v>
      </c>
      <c r="AF1807" s="545">
        <v>330</v>
      </c>
      <c r="AG1807" s="545" t="s">
        <v>2263</v>
      </c>
      <c r="AH1807" s="543"/>
      <c r="AN1807" s="502">
        <f t="shared" si="452"/>
        <v>0</v>
      </c>
      <c r="AO1807" s="502">
        <f t="shared" si="452"/>
        <v>-6377.1079045312599</v>
      </c>
      <c r="AP1807" s="502">
        <f t="shared" si="452"/>
        <v>-1492243.2496603148</v>
      </c>
      <c r="AQ1807" s="502">
        <f t="shared" si="452"/>
        <v>-791450.72424194042</v>
      </c>
    </row>
    <row r="1808" spans="1:43" ht="12.75" x14ac:dyDescent="0.2">
      <c r="A1808" s="535" t="s">
        <v>2180</v>
      </c>
      <c r="B1808" s="536" t="s">
        <v>2474</v>
      </c>
      <c r="C1808" s="537" t="s">
        <v>2263</v>
      </c>
      <c r="D1808" s="537">
        <v>1488.7121789793571</v>
      </c>
      <c r="E1808" s="537">
        <v>1488.7121789793571</v>
      </c>
      <c r="F1808" s="537">
        <v>1387.48957146509</v>
      </c>
      <c r="G1808" s="538">
        <v>2</v>
      </c>
      <c r="H1808" s="538">
        <v>1169</v>
      </c>
      <c r="I1808" s="538">
        <v>411</v>
      </c>
      <c r="J1808" s="538">
        <v>2</v>
      </c>
      <c r="K1808" s="539">
        <f t="shared" si="455"/>
        <v>0</v>
      </c>
      <c r="L1808" s="539">
        <f t="shared" si="450"/>
        <v>1740304.5372268683</v>
      </c>
      <c r="M1808" s="539">
        <f t="shared" si="450"/>
        <v>611860.70556051575</v>
      </c>
      <c r="N1808" s="539">
        <f t="shared" si="450"/>
        <v>2774.9791429301799</v>
      </c>
      <c r="O1808" s="539">
        <f t="shared" si="456"/>
        <v>2354940.2219303143</v>
      </c>
      <c r="P1808" s="540"/>
      <c r="Q1808" s="541"/>
      <c r="R1808" s="541">
        <f>SUMPRODUCT(D1808:F1808,H1808:J1808)/SUM(H1808:J1808)</f>
        <v>1488.5842110811088</v>
      </c>
      <c r="S1808" s="541">
        <f>+R1808</f>
        <v>1488.5842110811088</v>
      </c>
      <c r="T1808" s="541">
        <f>+R1808</f>
        <v>1488.5842110811088</v>
      </c>
      <c r="U1808" s="538">
        <f t="shared" si="457"/>
        <v>0</v>
      </c>
      <c r="V1808" s="538">
        <f t="shared" si="451"/>
        <v>1740154.9427538163</v>
      </c>
      <c r="W1808" s="538">
        <f t="shared" si="451"/>
        <v>611808.11075433576</v>
      </c>
      <c r="X1808" s="538">
        <f t="shared" si="451"/>
        <v>2977.1684221622177</v>
      </c>
      <c r="Y1808" s="538">
        <f t="shared" si="458"/>
        <v>2354940.2219303143</v>
      </c>
      <c r="Z1808" s="542">
        <f t="shared" si="459"/>
        <v>0</v>
      </c>
      <c r="AA1808" s="540"/>
      <c r="AB1808" s="544" t="s">
        <v>2263</v>
      </c>
      <c r="AC1808" s="544" t="s">
        <v>2505</v>
      </c>
      <c r="AD1808" s="544" t="s">
        <v>2505</v>
      </c>
      <c r="AE1808" s="544" t="s">
        <v>2263</v>
      </c>
      <c r="AF1808" s="545">
        <v>107</v>
      </c>
      <c r="AG1808" s="545" t="s">
        <v>2263</v>
      </c>
      <c r="AH1808" s="543"/>
      <c r="AN1808" s="502">
        <f t="shared" si="452"/>
        <v>0</v>
      </c>
      <c r="AO1808" s="502">
        <f t="shared" si="452"/>
        <v>-149.59447305207141</v>
      </c>
      <c r="AP1808" s="502">
        <f t="shared" si="452"/>
        <v>-52.594806179986335</v>
      </c>
      <c r="AQ1808" s="502">
        <f t="shared" si="452"/>
        <v>202.18927923203773</v>
      </c>
    </row>
    <row r="1809" spans="1:43" ht="12.75" x14ac:dyDescent="0.2">
      <c r="A1809" s="535" t="s">
        <v>2181</v>
      </c>
      <c r="B1809" s="536">
        <v>0</v>
      </c>
      <c r="C1809" s="537" t="s">
        <v>2263</v>
      </c>
      <c r="D1809" s="537">
        <v>1392.774174931774</v>
      </c>
      <c r="E1809" s="537">
        <v>1392.774174931774</v>
      </c>
      <c r="F1809" s="537">
        <v>1392.774174931774</v>
      </c>
      <c r="G1809" s="538">
        <v>0</v>
      </c>
      <c r="H1809" s="538">
        <v>612</v>
      </c>
      <c r="I1809" s="538">
        <v>133</v>
      </c>
      <c r="J1809" s="538">
        <v>0</v>
      </c>
      <c r="K1809" s="539">
        <f t="shared" si="455"/>
        <v>0</v>
      </c>
      <c r="L1809" s="539">
        <f t="shared" si="450"/>
        <v>852377.79505824577</v>
      </c>
      <c r="M1809" s="539">
        <f t="shared" si="450"/>
        <v>185238.96526592594</v>
      </c>
      <c r="N1809" s="539">
        <f t="shared" si="450"/>
        <v>0</v>
      </c>
      <c r="O1809" s="539">
        <f t="shared" si="456"/>
        <v>1037616.7603241717</v>
      </c>
      <c r="P1809" s="540"/>
      <c r="Q1809" s="541"/>
      <c r="R1809" s="541"/>
      <c r="S1809" s="541"/>
      <c r="T1809" s="541"/>
      <c r="U1809" s="538">
        <f t="shared" si="457"/>
        <v>0</v>
      </c>
      <c r="V1809" s="538">
        <f t="shared" si="451"/>
        <v>0</v>
      </c>
      <c r="W1809" s="538">
        <f t="shared" si="451"/>
        <v>0</v>
      </c>
      <c r="X1809" s="538">
        <f t="shared" si="451"/>
        <v>0</v>
      </c>
      <c r="Y1809" s="538">
        <f t="shared" si="458"/>
        <v>0</v>
      </c>
      <c r="Z1809" s="542">
        <f t="shared" si="459"/>
        <v>0</v>
      </c>
      <c r="AA1809" s="540"/>
      <c r="AB1809" s="544" t="s">
        <v>2263</v>
      </c>
      <c r="AC1809" s="544" t="s">
        <v>2505</v>
      </c>
      <c r="AD1809" s="544" t="s">
        <v>2505</v>
      </c>
      <c r="AE1809" s="544" t="s">
        <v>2263</v>
      </c>
      <c r="AF1809" s="545" t="s">
        <v>2263</v>
      </c>
      <c r="AG1809" s="545" t="s">
        <v>2263</v>
      </c>
      <c r="AH1809" s="543"/>
      <c r="AN1809" s="502">
        <f t="shared" si="452"/>
        <v>0</v>
      </c>
      <c r="AO1809" s="502">
        <f t="shared" si="452"/>
        <v>-852377.79505824577</v>
      </c>
      <c r="AP1809" s="502">
        <f t="shared" si="452"/>
        <v>-185238.96526592594</v>
      </c>
      <c r="AQ1809" s="502">
        <f t="shared" si="452"/>
        <v>0</v>
      </c>
    </row>
    <row r="1810" spans="1:43" ht="12.75" x14ac:dyDescent="0.2">
      <c r="A1810" s="535" t="s">
        <v>2182</v>
      </c>
      <c r="B1810" s="536" t="s">
        <v>2474</v>
      </c>
      <c r="C1810" s="537" t="s">
        <v>2263</v>
      </c>
      <c r="D1810" s="537">
        <v>1230.4875836879223</v>
      </c>
      <c r="E1810" s="537">
        <v>1230.4875836879223</v>
      </c>
      <c r="F1810" s="537">
        <v>1037.5890805434167</v>
      </c>
      <c r="G1810" s="538">
        <v>4</v>
      </c>
      <c r="H1810" s="538">
        <v>5566</v>
      </c>
      <c r="I1810" s="538">
        <v>755</v>
      </c>
      <c r="J1810" s="538">
        <v>27</v>
      </c>
      <c r="K1810" s="539">
        <f t="shared" si="455"/>
        <v>0</v>
      </c>
      <c r="L1810" s="539">
        <f t="shared" si="450"/>
        <v>6848893.8908069758</v>
      </c>
      <c r="M1810" s="539">
        <f t="shared" si="450"/>
        <v>929018.12568438135</v>
      </c>
      <c r="N1810" s="539">
        <f t="shared" si="450"/>
        <v>28014.905174672251</v>
      </c>
      <c r="O1810" s="539">
        <f t="shared" si="456"/>
        <v>7805926.9216660298</v>
      </c>
      <c r="P1810" s="540"/>
      <c r="Q1810" s="541"/>
      <c r="R1810" s="541">
        <f>SUMPRODUCT(D1810:F1810,H1810:J1810)/SUM(H1810:J1810)</f>
        <v>1229.6671269165138</v>
      </c>
      <c r="S1810" s="541">
        <f>+R1810</f>
        <v>1229.6671269165138</v>
      </c>
      <c r="T1810" s="541">
        <f>+R1810</f>
        <v>1229.6671269165138</v>
      </c>
      <c r="U1810" s="538">
        <f t="shared" si="457"/>
        <v>0</v>
      </c>
      <c r="V1810" s="538">
        <f t="shared" si="451"/>
        <v>6844327.2284173155</v>
      </c>
      <c r="W1810" s="538">
        <f t="shared" si="451"/>
        <v>928398.68082196789</v>
      </c>
      <c r="X1810" s="538">
        <f t="shared" si="451"/>
        <v>33201.012426745874</v>
      </c>
      <c r="Y1810" s="538">
        <f t="shared" si="458"/>
        <v>7805926.9216660298</v>
      </c>
      <c r="Z1810" s="542">
        <f t="shared" si="459"/>
        <v>0</v>
      </c>
      <c r="AA1810" s="540"/>
      <c r="AB1810" s="544" t="s">
        <v>2263</v>
      </c>
      <c r="AC1810" s="544" t="s">
        <v>2505</v>
      </c>
      <c r="AD1810" s="544" t="s">
        <v>2505</v>
      </c>
      <c r="AE1810" s="544" t="s">
        <v>2263</v>
      </c>
      <c r="AF1810" s="545">
        <v>107</v>
      </c>
      <c r="AG1810" s="545" t="s">
        <v>2263</v>
      </c>
      <c r="AH1810" s="543"/>
      <c r="AN1810" s="502">
        <f t="shared" si="452"/>
        <v>0</v>
      </c>
      <c r="AO1810" s="502">
        <f t="shared" si="452"/>
        <v>-4566.6623896602541</v>
      </c>
      <c r="AP1810" s="502">
        <f t="shared" si="452"/>
        <v>-619.44486241345294</v>
      </c>
      <c r="AQ1810" s="502">
        <f t="shared" si="452"/>
        <v>5186.1072520736234</v>
      </c>
    </row>
    <row r="1811" spans="1:43" ht="12.75" x14ac:dyDescent="0.2">
      <c r="A1811" s="535" t="s">
        <v>2183</v>
      </c>
      <c r="B1811" s="536" t="s">
        <v>2474</v>
      </c>
      <c r="C1811" s="537" t="s">
        <v>2263</v>
      </c>
      <c r="D1811" s="537">
        <v>25521.073239283578</v>
      </c>
      <c r="E1811" s="537">
        <v>25521.073239283578</v>
      </c>
      <c r="F1811" s="537">
        <v>19323.431061691819</v>
      </c>
      <c r="G1811" s="538">
        <v>0</v>
      </c>
      <c r="H1811" s="538">
        <v>0</v>
      </c>
      <c r="I1811" s="538">
        <v>48</v>
      </c>
      <c r="J1811" s="538">
        <v>338</v>
      </c>
      <c r="K1811" s="539">
        <f t="shared" si="455"/>
        <v>0</v>
      </c>
      <c r="L1811" s="539">
        <f t="shared" si="450"/>
        <v>0</v>
      </c>
      <c r="M1811" s="539">
        <f t="shared" si="450"/>
        <v>1225011.5154856117</v>
      </c>
      <c r="N1811" s="539">
        <f t="shared" si="450"/>
        <v>6531319.698851835</v>
      </c>
      <c r="O1811" s="539">
        <f t="shared" si="456"/>
        <v>7756331.2143374467</v>
      </c>
      <c r="P1811" s="540"/>
      <c r="Q1811" s="541"/>
      <c r="R1811" s="541">
        <f>SUMPRODUCT(D1811:F1811,H1811:J1811)/SUM(H1811:J1811)</f>
        <v>20094.122316936391</v>
      </c>
      <c r="S1811" s="541">
        <f>+R1811</f>
        <v>20094.122316936391</v>
      </c>
      <c r="T1811" s="541">
        <f>+R1811</f>
        <v>20094.122316936391</v>
      </c>
      <c r="U1811" s="538">
        <f t="shared" si="457"/>
        <v>0</v>
      </c>
      <c r="V1811" s="538">
        <f t="shared" si="451"/>
        <v>0</v>
      </c>
      <c r="W1811" s="538">
        <f t="shared" si="451"/>
        <v>964517.87121294672</v>
      </c>
      <c r="X1811" s="538">
        <f t="shared" si="451"/>
        <v>6791813.3431245005</v>
      </c>
      <c r="Y1811" s="538">
        <f t="shared" si="458"/>
        <v>7756331.2143374477</v>
      </c>
      <c r="Z1811" s="542">
        <f t="shared" si="459"/>
        <v>9.3132257461547852E-10</v>
      </c>
      <c r="AA1811" s="540"/>
      <c r="AB1811" s="544" t="s">
        <v>2263</v>
      </c>
      <c r="AC1811" s="544" t="s">
        <v>2505</v>
      </c>
      <c r="AD1811" s="544" t="s">
        <v>2505</v>
      </c>
      <c r="AE1811" s="544" t="s">
        <v>2263</v>
      </c>
      <c r="AF1811" s="545" t="s">
        <v>2263</v>
      </c>
      <c r="AG1811" s="545" t="s">
        <v>2263</v>
      </c>
      <c r="AH1811" s="543"/>
      <c r="AN1811" s="502">
        <f t="shared" si="452"/>
        <v>0</v>
      </c>
      <c r="AO1811" s="502">
        <f t="shared" si="452"/>
        <v>0</v>
      </c>
      <c r="AP1811" s="502">
        <f t="shared" si="452"/>
        <v>-260493.64427266503</v>
      </c>
      <c r="AQ1811" s="502">
        <f t="shared" si="452"/>
        <v>260493.64427266549</v>
      </c>
    </row>
    <row r="1812" spans="1:43" ht="12.75" x14ac:dyDescent="0.2">
      <c r="A1812" s="535" t="s">
        <v>2184</v>
      </c>
      <c r="B1812" s="536" t="s">
        <v>2474</v>
      </c>
      <c r="C1812" s="537" t="s">
        <v>2263</v>
      </c>
      <c r="D1812" s="537">
        <v>14185.934745111999</v>
      </c>
      <c r="E1812" s="537">
        <v>14185.934745111999</v>
      </c>
      <c r="F1812" s="537">
        <v>12648.431319697394</v>
      </c>
      <c r="G1812" s="538">
        <v>0</v>
      </c>
      <c r="H1812" s="538">
        <v>1</v>
      </c>
      <c r="I1812" s="538">
        <v>66</v>
      </c>
      <c r="J1812" s="538">
        <v>198</v>
      </c>
      <c r="K1812" s="539">
        <f t="shared" si="455"/>
        <v>0</v>
      </c>
      <c r="L1812" s="539">
        <f t="shared" si="450"/>
        <v>14185.934745111999</v>
      </c>
      <c r="M1812" s="539">
        <f t="shared" si="450"/>
        <v>936271.69317739201</v>
      </c>
      <c r="N1812" s="539">
        <f t="shared" si="450"/>
        <v>2504389.4013000843</v>
      </c>
      <c r="O1812" s="539">
        <f t="shared" si="456"/>
        <v>3454847.0292225881</v>
      </c>
      <c r="P1812" s="540"/>
      <c r="Q1812" s="541"/>
      <c r="R1812" s="541">
        <f>SUMPRODUCT(D1812:F1812,H1812:J1812)/SUM(H1812:J1812)</f>
        <v>13037.158600839955</v>
      </c>
      <c r="S1812" s="541">
        <f>+R1812</f>
        <v>13037.158600839955</v>
      </c>
      <c r="T1812" s="541">
        <f>+R1812</f>
        <v>13037.158600839955</v>
      </c>
      <c r="U1812" s="538">
        <f t="shared" si="457"/>
        <v>0</v>
      </c>
      <c r="V1812" s="538">
        <f t="shared" si="451"/>
        <v>13037.158600839955</v>
      </c>
      <c r="W1812" s="538">
        <f t="shared" si="451"/>
        <v>860452.46765543707</v>
      </c>
      <c r="X1812" s="538">
        <f t="shared" si="451"/>
        <v>2581357.4029663112</v>
      </c>
      <c r="Y1812" s="538">
        <f t="shared" si="458"/>
        <v>3454847.0292225881</v>
      </c>
      <c r="Z1812" s="542">
        <f t="shared" si="459"/>
        <v>0</v>
      </c>
      <c r="AA1812" s="540"/>
      <c r="AB1812" s="544" t="s">
        <v>2263</v>
      </c>
      <c r="AC1812" s="544" t="s">
        <v>2505</v>
      </c>
      <c r="AD1812" s="544" t="s">
        <v>2505</v>
      </c>
      <c r="AE1812" s="544" t="s">
        <v>2263</v>
      </c>
      <c r="AF1812" s="545" t="s">
        <v>2263</v>
      </c>
      <c r="AG1812" s="545" t="s">
        <v>2263</v>
      </c>
      <c r="AH1812" s="543"/>
      <c r="AN1812" s="502">
        <f t="shared" si="452"/>
        <v>0</v>
      </c>
      <c r="AO1812" s="502">
        <f t="shared" si="452"/>
        <v>-1148.7761442720439</v>
      </c>
      <c r="AP1812" s="502">
        <f t="shared" si="452"/>
        <v>-75819.225521954941</v>
      </c>
      <c r="AQ1812" s="502">
        <f t="shared" si="452"/>
        <v>76968.00166622689</v>
      </c>
    </row>
    <row r="1813" spans="1:43" ht="12.75" x14ac:dyDescent="0.2">
      <c r="A1813" s="535" t="s">
        <v>2185</v>
      </c>
      <c r="B1813" s="536" t="s">
        <v>2474</v>
      </c>
      <c r="C1813" s="537" t="s">
        <v>2263</v>
      </c>
      <c r="D1813" s="537">
        <v>18910.95001013474</v>
      </c>
      <c r="E1813" s="537">
        <v>18910.95001013474</v>
      </c>
      <c r="F1813" s="537">
        <v>17567.869089826159</v>
      </c>
      <c r="G1813" s="538">
        <v>0</v>
      </c>
      <c r="H1813" s="538">
        <v>0</v>
      </c>
      <c r="I1813" s="538">
        <v>46</v>
      </c>
      <c r="J1813" s="538">
        <v>355</v>
      </c>
      <c r="K1813" s="539">
        <f t="shared" si="455"/>
        <v>0</v>
      </c>
      <c r="L1813" s="539">
        <f t="shared" si="450"/>
        <v>0</v>
      </c>
      <c r="M1813" s="539">
        <f t="shared" si="450"/>
        <v>869903.70046619803</v>
      </c>
      <c r="N1813" s="539">
        <f t="shared" si="450"/>
        <v>6236593.5268882867</v>
      </c>
      <c r="O1813" s="539">
        <f t="shared" si="456"/>
        <v>7106497.2273544846</v>
      </c>
      <c r="P1813" s="540"/>
      <c r="Q1813" s="541"/>
      <c r="R1813" s="541">
        <f>SUMPRODUCT(D1813:F1813,H1813:J1813)/SUM(H1813:J1813)</f>
        <v>17721.93822282914</v>
      </c>
      <c r="S1813" s="541">
        <f>+R1813</f>
        <v>17721.93822282914</v>
      </c>
      <c r="T1813" s="541">
        <f>+R1813</f>
        <v>17721.93822282914</v>
      </c>
      <c r="U1813" s="538">
        <f t="shared" si="457"/>
        <v>0</v>
      </c>
      <c r="V1813" s="538">
        <f t="shared" si="451"/>
        <v>0</v>
      </c>
      <c r="W1813" s="538">
        <f t="shared" si="451"/>
        <v>815209.15825014038</v>
      </c>
      <c r="X1813" s="538">
        <f t="shared" si="451"/>
        <v>6291288.0691043446</v>
      </c>
      <c r="Y1813" s="538">
        <f t="shared" si="458"/>
        <v>7106497.2273544846</v>
      </c>
      <c r="Z1813" s="542">
        <f t="shared" si="459"/>
        <v>0</v>
      </c>
      <c r="AA1813" s="540"/>
      <c r="AB1813" s="544" t="s">
        <v>2263</v>
      </c>
      <c r="AC1813" s="544" t="s">
        <v>2505</v>
      </c>
      <c r="AD1813" s="544" t="s">
        <v>2505</v>
      </c>
      <c r="AE1813" s="544" t="s">
        <v>2263</v>
      </c>
      <c r="AF1813" s="545" t="s">
        <v>2263</v>
      </c>
      <c r="AG1813" s="545" t="s">
        <v>2263</v>
      </c>
      <c r="AH1813" s="543"/>
      <c r="AN1813" s="502">
        <f t="shared" si="452"/>
        <v>0</v>
      </c>
      <c r="AO1813" s="502">
        <f t="shared" si="452"/>
        <v>0</v>
      </c>
      <c r="AP1813" s="502">
        <f t="shared" si="452"/>
        <v>-54694.542216057656</v>
      </c>
      <c r="AQ1813" s="502">
        <f t="shared" si="452"/>
        <v>54694.542216057889</v>
      </c>
    </row>
    <row r="1814" spans="1:43" ht="12.75" x14ac:dyDescent="0.2">
      <c r="A1814" s="535" t="s">
        <v>2186</v>
      </c>
      <c r="B1814" s="536">
        <v>0</v>
      </c>
      <c r="C1814" s="537" t="s">
        <v>2263</v>
      </c>
      <c r="D1814" s="537">
        <v>11998.068521359832</v>
      </c>
      <c r="E1814" s="537">
        <v>11998.068521359832</v>
      </c>
      <c r="F1814" s="537">
        <v>11905.277776917901</v>
      </c>
      <c r="G1814" s="538">
        <v>0</v>
      </c>
      <c r="H1814" s="538">
        <v>0</v>
      </c>
      <c r="I1814" s="538">
        <v>58</v>
      </c>
      <c r="J1814" s="538">
        <v>320</v>
      </c>
      <c r="K1814" s="539">
        <f t="shared" si="455"/>
        <v>0</v>
      </c>
      <c r="L1814" s="539">
        <f t="shared" si="450"/>
        <v>0</v>
      </c>
      <c r="M1814" s="539">
        <f t="shared" si="450"/>
        <v>695887.9742388702</v>
      </c>
      <c r="N1814" s="539">
        <f t="shared" si="450"/>
        <v>3809688.8886137283</v>
      </c>
      <c r="O1814" s="539">
        <f t="shared" si="456"/>
        <v>4505576.8628525985</v>
      </c>
      <c r="P1814" s="540"/>
      <c r="Q1814" s="541"/>
      <c r="R1814" s="541"/>
      <c r="S1814" s="541"/>
      <c r="T1814" s="541"/>
      <c r="U1814" s="538">
        <f t="shared" si="457"/>
        <v>0</v>
      </c>
      <c r="V1814" s="538">
        <f t="shared" si="451"/>
        <v>0</v>
      </c>
      <c r="W1814" s="538">
        <f t="shared" si="451"/>
        <v>0</v>
      </c>
      <c r="X1814" s="538">
        <f t="shared" si="451"/>
        <v>0</v>
      </c>
      <c r="Y1814" s="538">
        <f t="shared" si="458"/>
        <v>0</v>
      </c>
      <c r="Z1814" s="542">
        <f t="shared" si="459"/>
        <v>0</v>
      </c>
      <c r="AA1814" s="540"/>
      <c r="AB1814" s="544" t="s">
        <v>2263</v>
      </c>
      <c r="AC1814" s="544" t="s">
        <v>2505</v>
      </c>
      <c r="AD1814" s="544" t="s">
        <v>2505</v>
      </c>
      <c r="AE1814" s="544" t="s">
        <v>2263</v>
      </c>
      <c r="AF1814" s="545" t="s">
        <v>2263</v>
      </c>
      <c r="AG1814" s="545" t="s">
        <v>2263</v>
      </c>
      <c r="AH1814" s="543"/>
      <c r="AN1814" s="502">
        <f t="shared" si="452"/>
        <v>0</v>
      </c>
      <c r="AO1814" s="502">
        <f t="shared" si="452"/>
        <v>0</v>
      </c>
      <c r="AP1814" s="502">
        <f t="shared" si="452"/>
        <v>-695887.9742388702</v>
      </c>
      <c r="AQ1814" s="502">
        <f t="shared" si="452"/>
        <v>-3809688.8886137283</v>
      </c>
    </row>
    <row r="1815" spans="1:43" ht="12.75" x14ac:dyDescent="0.2">
      <c r="A1815" s="535" t="s">
        <v>2187</v>
      </c>
      <c r="B1815" s="536">
        <v>0</v>
      </c>
      <c r="C1815" s="537" t="s">
        <v>2263</v>
      </c>
      <c r="D1815" s="537">
        <v>12149.283304564293</v>
      </c>
      <c r="E1815" s="537">
        <v>12149.283304564293</v>
      </c>
      <c r="F1815" s="537">
        <v>12847.635296665843</v>
      </c>
      <c r="G1815" s="538">
        <v>0</v>
      </c>
      <c r="H1815" s="538">
        <v>0</v>
      </c>
      <c r="I1815" s="538">
        <v>166</v>
      </c>
      <c r="J1815" s="538">
        <v>1004</v>
      </c>
      <c r="K1815" s="539">
        <f t="shared" si="455"/>
        <v>0</v>
      </c>
      <c r="L1815" s="539">
        <f t="shared" si="450"/>
        <v>0</v>
      </c>
      <c r="M1815" s="539">
        <f t="shared" si="450"/>
        <v>2016781.0285576726</v>
      </c>
      <c r="N1815" s="539">
        <f t="shared" si="450"/>
        <v>12899025.837852506</v>
      </c>
      <c r="O1815" s="539">
        <f t="shared" si="456"/>
        <v>14915806.866410179</v>
      </c>
      <c r="P1815" s="540"/>
      <c r="Q1815" s="541"/>
      <c r="R1815" s="541"/>
      <c r="S1815" s="541"/>
      <c r="T1815" s="541"/>
      <c r="U1815" s="538">
        <f t="shared" si="457"/>
        <v>0</v>
      </c>
      <c r="V1815" s="538">
        <f t="shared" si="451"/>
        <v>0</v>
      </c>
      <c r="W1815" s="538">
        <f t="shared" si="451"/>
        <v>0</v>
      </c>
      <c r="X1815" s="538">
        <f t="shared" si="451"/>
        <v>0</v>
      </c>
      <c r="Y1815" s="538">
        <f t="shared" si="458"/>
        <v>0</v>
      </c>
      <c r="Z1815" s="542">
        <f t="shared" si="459"/>
        <v>0</v>
      </c>
      <c r="AA1815" s="540"/>
      <c r="AB1815" s="544" t="s">
        <v>2263</v>
      </c>
      <c r="AC1815" s="544" t="s">
        <v>2505</v>
      </c>
      <c r="AD1815" s="544" t="s">
        <v>2505</v>
      </c>
      <c r="AE1815" s="544" t="s">
        <v>2263</v>
      </c>
      <c r="AF1815" s="545" t="s">
        <v>2263</v>
      </c>
      <c r="AG1815" s="545" t="s">
        <v>2263</v>
      </c>
      <c r="AH1815" s="543"/>
      <c r="AN1815" s="502">
        <f t="shared" si="452"/>
        <v>0</v>
      </c>
      <c r="AO1815" s="502">
        <f t="shared" si="452"/>
        <v>0</v>
      </c>
      <c r="AP1815" s="502">
        <f t="shared" si="452"/>
        <v>-2016781.0285576726</v>
      </c>
      <c r="AQ1815" s="502">
        <f t="shared" si="452"/>
        <v>-12899025.837852506</v>
      </c>
    </row>
    <row r="1816" spans="1:43" ht="12.75" x14ac:dyDescent="0.2">
      <c r="A1816" s="535" t="s">
        <v>2188</v>
      </c>
      <c r="B1816" s="536">
        <v>0</v>
      </c>
      <c r="C1816" s="537" t="s">
        <v>2263</v>
      </c>
      <c r="D1816" s="537">
        <v>6127.3618040952069</v>
      </c>
      <c r="E1816" s="537">
        <v>6127.3618040952069</v>
      </c>
      <c r="F1816" s="537">
        <v>7666.4886637823874</v>
      </c>
      <c r="G1816" s="538">
        <v>7</v>
      </c>
      <c r="H1816" s="538">
        <v>75</v>
      </c>
      <c r="I1816" s="538">
        <v>743</v>
      </c>
      <c r="J1816" s="538">
        <v>1157</v>
      </c>
      <c r="K1816" s="539">
        <f t="shared" si="455"/>
        <v>0</v>
      </c>
      <c r="L1816" s="539">
        <f t="shared" si="450"/>
        <v>459552.13530714053</v>
      </c>
      <c r="M1816" s="539">
        <f t="shared" si="450"/>
        <v>4552629.8204427389</v>
      </c>
      <c r="N1816" s="539">
        <f t="shared" si="450"/>
        <v>8870127.3839962222</v>
      </c>
      <c r="O1816" s="539">
        <f t="shared" si="456"/>
        <v>13882309.339746103</v>
      </c>
      <c r="P1816" s="540"/>
      <c r="Q1816" s="541"/>
      <c r="R1816" s="541"/>
      <c r="S1816" s="541"/>
      <c r="T1816" s="541"/>
      <c r="U1816" s="538">
        <f t="shared" si="457"/>
        <v>0</v>
      </c>
      <c r="V1816" s="538">
        <f t="shared" si="451"/>
        <v>0</v>
      </c>
      <c r="W1816" s="538">
        <f t="shared" si="451"/>
        <v>0</v>
      </c>
      <c r="X1816" s="538">
        <f t="shared" si="451"/>
        <v>0</v>
      </c>
      <c r="Y1816" s="538">
        <f t="shared" si="458"/>
        <v>0</v>
      </c>
      <c r="Z1816" s="542">
        <f t="shared" si="459"/>
        <v>0</v>
      </c>
      <c r="AA1816" s="540"/>
      <c r="AB1816" s="544" t="s">
        <v>2263</v>
      </c>
      <c r="AC1816" s="544" t="s">
        <v>2505</v>
      </c>
      <c r="AD1816" s="544" t="s">
        <v>2505</v>
      </c>
      <c r="AE1816" s="544" t="s">
        <v>2263</v>
      </c>
      <c r="AF1816" s="545">
        <v>502</v>
      </c>
      <c r="AG1816" s="545" t="s">
        <v>2263</v>
      </c>
      <c r="AH1816" s="543"/>
      <c r="AN1816" s="502">
        <f t="shared" si="452"/>
        <v>0</v>
      </c>
      <c r="AO1816" s="502">
        <f t="shared" si="452"/>
        <v>-459552.13530714053</v>
      </c>
      <c r="AP1816" s="502">
        <f t="shared" si="452"/>
        <v>-4552629.8204427389</v>
      </c>
      <c r="AQ1816" s="502">
        <f t="shared" si="452"/>
        <v>-8870127.3839962222</v>
      </c>
    </row>
    <row r="1817" spans="1:43" ht="12.75" x14ac:dyDescent="0.2">
      <c r="A1817" s="535" t="s">
        <v>2189</v>
      </c>
      <c r="B1817" s="536">
        <v>0</v>
      </c>
      <c r="C1817" s="537" t="s">
        <v>2263</v>
      </c>
      <c r="D1817" s="537">
        <v>8967.3289701634039</v>
      </c>
      <c r="E1817" s="537">
        <v>8967.3289701634039</v>
      </c>
      <c r="F1817" s="537">
        <v>11931.70648242033</v>
      </c>
      <c r="G1817" s="538">
        <v>0</v>
      </c>
      <c r="H1817" s="538">
        <v>0</v>
      </c>
      <c r="I1817" s="538">
        <v>42</v>
      </c>
      <c r="J1817" s="538">
        <v>195</v>
      </c>
      <c r="K1817" s="539">
        <f t="shared" si="455"/>
        <v>0</v>
      </c>
      <c r="L1817" s="539">
        <f t="shared" si="450"/>
        <v>0</v>
      </c>
      <c r="M1817" s="539">
        <f t="shared" si="450"/>
        <v>376627.81674686295</v>
      </c>
      <c r="N1817" s="539">
        <f t="shared" si="450"/>
        <v>2326682.7640719642</v>
      </c>
      <c r="O1817" s="539">
        <f t="shared" si="456"/>
        <v>2703310.5808188273</v>
      </c>
      <c r="P1817" s="540"/>
      <c r="Q1817" s="541"/>
      <c r="R1817" s="541"/>
      <c r="S1817" s="541"/>
      <c r="T1817" s="541"/>
      <c r="U1817" s="538">
        <f t="shared" si="457"/>
        <v>0</v>
      </c>
      <c r="V1817" s="538">
        <f t="shared" si="451"/>
        <v>0</v>
      </c>
      <c r="W1817" s="538">
        <f t="shared" si="451"/>
        <v>0</v>
      </c>
      <c r="X1817" s="538">
        <f t="shared" si="451"/>
        <v>0</v>
      </c>
      <c r="Y1817" s="538">
        <f t="shared" si="458"/>
        <v>0</v>
      </c>
      <c r="Z1817" s="542">
        <f t="shared" si="459"/>
        <v>0</v>
      </c>
      <c r="AA1817" s="540"/>
      <c r="AB1817" s="544" t="s">
        <v>2263</v>
      </c>
      <c r="AC1817" s="544" t="s">
        <v>2505</v>
      </c>
      <c r="AD1817" s="544" t="s">
        <v>2505</v>
      </c>
      <c r="AE1817" s="544" t="s">
        <v>2263</v>
      </c>
      <c r="AF1817" s="545" t="s">
        <v>2263</v>
      </c>
      <c r="AG1817" s="545" t="s">
        <v>2263</v>
      </c>
      <c r="AH1817" s="543"/>
      <c r="AN1817" s="502">
        <f t="shared" si="452"/>
        <v>0</v>
      </c>
      <c r="AO1817" s="502">
        <f t="shared" si="452"/>
        <v>0</v>
      </c>
      <c r="AP1817" s="502">
        <f t="shared" si="452"/>
        <v>-376627.81674686295</v>
      </c>
      <c r="AQ1817" s="502">
        <f t="shared" si="452"/>
        <v>-2326682.7640719642</v>
      </c>
    </row>
    <row r="1818" spans="1:43" ht="12.75" x14ac:dyDescent="0.2">
      <c r="A1818" s="535" t="s">
        <v>2190</v>
      </c>
      <c r="B1818" s="536">
        <v>0</v>
      </c>
      <c r="C1818" s="537" t="s">
        <v>2263</v>
      </c>
      <c r="D1818" s="537">
        <v>3183.7285021146622</v>
      </c>
      <c r="E1818" s="537">
        <v>3183.7285021146622</v>
      </c>
      <c r="F1818" s="537">
        <v>7503.3181040379932</v>
      </c>
      <c r="G1818" s="538">
        <v>0</v>
      </c>
      <c r="H1818" s="538">
        <v>21</v>
      </c>
      <c r="I1818" s="538">
        <v>97</v>
      </c>
      <c r="J1818" s="538">
        <v>120</v>
      </c>
      <c r="K1818" s="539">
        <f t="shared" si="455"/>
        <v>0</v>
      </c>
      <c r="L1818" s="539">
        <f t="shared" si="450"/>
        <v>66858.29854440791</v>
      </c>
      <c r="M1818" s="539">
        <f t="shared" si="450"/>
        <v>308821.66470512224</v>
      </c>
      <c r="N1818" s="539">
        <f t="shared" si="450"/>
        <v>900398.17248455924</v>
      </c>
      <c r="O1818" s="539">
        <f t="shared" si="456"/>
        <v>1276078.1357340894</v>
      </c>
      <c r="P1818" s="540"/>
      <c r="Q1818" s="541"/>
      <c r="R1818" s="541"/>
      <c r="S1818" s="541"/>
      <c r="T1818" s="541"/>
      <c r="U1818" s="538">
        <f t="shared" si="457"/>
        <v>0</v>
      </c>
      <c r="V1818" s="538">
        <f t="shared" si="451"/>
        <v>0</v>
      </c>
      <c r="W1818" s="538">
        <f t="shared" si="451"/>
        <v>0</v>
      </c>
      <c r="X1818" s="538">
        <f t="shared" si="451"/>
        <v>0</v>
      </c>
      <c r="Y1818" s="538">
        <f t="shared" si="458"/>
        <v>0</v>
      </c>
      <c r="Z1818" s="542">
        <f t="shared" si="459"/>
        <v>0</v>
      </c>
      <c r="AA1818" s="540"/>
      <c r="AB1818" s="544" t="s">
        <v>2263</v>
      </c>
      <c r="AC1818" s="544" t="s">
        <v>2505</v>
      </c>
      <c r="AD1818" s="544" t="s">
        <v>2505</v>
      </c>
      <c r="AE1818" s="544" t="s">
        <v>2263</v>
      </c>
      <c r="AF1818" s="545" t="s">
        <v>2263</v>
      </c>
      <c r="AG1818" s="545" t="s">
        <v>2263</v>
      </c>
      <c r="AH1818" s="543"/>
      <c r="AN1818" s="502">
        <f t="shared" si="452"/>
        <v>0</v>
      </c>
      <c r="AO1818" s="502">
        <f t="shared" si="452"/>
        <v>-66858.29854440791</v>
      </c>
      <c r="AP1818" s="502">
        <f t="shared" si="452"/>
        <v>-308821.66470512224</v>
      </c>
      <c r="AQ1818" s="502">
        <f t="shared" si="452"/>
        <v>-900398.17248455924</v>
      </c>
    </row>
    <row r="1819" spans="1:43" ht="12.75" x14ac:dyDescent="0.2">
      <c r="A1819" s="535" t="s">
        <v>2191</v>
      </c>
      <c r="B1819" s="536">
        <v>0</v>
      </c>
      <c r="C1819" s="537" t="s">
        <v>2263</v>
      </c>
      <c r="D1819" s="537">
        <v>16100.20280321467</v>
      </c>
      <c r="E1819" s="537">
        <v>16100.20280321467</v>
      </c>
      <c r="F1819" s="537">
        <v>17316.326499358132</v>
      </c>
      <c r="G1819" s="538">
        <v>0</v>
      </c>
      <c r="H1819" s="538">
        <v>0</v>
      </c>
      <c r="I1819" s="538">
        <v>71</v>
      </c>
      <c r="J1819" s="538">
        <v>281</v>
      </c>
      <c r="K1819" s="539">
        <f t="shared" si="455"/>
        <v>0</v>
      </c>
      <c r="L1819" s="539">
        <f t="shared" si="450"/>
        <v>0</v>
      </c>
      <c r="M1819" s="539">
        <f t="shared" si="450"/>
        <v>1143114.3990282416</v>
      </c>
      <c r="N1819" s="539">
        <f t="shared" si="450"/>
        <v>4865887.7463196348</v>
      </c>
      <c r="O1819" s="539">
        <f t="shared" si="456"/>
        <v>6009002.1453478765</v>
      </c>
      <c r="P1819" s="540"/>
      <c r="Q1819" s="541"/>
      <c r="R1819" s="541"/>
      <c r="S1819" s="541"/>
      <c r="T1819" s="541"/>
      <c r="U1819" s="538">
        <f t="shared" si="457"/>
        <v>0</v>
      </c>
      <c r="V1819" s="538">
        <f t="shared" si="451"/>
        <v>0</v>
      </c>
      <c r="W1819" s="538">
        <f t="shared" si="451"/>
        <v>0</v>
      </c>
      <c r="X1819" s="538">
        <f t="shared" si="451"/>
        <v>0</v>
      </c>
      <c r="Y1819" s="538">
        <f t="shared" si="458"/>
        <v>0</v>
      </c>
      <c r="Z1819" s="542">
        <f t="shared" si="459"/>
        <v>0</v>
      </c>
      <c r="AA1819" s="540"/>
      <c r="AB1819" s="544" t="s">
        <v>2263</v>
      </c>
      <c r="AC1819" s="544" t="s">
        <v>2505</v>
      </c>
      <c r="AD1819" s="544" t="s">
        <v>2505</v>
      </c>
      <c r="AE1819" s="544" t="s">
        <v>2263</v>
      </c>
      <c r="AF1819" s="545" t="s">
        <v>2263</v>
      </c>
      <c r="AG1819" s="545" t="s">
        <v>2263</v>
      </c>
      <c r="AH1819" s="543"/>
      <c r="AN1819" s="502">
        <f t="shared" si="452"/>
        <v>0</v>
      </c>
      <c r="AO1819" s="502">
        <f t="shared" si="452"/>
        <v>0</v>
      </c>
      <c r="AP1819" s="502">
        <f t="shared" si="452"/>
        <v>-1143114.3990282416</v>
      </c>
      <c r="AQ1819" s="502">
        <f t="shared" si="452"/>
        <v>-4865887.7463196348</v>
      </c>
    </row>
    <row r="1820" spans="1:43" ht="12.75" x14ac:dyDescent="0.2">
      <c r="A1820" s="535" t="s">
        <v>2192</v>
      </c>
      <c r="B1820" s="536">
        <v>0</v>
      </c>
      <c r="C1820" s="537" t="s">
        <v>2263</v>
      </c>
      <c r="D1820" s="537">
        <v>8067.5341204336974</v>
      </c>
      <c r="E1820" s="537">
        <v>8067.5341204336974</v>
      </c>
      <c r="F1820" s="537">
        <v>11131.361745557075</v>
      </c>
      <c r="G1820" s="538">
        <v>0</v>
      </c>
      <c r="H1820" s="538">
        <v>0</v>
      </c>
      <c r="I1820" s="538">
        <v>107</v>
      </c>
      <c r="J1820" s="538">
        <v>210</v>
      </c>
      <c r="K1820" s="539">
        <f t="shared" si="455"/>
        <v>0</v>
      </c>
      <c r="L1820" s="539">
        <f t="shared" si="450"/>
        <v>0</v>
      </c>
      <c r="M1820" s="539">
        <f t="shared" si="450"/>
        <v>863226.15088640561</v>
      </c>
      <c r="N1820" s="539">
        <f t="shared" si="450"/>
        <v>2337585.9665669855</v>
      </c>
      <c r="O1820" s="539">
        <f t="shared" si="456"/>
        <v>3200812.1174533912</v>
      </c>
      <c r="P1820" s="540"/>
      <c r="Q1820" s="541"/>
      <c r="R1820" s="541"/>
      <c r="S1820" s="541"/>
      <c r="T1820" s="541"/>
      <c r="U1820" s="538">
        <f t="shared" si="457"/>
        <v>0</v>
      </c>
      <c r="V1820" s="538">
        <f t="shared" si="451"/>
        <v>0</v>
      </c>
      <c r="W1820" s="538">
        <f t="shared" si="451"/>
        <v>0</v>
      </c>
      <c r="X1820" s="538">
        <f t="shared" si="451"/>
        <v>0</v>
      </c>
      <c r="Y1820" s="538">
        <f t="shared" si="458"/>
        <v>0</v>
      </c>
      <c r="Z1820" s="542">
        <f t="shared" si="459"/>
        <v>0</v>
      </c>
      <c r="AA1820" s="540"/>
      <c r="AB1820" s="544" t="s">
        <v>2263</v>
      </c>
      <c r="AC1820" s="544" t="s">
        <v>2505</v>
      </c>
      <c r="AD1820" s="544" t="s">
        <v>2505</v>
      </c>
      <c r="AE1820" s="544" t="s">
        <v>2263</v>
      </c>
      <c r="AF1820" s="545" t="s">
        <v>2263</v>
      </c>
      <c r="AG1820" s="545" t="s">
        <v>2263</v>
      </c>
      <c r="AH1820" s="543"/>
      <c r="AN1820" s="502">
        <f t="shared" si="452"/>
        <v>0</v>
      </c>
      <c r="AO1820" s="502">
        <f t="shared" si="452"/>
        <v>0</v>
      </c>
      <c r="AP1820" s="502">
        <f t="shared" si="452"/>
        <v>-863226.15088640561</v>
      </c>
      <c r="AQ1820" s="502">
        <f t="shared" si="452"/>
        <v>-2337585.9665669855</v>
      </c>
    </row>
    <row r="1821" spans="1:43" ht="12.75" x14ac:dyDescent="0.2">
      <c r="A1821" s="535" t="s">
        <v>2193</v>
      </c>
      <c r="B1821" s="536">
        <v>0</v>
      </c>
      <c r="C1821" s="537" t="s">
        <v>2263</v>
      </c>
      <c r="D1821" s="537">
        <v>10806.534780791375</v>
      </c>
      <c r="E1821" s="537">
        <v>10806.534780791375</v>
      </c>
      <c r="F1821" s="537">
        <v>11339.205280811526</v>
      </c>
      <c r="G1821" s="538">
        <v>0</v>
      </c>
      <c r="H1821" s="538">
        <v>0</v>
      </c>
      <c r="I1821" s="538">
        <v>54</v>
      </c>
      <c r="J1821" s="538">
        <v>366</v>
      </c>
      <c r="K1821" s="539">
        <f t="shared" si="455"/>
        <v>0</v>
      </c>
      <c r="L1821" s="539">
        <f t="shared" si="450"/>
        <v>0</v>
      </c>
      <c r="M1821" s="539">
        <f t="shared" si="450"/>
        <v>583552.87816273421</v>
      </c>
      <c r="N1821" s="539">
        <f t="shared" si="450"/>
        <v>4150149.1327770185</v>
      </c>
      <c r="O1821" s="539">
        <f t="shared" si="456"/>
        <v>4733702.0109397527</v>
      </c>
      <c r="P1821" s="540"/>
      <c r="Q1821" s="541"/>
      <c r="R1821" s="541"/>
      <c r="S1821" s="541"/>
      <c r="T1821" s="541"/>
      <c r="U1821" s="538">
        <f t="shared" si="457"/>
        <v>0</v>
      </c>
      <c r="V1821" s="538">
        <f t="shared" si="451"/>
        <v>0</v>
      </c>
      <c r="W1821" s="538">
        <f t="shared" si="451"/>
        <v>0</v>
      </c>
      <c r="X1821" s="538">
        <f t="shared" si="451"/>
        <v>0</v>
      </c>
      <c r="Y1821" s="538">
        <f t="shared" si="458"/>
        <v>0</v>
      </c>
      <c r="Z1821" s="542">
        <f t="shared" si="459"/>
        <v>0</v>
      </c>
      <c r="AA1821" s="540"/>
      <c r="AB1821" s="544" t="s">
        <v>2263</v>
      </c>
      <c r="AC1821" s="544" t="s">
        <v>2505</v>
      </c>
      <c r="AD1821" s="544" t="s">
        <v>2505</v>
      </c>
      <c r="AE1821" s="544" t="s">
        <v>2263</v>
      </c>
      <c r="AF1821" s="545" t="s">
        <v>2263</v>
      </c>
      <c r="AG1821" s="545" t="s">
        <v>2263</v>
      </c>
      <c r="AH1821" s="543"/>
      <c r="AN1821" s="502">
        <f t="shared" si="452"/>
        <v>0</v>
      </c>
      <c r="AO1821" s="502">
        <f t="shared" si="452"/>
        <v>0</v>
      </c>
      <c r="AP1821" s="502">
        <f t="shared" si="452"/>
        <v>-583552.87816273421</v>
      </c>
      <c r="AQ1821" s="502">
        <f t="shared" si="452"/>
        <v>-4150149.1327770185</v>
      </c>
    </row>
    <row r="1822" spans="1:43" ht="12.75" x14ac:dyDescent="0.2">
      <c r="A1822" s="535" t="s">
        <v>2194</v>
      </c>
      <c r="B1822" s="536">
        <v>0</v>
      </c>
      <c r="C1822" s="537" t="s">
        <v>2263</v>
      </c>
      <c r="D1822" s="537">
        <v>4728.4954430902608</v>
      </c>
      <c r="E1822" s="537">
        <v>4728.4954430902608</v>
      </c>
      <c r="F1822" s="537">
        <v>6770.9043937134793</v>
      </c>
      <c r="G1822" s="538">
        <v>0</v>
      </c>
      <c r="H1822" s="538">
        <v>0</v>
      </c>
      <c r="I1822" s="538">
        <v>74</v>
      </c>
      <c r="J1822" s="538">
        <v>294</v>
      </c>
      <c r="K1822" s="539">
        <f t="shared" si="455"/>
        <v>0</v>
      </c>
      <c r="L1822" s="539">
        <f t="shared" si="450"/>
        <v>0</v>
      </c>
      <c r="M1822" s="539">
        <f t="shared" si="450"/>
        <v>349908.6627886793</v>
      </c>
      <c r="N1822" s="539">
        <f t="shared" si="450"/>
        <v>1990645.8917517629</v>
      </c>
      <c r="O1822" s="539">
        <f t="shared" si="456"/>
        <v>2340554.5545404423</v>
      </c>
      <c r="P1822" s="540"/>
      <c r="Q1822" s="541"/>
      <c r="R1822" s="541"/>
      <c r="S1822" s="541"/>
      <c r="T1822" s="541"/>
      <c r="U1822" s="538">
        <f t="shared" si="457"/>
        <v>0</v>
      </c>
      <c r="V1822" s="538">
        <f t="shared" si="451"/>
        <v>0</v>
      </c>
      <c r="W1822" s="538">
        <f t="shared" si="451"/>
        <v>0</v>
      </c>
      <c r="X1822" s="538">
        <f t="shared" si="451"/>
        <v>0</v>
      </c>
      <c r="Y1822" s="538">
        <f t="shared" si="458"/>
        <v>0</v>
      </c>
      <c r="Z1822" s="542">
        <f t="shared" si="459"/>
        <v>0</v>
      </c>
      <c r="AA1822" s="540"/>
      <c r="AB1822" s="544" t="s">
        <v>2263</v>
      </c>
      <c r="AC1822" s="544" t="s">
        <v>2505</v>
      </c>
      <c r="AD1822" s="544" t="s">
        <v>2505</v>
      </c>
      <c r="AE1822" s="544" t="s">
        <v>2263</v>
      </c>
      <c r="AF1822" s="545" t="s">
        <v>2263</v>
      </c>
      <c r="AG1822" s="545" t="s">
        <v>2263</v>
      </c>
      <c r="AH1822" s="543"/>
      <c r="AN1822" s="502">
        <f t="shared" si="452"/>
        <v>0</v>
      </c>
      <c r="AO1822" s="502">
        <f t="shared" si="452"/>
        <v>0</v>
      </c>
      <c r="AP1822" s="502">
        <f t="shared" si="452"/>
        <v>-349908.6627886793</v>
      </c>
      <c r="AQ1822" s="502">
        <f t="shared" si="452"/>
        <v>-1990645.8917517629</v>
      </c>
    </row>
    <row r="1823" spans="1:43" ht="12.75" x14ac:dyDescent="0.2">
      <c r="A1823" s="535" t="s">
        <v>2195</v>
      </c>
      <c r="B1823" s="536">
        <v>0</v>
      </c>
      <c r="C1823" s="537" t="s">
        <v>2263</v>
      </c>
      <c r="D1823" s="537">
        <v>4928.2751494826498</v>
      </c>
      <c r="E1823" s="537">
        <v>4928.2751494826498</v>
      </c>
      <c r="F1823" s="537">
        <v>8043.743036625302</v>
      </c>
      <c r="G1823" s="538">
        <v>0</v>
      </c>
      <c r="H1823" s="538">
        <v>31</v>
      </c>
      <c r="I1823" s="538">
        <v>287</v>
      </c>
      <c r="J1823" s="538">
        <v>1200</v>
      </c>
      <c r="K1823" s="539">
        <f t="shared" si="455"/>
        <v>0</v>
      </c>
      <c r="L1823" s="539">
        <f t="shared" si="450"/>
        <v>152776.52963396214</v>
      </c>
      <c r="M1823" s="539">
        <f t="shared" si="450"/>
        <v>1414414.9679015204</v>
      </c>
      <c r="N1823" s="539">
        <f t="shared" si="450"/>
        <v>9652491.6439503618</v>
      </c>
      <c r="O1823" s="539">
        <f t="shared" si="456"/>
        <v>11219683.141485844</v>
      </c>
      <c r="P1823" s="540"/>
      <c r="Q1823" s="541"/>
      <c r="R1823" s="541"/>
      <c r="S1823" s="541"/>
      <c r="T1823" s="541"/>
      <c r="U1823" s="538">
        <f t="shared" si="457"/>
        <v>0</v>
      </c>
      <c r="V1823" s="538">
        <f t="shared" si="451"/>
        <v>0</v>
      </c>
      <c r="W1823" s="538">
        <f t="shared" si="451"/>
        <v>0</v>
      </c>
      <c r="X1823" s="538">
        <f t="shared" si="451"/>
        <v>0</v>
      </c>
      <c r="Y1823" s="538">
        <f t="shared" si="458"/>
        <v>0</v>
      </c>
      <c r="Z1823" s="542">
        <f t="shared" si="459"/>
        <v>0</v>
      </c>
      <c r="AA1823" s="540"/>
      <c r="AB1823" s="544" t="s">
        <v>2263</v>
      </c>
      <c r="AC1823" s="544" t="s">
        <v>2505</v>
      </c>
      <c r="AD1823" s="544" t="s">
        <v>2505</v>
      </c>
      <c r="AE1823" s="544" t="s">
        <v>2263</v>
      </c>
      <c r="AF1823" s="545" t="s">
        <v>2263</v>
      </c>
      <c r="AG1823" s="545" t="s">
        <v>2263</v>
      </c>
      <c r="AH1823" s="543"/>
      <c r="AN1823" s="502">
        <f t="shared" si="452"/>
        <v>0</v>
      </c>
      <c r="AO1823" s="502">
        <f t="shared" si="452"/>
        <v>-152776.52963396214</v>
      </c>
      <c r="AP1823" s="502">
        <f t="shared" si="452"/>
        <v>-1414414.9679015204</v>
      </c>
      <c r="AQ1823" s="502">
        <f t="shared" si="452"/>
        <v>-9652491.6439503618</v>
      </c>
    </row>
    <row r="1824" spans="1:43" ht="12.75" x14ac:dyDescent="0.2">
      <c r="A1824" s="535" t="s">
        <v>2196</v>
      </c>
      <c r="B1824" s="536">
        <v>0</v>
      </c>
      <c r="C1824" s="537" t="s">
        <v>2263</v>
      </c>
      <c r="D1824" s="537">
        <v>2645.3406346906459</v>
      </c>
      <c r="E1824" s="537">
        <v>2645.3406346906459</v>
      </c>
      <c r="F1824" s="537">
        <v>4987.1920542800581</v>
      </c>
      <c r="G1824" s="538">
        <v>0</v>
      </c>
      <c r="H1824" s="538">
        <v>126</v>
      </c>
      <c r="I1824" s="538">
        <v>528</v>
      </c>
      <c r="J1824" s="538">
        <v>717</v>
      </c>
      <c r="K1824" s="539">
        <f t="shared" si="455"/>
        <v>0</v>
      </c>
      <c r="L1824" s="539">
        <f t="shared" si="450"/>
        <v>333312.91997102136</v>
      </c>
      <c r="M1824" s="539">
        <f t="shared" si="450"/>
        <v>1396739.8551166609</v>
      </c>
      <c r="N1824" s="539">
        <f t="shared" si="450"/>
        <v>3575816.7029188015</v>
      </c>
      <c r="O1824" s="539">
        <f t="shared" si="456"/>
        <v>5305869.478006484</v>
      </c>
      <c r="P1824" s="540"/>
      <c r="Q1824" s="541"/>
      <c r="R1824" s="541"/>
      <c r="S1824" s="541"/>
      <c r="T1824" s="541"/>
      <c r="U1824" s="538">
        <f t="shared" si="457"/>
        <v>0</v>
      </c>
      <c r="V1824" s="538">
        <f t="shared" si="451"/>
        <v>0</v>
      </c>
      <c r="W1824" s="538">
        <f t="shared" si="451"/>
        <v>0</v>
      </c>
      <c r="X1824" s="538">
        <f t="shared" si="451"/>
        <v>0</v>
      </c>
      <c r="Y1824" s="538">
        <f t="shared" si="458"/>
        <v>0</v>
      </c>
      <c r="Z1824" s="542">
        <f t="shared" si="459"/>
        <v>0</v>
      </c>
      <c r="AA1824" s="540"/>
      <c r="AB1824" s="544" t="s">
        <v>2263</v>
      </c>
      <c r="AC1824" s="544" t="s">
        <v>2505</v>
      </c>
      <c r="AD1824" s="544" t="s">
        <v>2505</v>
      </c>
      <c r="AE1824" s="544" t="s">
        <v>2263</v>
      </c>
      <c r="AF1824" s="545" t="s">
        <v>2263</v>
      </c>
      <c r="AG1824" s="545" t="s">
        <v>2263</v>
      </c>
      <c r="AH1824" s="543"/>
      <c r="AN1824" s="502">
        <f t="shared" si="452"/>
        <v>0</v>
      </c>
      <c r="AO1824" s="502">
        <f t="shared" si="452"/>
        <v>-333312.91997102136</v>
      </c>
      <c r="AP1824" s="502">
        <f t="shared" si="452"/>
        <v>-1396739.8551166609</v>
      </c>
      <c r="AQ1824" s="502">
        <f t="shared" si="452"/>
        <v>-3575816.7029188015</v>
      </c>
    </row>
    <row r="1825" spans="1:43" ht="12.75" x14ac:dyDescent="0.2">
      <c r="A1825" s="535" t="s">
        <v>2197</v>
      </c>
      <c r="B1825" s="536">
        <v>0</v>
      </c>
      <c r="C1825" s="537" t="s">
        <v>2263</v>
      </c>
      <c r="D1825" s="537">
        <v>1853.4210224084575</v>
      </c>
      <c r="E1825" s="537">
        <v>1853.4210224084575</v>
      </c>
      <c r="F1825" s="537">
        <v>3581.7340180421138</v>
      </c>
      <c r="G1825" s="538">
        <v>8</v>
      </c>
      <c r="H1825" s="538">
        <v>633</v>
      </c>
      <c r="I1825" s="538">
        <v>954</v>
      </c>
      <c r="J1825" s="538">
        <v>900</v>
      </c>
      <c r="K1825" s="539">
        <f t="shared" si="455"/>
        <v>0</v>
      </c>
      <c r="L1825" s="539">
        <f t="shared" si="450"/>
        <v>1173215.5071845537</v>
      </c>
      <c r="M1825" s="539">
        <f t="shared" si="450"/>
        <v>1768163.6553776683</v>
      </c>
      <c r="N1825" s="539">
        <f t="shared" si="450"/>
        <v>3223560.6162379025</v>
      </c>
      <c r="O1825" s="539">
        <f t="shared" si="456"/>
        <v>6164939.7788001243</v>
      </c>
      <c r="P1825" s="540"/>
      <c r="Q1825" s="541"/>
      <c r="R1825" s="541"/>
      <c r="S1825" s="541"/>
      <c r="T1825" s="541"/>
      <c r="U1825" s="538">
        <f t="shared" si="457"/>
        <v>0</v>
      </c>
      <c r="V1825" s="538">
        <f t="shared" si="451"/>
        <v>0</v>
      </c>
      <c r="W1825" s="538">
        <f t="shared" si="451"/>
        <v>0</v>
      </c>
      <c r="X1825" s="538">
        <f t="shared" si="451"/>
        <v>0</v>
      </c>
      <c r="Y1825" s="538">
        <f t="shared" si="458"/>
        <v>0</v>
      </c>
      <c r="Z1825" s="542">
        <f t="shared" si="459"/>
        <v>0</v>
      </c>
      <c r="AA1825" s="540"/>
      <c r="AB1825" s="544" t="s">
        <v>2263</v>
      </c>
      <c r="AC1825" s="544" t="s">
        <v>2505</v>
      </c>
      <c r="AD1825" s="544" t="s">
        <v>2505</v>
      </c>
      <c r="AE1825" s="544" t="s">
        <v>2263</v>
      </c>
      <c r="AF1825" s="545">
        <v>330</v>
      </c>
      <c r="AG1825" s="545" t="s">
        <v>2263</v>
      </c>
      <c r="AH1825" s="543"/>
      <c r="AN1825" s="502">
        <f t="shared" si="452"/>
        <v>0</v>
      </c>
      <c r="AO1825" s="502">
        <f t="shared" si="452"/>
        <v>-1173215.5071845537</v>
      </c>
      <c r="AP1825" s="502">
        <f t="shared" si="452"/>
        <v>-1768163.6553776683</v>
      </c>
      <c r="AQ1825" s="502">
        <f t="shared" si="452"/>
        <v>-3223560.6162379025</v>
      </c>
    </row>
    <row r="1826" spans="1:43" ht="12.75" x14ac:dyDescent="0.2">
      <c r="A1826" s="535" t="s">
        <v>2198</v>
      </c>
      <c r="B1826" s="536">
        <v>0</v>
      </c>
      <c r="C1826" s="537" t="s">
        <v>2263</v>
      </c>
      <c r="D1826" s="537">
        <v>5839.2321507564175</v>
      </c>
      <c r="E1826" s="537">
        <v>5839.2321507564175</v>
      </c>
      <c r="F1826" s="537">
        <v>6510.9636709941187</v>
      </c>
      <c r="G1826" s="538">
        <v>0</v>
      </c>
      <c r="H1826" s="538">
        <v>3</v>
      </c>
      <c r="I1826" s="538">
        <v>127</v>
      </c>
      <c r="J1826" s="538">
        <v>145</v>
      </c>
      <c r="K1826" s="539">
        <f t="shared" si="455"/>
        <v>0</v>
      </c>
      <c r="L1826" s="539">
        <f t="shared" si="450"/>
        <v>17517.696452269251</v>
      </c>
      <c r="M1826" s="539">
        <f t="shared" si="450"/>
        <v>741582.48314606503</v>
      </c>
      <c r="N1826" s="539">
        <f t="shared" si="450"/>
        <v>944089.73229414725</v>
      </c>
      <c r="O1826" s="539">
        <f t="shared" si="456"/>
        <v>1703189.9118924816</v>
      </c>
      <c r="P1826" s="540"/>
      <c r="Q1826" s="541"/>
      <c r="R1826" s="541"/>
      <c r="S1826" s="541"/>
      <c r="T1826" s="541"/>
      <c r="U1826" s="538">
        <f t="shared" si="457"/>
        <v>0</v>
      </c>
      <c r="V1826" s="538">
        <f t="shared" si="451"/>
        <v>0</v>
      </c>
      <c r="W1826" s="538">
        <f t="shared" si="451"/>
        <v>0</v>
      </c>
      <c r="X1826" s="538">
        <f t="shared" si="451"/>
        <v>0</v>
      </c>
      <c r="Y1826" s="538">
        <f t="shared" si="458"/>
        <v>0</v>
      </c>
      <c r="Z1826" s="542">
        <f t="shared" si="459"/>
        <v>0</v>
      </c>
      <c r="AA1826" s="540"/>
      <c r="AB1826" s="544" t="s">
        <v>2263</v>
      </c>
      <c r="AC1826" s="544" t="s">
        <v>2505</v>
      </c>
      <c r="AD1826" s="544" t="s">
        <v>2505</v>
      </c>
      <c r="AE1826" s="544" t="s">
        <v>2263</v>
      </c>
      <c r="AF1826" s="545" t="s">
        <v>2263</v>
      </c>
      <c r="AG1826" s="545" t="s">
        <v>2263</v>
      </c>
      <c r="AH1826" s="543"/>
      <c r="AN1826" s="502">
        <f t="shared" si="452"/>
        <v>0</v>
      </c>
      <c r="AO1826" s="502">
        <f t="shared" si="452"/>
        <v>-17517.696452269251</v>
      </c>
      <c r="AP1826" s="502">
        <f t="shared" si="452"/>
        <v>-741582.48314606503</v>
      </c>
      <c r="AQ1826" s="502">
        <f t="shared" si="452"/>
        <v>-944089.73229414725</v>
      </c>
    </row>
    <row r="1827" spans="1:43" ht="12.75" x14ac:dyDescent="0.2">
      <c r="A1827" s="535" t="s">
        <v>2199</v>
      </c>
      <c r="B1827" s="536">
        <v>0</v>
      </c>
      <c r="C1827" s="537" t="s">
        <v>2263</v>
      </c>
      <c r="D1827" s="537">
        <v>4685.0013044729676</v>
      </c>
      <c r="E1827" s="537">
        <v>4685.0013044729676</v>
      </c>
      <c r="F1827" s="537">
        <v>7127.2309331460538</v>
      </c>
      <c r="G1827" s="538">
        <v>0</v>
      </c>
      <c r="H1827" s="538">
        <v>1</v>
      </c>
      <c r="I1827" s="538">
        <v>526</v>
      </c>
      <c r="J1827" s="538">
        <v>672</v>
      </c>
      <c r="K1827" s="539">
        <f t="shared" si="455"/>
        <v>0</v>
      </c>
      <c r="L1827" s="539">
        <f t="shared" si="450"/>
        <v>4685.0013044729676</v>
      </c>
      <c r="M1827" s="539">
        <f t="shared" si="450"/>
        <v>2464310.6861527809</v>
      </c>
      <c r="N1827" s="539">
        <f t="shared" si="450"/>
        <v>4789499.1870741481</v>
      </c>
      <c r="O1827" s="539">
        <f t="shared" si="456"/>
        <v>7258494.8745314013</v>
      </c>
      <c r="P1827" s="540"/>
      <c r="Q1827" s="541"/>
      <c r="R1827" s="541"/>
      <c r="S1827" s="541"/>
      <c r="T1827" s="541"/>
      <c r="U1827" s="538">
        <f t="shared" si="457"/>
        <v>0</v>
      </c>
      <c r="V1827" s="538">
        <f t="shared" si="451"/>
        <v>0</v>
      </c>
      <c r="W1827" s="538">
        <f t="shared" si="451"/>
        <v>0</v>
      </c>
      <c r="X1827" s="538">
        <f t="shared" si="451"/>
        <v>0</v>
      </c>
      <c r="Y1827" s="538">
        <f t="shared" si="458"/>
        <v>0</v>
      </c>
      <c r="Z1827" s="542">
        <f t="shared" si="459"/>
        <v>0</v>
      </c>
      <c r="AA1827" s="540"/>
      <c r="AB1827" s="544" t="s">
        <v>2263</v>
      </c>
      <c r="AC1827" s="544" t="s">
        <v>2505</v>
      </c>
      <c r="AD1827" s="544" t="s">
        <v>2505</v>
      </c>
      <c r="AE1827" s="544" t="s">
        <v>2263</v>
      </c>
      <c r="AF1827" s="545" t="s">
        <v>2263</v>
      </c>
      <c r="AG1827" s="545" t="s">
        <v>2263</v>
      </c>
      <c r="AH1827" s="543"/>
      <c r="AN1827" s="502">
        <f t="shared" si="452"/>
        <v>0</v>
      </c>
      <c r="AO1827" s="502">
        <f t="shared" si="452"/>
        <v>-4685.0013044729676</v>
      </c>
      <c r="AP1827" s="502">
        <f t="shared" si="452"/>
        <v>-2464310.6861527809</v>
      </c>
      <c r="AQ1827" s="502">
        <f t="shared" si="452"/>
        <v>-4789499.1870741481</v>
      </c>
    </row>
    <row r="1828" spans="1:43" ht="12.75" x14ac:dyDescent="0.2">
      <c r="A1828" s="535" t="s">
        <v>2200</v>
      </c>
      <c r="B1828" s="536">
        <v>0</v>
      </c>
      <c r="C1828" s="537" t="s">
        <v>2263</v>
      </c>
      <c r="D1828" s="537">
        <v>3443.1474643571178</v>
      </c>
      <c r="E1828" s="537">
        <v>3443.1474643571178</v>
      </c>
      <c r="F1828" s="537">
        <v>4329.0097555168477</v>
      </c>
      <c r="G1828" s="538">
        <v>4</v>
      </c>
      <c r="H1828" s="538">
        <v>6</v>
      </c>
      <c r="I1828" s="538">
        <v>2503</v>
      </c>
      <c r="J1828" s="538">
        <v>1024</v>
      </c>
      <c r="K1828" s="539">
        <f t="shared" si="455"/>
        <v>0</v>
      </c>
      <c r="L1828" s="539">
        <f t="shared" si="450"/>
        <v>20658.884786142706</v>
      </c>
      <c r="M1828" s="539">
        <f t="shared" si="450"/>
        <v>8618198.1032858659</v>
      </c>
      <c r="N1828" s="539">
        <f t="shared" si="450"/>
        <v>4432905.989649252</v>
      </c>
      <c r="O1828" s="539">
        <f t="shared" si="456"/>
        <v>13071762.977721259</v>
      </c>
      <c r="P1828" s="540"/>
      <c r="Q1828" s="541"/>
      <c r="R1828" s="541"/>
      <c r="S1828" s="541"/>
      <c r="T1828" s="541"/>
      <c r="U1828" s="538">
        <f t="shared" si="457"/>
        <v>0</v>
      </c>
      <c r="V1828" s="538">
        <f t="shared" si="451"/>
        <v>0</v>
      </c>
      <c r="W1828" s="538">
        <f t="shared" si="451"/>
        <v>0</v>
      </c>
      <c r="X1828" s="538">
        <f t="shared" si="451"/>
        <v>0</v>
      </c>
      <c r="Y1828" s="538">
        <f t="shared" si="458"/>
        <v>0</v>
      </c>
      <c r="Z1828" s="542">
        <f t="shared" si="459"/>
        <v>0</v>
      </c>
      <c r="AA1828" s="540"/>
      <c r="AB1828" s="544" t="s">
        <v>2263</v>
      </c>
      <c r="AC1828" s="544" t="s">
        <v>2505</v>
      </c>
      <c r="AD1828" s="544" t="s">
        <v>2505</v>
      </c>
      <c r="AE1828" s="544" t="s">
        <v>2263</v>
      </c>
      <c r="AF1828" s="545">
        <v>330</v>
      </c>
      <c r="AG1828" s="545" t="s">
        <v>2263</v>
      </c>
      <c r="AH1828" s="543"/>
      <c r="AN1828" s="502">
        <f t="shared" si="452"/>
        <v>0</v>
      </c>
      <c r="AO1828" s="502">
        <f t="shared" si="452"/>
        <v>-20658.884786142706</v>
      </c>
      <c r="AP1828" s="502">
        <f t="shared" si="452"/>
        <v>-8618198.1032858659</v>
      </c>
      <c r="AQ1828" s="502">
        <f t="shared" si="452"/>
        <v>-4432905.989649252</v>
      </c>
    </row>
    <row r="1829" spans="1:43" ht="12.75" x14ac:dyDescent="0.2">
      <c r="A1829" s="535" t="s">
        <v>2201</v>
      </c>
      <c r="B1829" s="536">
        <v>0</v>
      </c>
      <c r="C1829" s="537" t="s">
        <v>2263</v>
      </c>
      <c r="D1829" s="537">
        <v>4597.3945357111443</v>
      </c>
      <c r="E1829" s="537">
        <v>4597.3945357111443</v>
      </c>
      <c r="F1829" s="537">
        <v>6360.9637879037609</v>
      </c>
      <c r="G1829" s="538">
        <v>0</v>
      </c>
      <c r="H1829" s="538">
        <v>22</v>
      </c>
      <c r="I1829" s="538">
        <v>91</v>
      </c>
      <c r="J1829" s="538">
        <v>292</v>
      </c>
      <c r="K1829" s="539">
        <f t="shared" si="455"/>
        <v>0</v>
      </c>
      <c r="L1829" s="539">
        <f t="shared" si="450"/>
        <v>101142.67978564517</v>
      </c>
      <c r="M1829" s="539">
        <f t="shared" si="450"/>
        <v>418362.90274971415</v>
      </c>
      <c r="N1829" s="539">
        <f t="shared" si="450"/>
        <v>1857401.4260678983</v>
      </c>
      <c r="O1829" s="539">
        <f t="shared" si="456"/>
        <v>2376907.0086032576</v>
      </c>
      <c r="P1829" s="540"/>
      <c r="Q1829" s="541"/>
      <c r="R1829" s="541"/>
      <c r="S1829" s="541"/>
      <c r="T1829" s="541"/>
      <c r="U1829" s="538">
        <f t="shared" si="457"/>
        <v>0</v>
      </c>
      <c r="V1829" s="538">
        <f t="shared" si="451"/>
        <v>0</v>
      </c>
      <c r="W1829" s="538">
        <f t="shared" si="451"/>
        <v>0</v>
      </c>
      <c r="X1829" s="538">
        <f t="shared" si="451"/>
        <v>0</v>
      </c>
      <c r="Y1829" s="538">
        <f t="shared" si="458"/>
        <v>0</v>
      </c>
      <c r="Z1829" s="542">
        <f t="shared" si="459"/>
        <v>0</v>
      </c>
      <c r="AA1829" s="540"/>
      <c r="AB1829" s="544" t="s">
        <v>2263</v>
      </c>
      <c r="AC1829" s="544" t="s">
        <v>2505</v>
      </c>
      <c r="AD1829" s="544" t="s">
        <v>2505</v>
      </c>
      <c r="AE1829" s="544" t="s">
        <v>2263</v>
      </c>
      <c r="AF1829" s="545" t="s">
        <v>2263</v>
      </c>
      <c r="AG1829" s="545" t="s">
        <v>2263</v>
      </c>
      <c r="AH1829" s="543"/>
      <c r="AN1829" s="502">
        <f t="shared" si="452"/>
        <v>0</v>
      </c>
      <c r="AO1829" s="502">
        <f t="shared" si="452"/>
        <v>-101142.67978564517</v>
      </c>
      <c r="AP1829" s="502">
        <f t="shared" si="452"/>
        <v>-418362.90274971415</v>
      </c>
      <c r="AQ1829" s="502">
        <f t="shared" si="452"/>
        <v>-1857401.4260678983</v>
      </c>
    </row>
    <row r="1830" spans="1:43" ht="12.75" x14ac:dyDescent="0.2">
      <c r="A1830" s="535" t="s">
        <v>2202</v>
      </c>
      <c r="B1830" s="536">
        <v>0</v>
      </c>
      <c r="C1830" s="537" t="s">
        <v>2263</v>
      </c>
      <c r="D1830" s="537">
        <v>2358.6694712964259</v>
      </c>
      <c r="E1830" s="537">
        <v>2358.6694712964259</v>
      </c>
      <c r="F1830" s="537">
        <v>2773.3423937972361</v>
      </c>
      <c r="G1830" s="538">
        <v>18</v>
      </c>
      <c r="H1830" s="538">
        <v>176</v>
      </c>
      <c r="I1830" s="538">
        <v>363</v>
      </c>
      <c r="J1830" s="538">
        <v>704</v>
      </c>
      <c r="K1830" s="539">
        <f t="shared" si="455"/>
        <v>0</v>
      </c>
      <c r="L1830" s="539">
        <f t="shared" si="450"/>
        <v>415125.82694817096</v>
      </c>
      <c r="M1830" s="539">
        <f t="shared" si="450"/>
        <v>856197.01808060263</v>
      </c>
      <c r="N1830" s="539">
        <f t="shared" si="450"/>
        <v>1952433.0452332543</v>
      </c>
      <c r="O1830" s="539">
        <f t="shared" si="456"/>
        <v>3223755.8902620282</v>
      </c>
      <c r="P1830" s="540"/>
      <c r="Q1830" s="541"/>
      <c r="R1830" s="541"/>
      <c r="S1830" s="541"/>
      <c r="T1830" s="541"/>
      <c r="U1830" s="538">
        <f t="shared" si="457"/>
        <v>0</v>
      </c>
      <c r="V1830" s="538">
        <f t="shared" si="451"/>
        <v>0</v>
      </c>
      <c r="W1830" s="538">
        <f t="shared" si="451"/>
        <v>0</v>
      </c>
      <c r="X1830" s="538">
        <f t="shared" si="451"/>
        <v>0</v>
      </c>
      <c r="Y1830" s="538">
        <f t="shared" si="458"/>
        <v>0</v>
      </c>
      <c r="Z1830" s="542">
        <f t="shared" si="459"/>
        <v>0</v>
      </c>
      <c r="AA1830" s="540"/>
      <c r="AB1830" s="544" t="s">
        <v>2263</v>
      </c>
      <c r="AC1830" s="544" t="s">
        <v>2505</v>
      </c>
      <c r="AD1830" s="544" t="s">
        <v>2505</v>
      </c>
      <c r="AE1830" s="544" t="s">
        <v>2263</v>
      </c>
      <c r="AF1830" s="545">
        <v>130</v>
      </c>
      <c r="AG1830" s="545" t="s">
        <v>2263</v>
      </c>
      <c r="AH1830" s="543"/>
      <c r="AN1830" s="502">
        <f t="shared" si="452"/>
        <v>0</v>
      </c>
      <c r="AO1830" s="502">
        <f t="shared" si="452"/>
        <v>-415125.82694817096</v>
      </c>
      <c r="AP1830" s="502">
        <f t="shared" si="452"/>
        <v>-856197.01808060263</v>
      </c>
      <c r="AQ1830" s="502">
        <f t="shared" si="452"/>
        <v>-1952433.0452332543</v>
      </c>
    </row>
    <row r="1831" spans="1:43" ht="12.75" x14ac:dyDescent="0.2">
      <c r="A1831" s="535" t="s">
        <v>2203</v>
      </c>
      <c r="B1831" s="536">
        <v>0</v>
      </c>
      <c r="C1831" s="537" t="s">
        <v>2263</v>
      </c>
      <c r="D1831" s="537">
        <v>1382.949790319391</v>
      </c>
      <c r="E1831" s="537">
        <v>1382.949790319391</v>
      </c>
      <c r="F1831" s="537">
        <v>2165.0093720789955</v>
      </c>
      <c r="G1831" s="538">
        <v>14</v>
      </c>
      <c r="H1831" s="538">
        <v>131</v>
      </c>
      <c r="I1831" s="538">
        <v>169</v>
      </c>
      <c r="J1831" s="538">
        <v>9</v>
      </c>
      <c r="K1831" s="539">
        <f t="shared" si="455"/>
        <v>0</v>
      </c>
      <c r="L1831" s="539">
        <f t="shared" si="450"/>
        <v>181166.42253184022</v>
      </c>
      <c r="M1831" s="539">
        <f t="shared" si="450"/>
        <v>233718.51456397708</v>
      </c>
      <c r="N1831" s="539">
        <f t="shared" si="450"/>
        <v>19485.08434871096</v>
      </c>
      <c r="O1831" s="539">
        <f t="shared" si="456"/>
        <v>434370.02144452825</v>
      </c>
      <c r="P1831" s="540"/>
      <c r="Q1831" s="541"/>
      <c r="R1831" s="541"/>
      <c r="S1831" s="541"/>
      <c r="T1831" s="541"/>
      <c r="U1831" s="538">
        <f t="shared" si="457"/>
        <v>0</v>
      </c>
      <c r="V1831" s="538">
        <f t="shared" si="451"/>
        <v>0</v>
      </c>
      <c r="W1831" s="538">
        <f t="shared" si="451"/>
        <v>0</v>
      </c>
      <c r="X1831" s="538">
        <f t="shared" si="451"/>
        <v>0</v>
      </c>
      <c r="Y1831" s="538">
        <f t="shared" si="458"/>
        <v>0</v>
      </c>
      <c r="Z1831" s="542">
        <f t="shared" si="459"/>
        <v>0</v>
      </c>
      <c r="AA1831" s="540"/>
      <c r="AB1831" s="544" t="s">
        <v>2263</v>
      </c>
      <c r="AC1831" s="544" t="s">
        <v>2505</v>
      </c>
      <c r="AD1831" s="544" t="s">
        <v>2505</v>
      </c>
      <c r="AE1831" s="544" t="s">
        <v>2263</v>
      </c>
      <c r="AF1831" s="545">
        <v>191</v>
      </c>
      <c r="AG1831" s="545" t="s">
        <v>2263</v>
      </c>
      <c r="AH1831" s="543"/>
      <c r="AN1831" s="502">
        <f t="shared" si="452"/>
        <v>0</v>
      </c>
      <c r="AO1831" s="502">
        <f t="shared" si="452"/>
        <v>-181166.42253184022</v>
      </c>
      <c r="AP1831" s="502">
        <f t="shared" si="452"/>
        <v>-233718.51456397708</v>
      </c>
      <c r="AQ1831" s="502">
        <f t="shared" si="452"/>
        <v>-19485.08434871096</v>
      </c>
    </row>
    <row r="1832" spans="1:43" ht="12.75" x14ac:dyDescent="0.2">
      <c r="A1832" s="535" t="s">
        <v>2204</v>
      </c>
      <c r="B1832" s="536">
        <v>0</v>
      </c>
      <c r="C1832" s="537" t="s">
        <v>2263</v>
      </c>
      <c r="D1832" s="537">
        <v>1340.7315742068467</v>
      </c>
      <c r="E1832" s="537">
        <v>1340.7315742068467</v>
      </c>
      <c r="F1832" s="537">
        <v>3015.4605876395112</v>
      </c>
      <c r="G1832" s="538">
        <v>3530</v>
      </c>
      <c r="H1832" s="538">
        <v>510</v>
      </c>
      <c r="I1832" s="538">
        <v>144</v>
      </c>
      <c r="J1832" s="538">
        <v>333</v>
      </c>
      <c r="K1832" s="539">
        <f t="shared" si="455"/>
        <v>0</v>
      </c>
      <c r="L1832" s="539">
        <f t="shared" si="450"/>
        <v>683773.10284549184</v>
      </c>
      <c r="M1832" s="539">
        <f t="shared" si="450"/>
        <v>193065.34668578592</v>
      </c>
      <c r="N1832" s="539">
        <f t="shared" si="450"/>
        <v>1004148.3756839572</v>
      </c>
      <c r="O1832" s="539">
        <f t="shared" si="456"/>
        <v>1880986.8252152349</v>
      </c>
      <c r="P1832" s="540"/>
      <c r="Q1832" s="541"/>
      <c r="R1832" s="541"/>
      <c r="S1832" s="541"/>
      <c r="T1832" s="541"/>
      <c r="U1832" s="538">
        <f t="shared" si="457"/>
        <v>0</v>
      </c>
      <c r="V1832" s="538">
        <f t="shared" si="451"/>
        <v>0</v>
      </c>
      <c r="W1832" s="538">
        <f t="shared" si="451"/>
        <v>0</v>
      </c>
      <c r="X1832" s="538">
        <f t="shared" si="451"/>
        <v>0</v>
      </c>
      <c r="Y1832" s="538">
        <f t="shared" si="458"/>
        <v>0</v>
      </c>
      <c r="Z1832" s="542">
        <f t="shared" si="459"/>
        <v>0</v>
      </c>
      <c r="AA1832" s="540"/>
      <c r="AB1832" s="544" t="s">
        <v>2263</v>
      </c>
      <c r="AC1832" s="544" t="s">
        <v>2505</v>
      </c>
      <c r="AD1832" s="544" t="s">
        <v>2505</v>
      </c>
      <c r="AE1832" s="544" t="s">
        <v>2263</v>
      </c>
      <c r="AF1832" s="545">
        <v>410</v>
      </c>
      <c r="AG1832" s="545" t="s">
        <v>2263</v>
      </c>
      <c r="AH1832" s="543"/>
      <c r="AN1832" s="502">
        <f t="shared" si="452"/>
        <v>0</v>
      </c>
      <c r="AO1832" s="502">
        <f t="shared" si="452"/>
        <v>-683773.10284549184</v>
      </c>
      <c r="AP1832" s="502">
        <f t="shared" si="452"/>
        <v>-193065.34668578592</v>
      </c>
      <c r="AQ1832" s="502">
        <f t="shared" si="452"/>
        <v>-1004148.3756839572</v>
      </c>
    </row>
    <row r="1833" spans="1:43" ht="12.75" x14ac:dyDescent="0.2">
      <c r="A1833" s="535" t="s">
        <v>2205</v>
      </c>
      <c r="B1833" s="536">
        <v>0</v>
      </c>
      <c r="C1833" s="537" t="s">
        <v>2263</v>
      </c>
      <c r="D1833" s="537">
        <v>1625.5704721731909</v>
      </c>
      <c r="E1833" s="537">
        <v>1625.5704721731909</v>
      </c>
      <c r="F1833" s="537">
        <v>1771.1843633387984</v>
      </c>
      <c r="G1833" s="538">
        <v>35</v>
      </c>
      <c r="H1833" s="538">
        <v>4752</v>
      </c>
      <c r="I1833" s="538">
        <v>3262</v>
      </c>
      <c r="J1833" s="538">
        <v>366</v>
      </c>
      <c r="K1833" s="539">
        <f t="shared" si="455"/>
        <v>0</v>
      </c>
      <c r="L1833" s="539">
        <f t="shared" si="450"/>
        <v>7724710.8837670032</v>
      </c>
      <c r="M1833" s="539">
        <f t="shared" si="450"/>
        <v>5302610.8802289488</v>
      </c>
      <c r="N1833" s="539">
        <f t="shared" si="450"/>
        <v>648253.47698200028</v>
      </c>
      <c r="O1833" s="539">
        <f t="shared" si="456"/>
        <v>13675575.240977954</v>
      </c>
      <c r="P1833" s="540"/>
      <c r="Q1833" s="541"/>
      <c r="R1833" s="541"/>
      <c r="S1833" s="541"/>
      <c r="T1833" s="541"/>
      <c r="U1833" s="538">
        <f t="shared" si="457"/>
        <v>0</v>
      </c>
      <c r="V1833" s="538">
        <f t="shared" si="451"/>
        <v>0</v>
      </c>
      <c r="W1833" s="538">
        <f t="shared" si="451"/>
        <v>0</v>
      </c>
      <c r="X1833" s="538">
        <f t="shared" si="451"/>
        <v>0</v>
      </c>
      <c r="Y1833" s="538">
        <f t="shared" si="458"/>
        <v>0</v>
      </c>
      <c r="Z1833" s="542">
        <f t="shared" si="459"/>
        <v>0</v>
      </c>
      <c r="AA1833" s="540"/>
      <c r="AB1833" s="544" t="s">
        <v>2263</v>
      </c>
      <c r="AC1833" s="544" t="s">
        <v>2505</v>
      </c>
      <c r="AD1833" s="544" t="s">
        <v>2505</v>
      </c>
      <c r="AE1833" s="544" t="s">
        <v>2263</v>
      </c>
      <c r="AF1833" s="545">
        <v>361</v>
      </c>
      <c r="AG1833" s="545" t="s">
        <v>2263</v>
      </c>
      <c r="AH1833" s="543"/>
      <c r="AN1833" s="502">
        <f t="shared" si="452"/>
        <v>0</v>
      </c>
      <c r="AO1833" s="502">
        <f t="shared" si="452"/>
        <v>-7724710.8837670032</v>
      </c>
      <c r="AP1833" s="502">
        <f t="shared" si="452"/>
        <v>-5302610.8802289488</v>
      </c>
      <c r="AQ1833" s="502">
        <f t="shared" ref="AQ1833:AQ1896" si="460">X1833-N1833</f>
        <v>-648253.47698200028</v>
      </c>
    </row>
    <row r="1834" spans="1:43" ht="12.75" x14ac:dyDescent="0.2">
      <c r="A1834" s="535" t="s">
        <v>2206</v>
      </c>
      <c r="B1834" s="536" t="s">
        <v>2474</v>
      </c>
      <c r="C1834" s="537" t="s">
        <v>2263</v>
      </c>
      <c r="D1834" s="537">
        <v>7679.5545517965429</v>
      </c>
      <c r="E1834" s="537">
        <v>7679.5545517965429</v>
      </c>
      <c r="F1834" s="537">
        <v>7232.6154452535093</v>
      </c>
      <c r="G1834" s="538">
        <v>0</v>
      </c>
      <c r="H1834" s="538">
        <v>1</v>
      </c>
      <c r="I1834" s="538">
        <v>33</v>
      </c>
      <c r="J1834" s="538">
        <v>748</v>
      </c>
      <c r="K1834" s="539">
        <f t="shared" si="455"/>
        <v>0</v>
      </c>
      <c r="L1834" s="539">
        <f t="shared" ref="L1834:N1886" si="461">IFERROR(D1834*H1834,"")</f>
        <v>7679.5545517965429</v>
      </c>
      <c r="M1834" s="539">
        <f t="shared" si="461"/>
        <v>253425.30020928592</v>
      </c>
      <c r="N1834" s="539">
        <f t="shared" si="461"/>
        <v>5409996.3530496247</v>
      </c>
      <c r="O1834" s="539">
        <f t="shared" si="456"/>
        <v>5671101.2078107074</v>
      </c>
      <c r="P1834" s="540"/>
      <c r="Q1834" s="541"/>
      <c r="R1834" s="541">
        <f>SUMPRODUCT(D1834:F1834,H1834:J1834)/SUM(H1834:J1834)</f>
        <v>7252.0475803205973</v>
      </c>
      <c r="S1834" s="541">
        <f>+R1834</f>
        <v>7252.0475803205973</v>
      </c>
      <c r="T1834" s="541">
        <f>+R1834</f>
        <v>7252.0475803205973</v>
      </c>
      <c r="U1834" s="538">
        <f t="shared" si="457"/>
        <v>0</v>
      </c>
      <c r="V1834" s="538">
        <f t="shared" ref="V1834:X1886" si="462">IFERROR(H1834*R1834,"")</f>
        <v>7252.0475803205973</v>
      </c>
      <c r="W1834" s="538">
        <f t="shared" si="462"/>
        <v>239317.5701505797</v>
      </c>
      <c r="X1834" s="538">
        <f t="shared" si="462"/>
        <v>5424531.5900798067</v>
      </c>
      <c r="Y1834" s="538">
        <f t="shared" si="458"/>
        <v>5671101.2078107074</v>
      </c>
      <c r="Z1834" s="542">
        <f t="shared" si="459"/>
        <v>0</v>
      </c>
      <c r="AA1834" s="540"/>
      <c r="AB1834" s="544" t="s">
        <v>2263</v>
      </c>
      <c r="AC1834" s="544" t="s">
        <v>2505</v>
      </c>
      <c r="AD1834" s="544" t="s">
        <v>2505</v>
      </c>
      <c r="AE1834" s="544" t="s">
        <v>2263</v>
      </c>
      <c r="AF1834" s="545" t="s">
        <v>2263</v>
      </c>
      <c r="AG1834" s="545" t="s">
        <v>2263</v>
      </c>
      <c r="AH1834" s="543"/>
      <c r="AN1834" s="502">
        <f t="shared" ref="AN1834:AQ1897" si="463">U1834-K1834</f>
        <v>0</v>
      </c>
      <c r="AO1834" s="502">
        <f t="shared" si="463"/>
        <v>-427.50697147594565</v>
      </c>
      <c r="AP1834" s="502">
        <f t="shared" si="463"/>
        <v>-14107.73005870622</v>
      </c>
      <c r="AQ1834" s="502">
        <f t="shared" si="460"/>
        <v>14535.237030182034</v>
      </c>
    </row>
    <row r="1835" spans="1:43" ht="12.75" x14ac:dyDescent="0.2">
      <c r="A1835" s="535" t="s">
        <v>2207</v>
      </c>
      <c r="B1835" s="536" t="s">
        <v>2474</v>
      </c>
      <c r="C1835" s="537" t="s">
        <v>2263</v>
      </c>
      <c r="D1835" s="537">
        <v>5016.5330233541627</v>
      </c>
      <c r="E1835" s="537">
        <v>5016.5330233541627</v>
      </c>
      <c r="F1835" s="537">
        <v>4813.6862461676683</v>
      </c>
      <c r="G1835" s="538">
        <v>0</v>
      </c>
      <c r="H1835" s="538">
        <v>1</v>
      </c>
      <c r="I1835" s="538">
        <v>59</v>
      </c>
      <c r="J1835" s="538">
        <v>1329</v>
      </c>
      <c r="K1835" s="539">
        <f t="shared" si="455"/>
        <v>0</v>
      </c>
      <c r="L1835" s="539">
        <f t="shared" si="461"/>
        <v>5016.5330233541627</v>
      </c>
      <c r="M1835" s="539">
        <f t="shared" si="461"/>
        <v>295975.44837789558</v>
      </c>
      <c r="N1835" s="539">
        <f t="shared" si="461"/>
        <v>6397389.0211568307</v>
      </c>
      <c r="O1835" s="539">
        <f t="shared" si="456"/>
        <v>6698381.0025580805</v>
      </c>
      <c r="P1835" s="540"/>
      <c r="Q1835" s="541"/>
      <c r="R1835" s="541">
        <f>SUMPRODUCT(D1835:F1835,H1835:J1835)/SUM(H1835:J1835)</f>
        <v>4822.4485259597413</v>
      </c>
      <c r="S1835" s="541">
        <f>+R1835</f>
        <v>4822.4485259597413</v>
      </c>
      <c r="T1835" s="541">
        <f>+R1835</f>
        <v>4822.4485259597413</v>
      </c>
      <c r="U1835" s="538">
        <f t="shared" si="457"/>
        <v>0</v>
      </c>
      <c r="V1835" s="538">
        <f t="shared" si="462"/>
        <v>4822.4485259597413</v>
      </c>
      <c r="W1835" s="538">
        <f t="shared" si="462"/>
        <v>284524.46303162473</v>
      </c>
      <c r="X1835" s="538">
        <f t="shared" si="462"/>
        <v>6409034.0910004964</v>
      </c>
      <c r="Y1835" s="538">
        <f t="shared" si="458"/>
        <v>6698381.0025580805</v>
      </c>
      <c r="Z1835" s="542">
        <f t="shared" si="459"/>
        <v>0</v>
      </c>
      <c r="AA1835" s="540"/>
      <c r="AB1835" s="544" t="s">
        <v>2263</v>
      </c>
      <c r="AC1835" s="544" t="s">
        <v>2505</v>
      </c>
      <c r="AD1835" s="544" t="s">
        <v>2505</v>
      </c>
      <c r="AE1835" s="544" t="s">
        <v>2263</v>
      </c>
      <c r="AF1835" s="545" t="s">
        <v>2263</v>
      </c>
      <c r="AG1835" s="545" t="s">
        <v>2263</v>
      </c>
      <c r="AH1835" s="543"/>
      <c r="AN1835" s="502">
        <f t="shared" si="463"/>
        <v>0</v>
      </c>
      <c r="AO1835" s="502">
        <f t="shared" si="463"/>
        <v>-194.08449739442131</v>
      </c>
      <c r="AP1835" s="502">
        <f t="shared" si="463"/>
        <v>-11450.985346270842</v>
      </c>
      <c r="AQ1835" s="502">
        <f t="shared" si="460"/>
        <v>11645.069843665697</v>
      </c>
    </row>
    <row r="1836" spans="1:43" ht="12.75" x14ac:dyDescent="0.2">
      <c r="A1836" s="535" t="s">
        <v>2208</v>
      </c>
      <c r="B1836" s="536">
        <v>0</v>
      </c>
      <c r="C1836" s="537" t="s">
        <v>2263</v>
      </c>
      <c r="D1836" s="537">
        <v>2656.4925503965933</v>
      </c>
      <c r="E1836" s="537">
        <v>2656.4925503965933</v>
      </c>
      <c r="F1836" s="537">
        <v>3627.5957386454825</v>
      </c>
      <c r="G1836" s="538">
        <v>0</v>
      </c>
      <c r="H1836" s="538">
        <v>34</v>
      </c>
      <c r="I1836" s="538">
        <v>190</v>
      </c>
      <c r="J1836" s="538">
        <v>2183</v>
      </c>
      <c r="K1836" s="539">
        <f t="shared" si="455"/>
        <v>0</v>
      </c>
      <c r="L1836" s="539">
        <f t="shared" si="461"/>
        <v>90320.746713484172</v>
      </c>
      <c r="M1836" s="539">
        <f t="shared" si="461"/>
        <v>504733.58457535272</v>
      </c>
      <c r="N1836" s="539">
        <f t="shared" si="461"/>
        <v>7919041.4974630885</v>
      </c>
      <c r="O1836" s="539">
        <f t="shared" si="456"/>
        <v>8514095.8287519254</v>
      </c>
      <c r="P1836" s="540"/>
      <c r="Q1836" s="541"/>
      <c r="R1836" s="541"/>
      <c r="S1836" s="541"/>
      <c r="T1836" s="541"/>
      <c r="U1836" s="538">
        <f t="shared" si="457"/>
        <v>0</v>
      </c>
      <c r="V1836" s="538">
        <f t="shared" si="462"/>
        <v>0</v>
      </c>
      <c r="W1836" s="538">
        <f t="shared" si="462"/>
        <v>0</v>
      </c>
      <c r="X1836" s="538">
        <f t="shared" si="462"/>
        <v>0</v>
      </c>
      <c r="Y1836" s="538">
        <f t="shared" si="458"/>
        <v>0</v>
      </c>
      <c r="Z1836" s="542">
        <f t="shared" si="459"/>
        <v>0</v>
      </c>
      <c r="AA1836" s="540"/>
      <c r="AB1836" s="544" t="s">
        <v>2263</v>
      </c>
      <c r="AC1836" s="544" t="s">
        <v>2505</v>
      </c>
      <c r="AD1836" s="544" t="s">
        <v>2505</v>
      </c>
      <c r="AE1836" s="544" t="s">
        <v>2263</v>
      </c>
      <c r="AF1836" s="545" t="s">
        <v>2263</v>
      </c>
      <c r="AG1836" s="545" t="s">
        <v>2263</v>
      </c>
      <c r="AH1836" s="543"/>
      <c r="AN1836" s="502">
        <f t="shared" si="463"/>
        <v>0</v>
      </c>
      <c r="AO1836" s="502">
        <f t="shared" si="463"/>
        <v>-90320.746713484172</v>
      </c>
      <c r="AP1836" s="502">
        <f t="shared" si="463"/>
        <v>-504733.58457535272</v>
      </c>
      <c r="AQ1836" s="502">
        <f t="shared" si="460"/>
        <v>-7919041.4974630885</v>
      </c>
    </row>
    <row r="1837" spans="1:43" ht="12.75" x14ac:dyDescent="0.2">
      <c r="A1837" s="535" t="s">
        <v>2209</v>
      </c>
      <c r="B1837" s="536">
        <v>0</v>
      </c>
      <c r="C1837" s="537" t="s">
        <v>2263</v>
      </c>
      <c r="D1837" s="537">
        <v>1645.4519635792979</v>
      </c>
      <c r="E1837" s="537">
        <v>1645.4519635792979</v>
      </c>
      <c r="F1837" s="537">
        <v>2756.7269875639172</v>
      </c>
      <c r="G1837" s="538">
        <v>0</v>
      </c>
      <c r="H1837" s="538">
        <v>217</v>
      </c>
      <c r="I1837" s="538">
        <v>538</v>
      </c>
      <c r="J1837" s="538">
        <v>4115</v>
      </c>
      <c r="K1837" s="539">
        <f t="shared" si="455"/>
        <v>0</v>
      </c>
      <c r="L1837" s="539">
        <f t="shared" si="461"/>
        <v>357063.07609670761</v>
      </c>
      <c r="M1837" s="539">
        <f t="shared" si="461"/>
        <v>885253.1564056623</v>
      </c>
      <c r="N1837" s="539">
        <f t="shared" si="461"/>
        <v>11343931.55382552</v>
      </c>
      <c r="O1837" s="539">
        <f t="shared" si="456"/>
        <v>12586247.786327889</v>
      </c>
      <c r="P1837" s="540"/>
      <c r="Q1837" s="541"/>
      <c r="R1837" s="541"/>
      <c r="S1837" s="541"/>
      <c r="T1837" s="541"/>
      <c r="U1837" s="538">
        <f t="shared" si="457"/>
        <v>0</v>
      </c>
      <c r="V1837" s="538">
        <f t="shared" si="462"/>
        <v>0</v>
      </c>
      <c r="W1837" s="538">
        <f t="shared" si="462"/>
        <v>0</v>
      </c>
      <c r="X1837" s="538">
        <f t="shared" si="462"/>
        <v>0</v>
      </c>
      <c r="Y1837" s="538">
        <f t="shared" si="458"/>
        <v>0</v>
      </c>
      <c r="Z1837" s="542">
        <f t="shared" si="459"/>
        <v>0</v>
      </c>
      <c r="AA1837" s="540"/>
      <c r="AB1837" s="544" t="s">
        <v>2263</v>
      </c>
      <c r="AC1837" s="544" t="s">
        <v>2505</v>
      </c>
      <c r="AD1837" s="544" t="s">
        <v>2505</v>
      </c>
      <c r="AE1837" s="544" t="s">
        <v>2263</v>
      </c>
      <c r="AF1837" s="545" t="s">
        <v>2263</v>
      </c>
      <c r="AG1837" s="545" t="s">
        <v>2263</v>
      </c>
      <c r="AH1837" s="543"/>
      <c r="AN1837" s="502">
        <f t="shared" si="463"/>
        <v>0</v>
      </c>
      <c r="AO1837" s="502">
        <f t="shared" si="463"/>
        <v>-357063.07609670761</v>
      </c>
      <c r="AP1837" s="502">
        <f t="shared" si="463"/>
        <v>-885253.1564056623</v>
      </c>
      <c r="AQ1837" s="502">
        <f t="shared" si="460"/>
        <v>-11343931.55382552</v>
      </c>
    </row>
    <row r="1838" spans="1:43" ht="12.75" x14ac:dyDescent="0.2">
      <c r="A1838" s="535" t="s">
        <v>2210</v>
      </c>
      <c r="B1838" s="536" t="s">
        <v>2476</v>
      </c>
      <c r="C1838" s="537" t="s">
        <v>2263</v>
      </c>
      <c r="D1838" s="537">
        <v>859.90081965428499</v>
      </c>
      <c r="E1838" s="537">
        <v>859.90081965428499</v>
      </c>
      <c r="F1838" s="537">
        <v>1925.208639422231</v>
      </c>
      <c r="G1838" s="538">
        <v>0</v>
      </c>
      <c r="H1838" s="538">
        <v>1619</v>
      </c>
      <c r="I1838" s="538">
        <v>1168</v>
      </c>
      <c r="J1838" s="538">
        <v>7080</v>
      </c>
      <c r="K1838" s="539">
        <f t="shared" si="455"/>
        <v>0</v>
      </c>
      <c r="L1838" s="539">
        <f t="shared" si="461"/>
        <v>1392179.4270202874</v>
      </c>
      <c r="M1838" s="539">
        <f t="shared" si="461"/>
        <v>1004364.1573562048</v>
      </c>
      <c r="N1838" s="539">
        <f t="shared" si="461"/>
        <v>13630477.167109396</v>
      </c>
      <c r="O1838" s="539">
        <f t="shared" si="456"/>
        <v>16027020.751485888</v>
      </c>
      <c r="P1838" s="540"/>
      <c r="Q1838" s="541"/>
      <c r="R1838" s="541">
        <f>SUMPRODUCT(D1838:F1838,H1838:J1838)/SUM(H1838:J1838)</f>
        <v>1624.3053361189711</v>
      </c>
      <c r="S1838" s="541">
        <f>+R1838</f>
        <v>1624.3053361189711</v>
      </c>
      <c r="T1838" s="541">
        <f>+R1838</f>
        <v>1624.3053361189711</v>
      </c>
      <c r="U1838" s="538">
        <f t="shared" si="457"/>
        <v>0</v>
      </c>
      <c r="V1838" s="538">
        <f t="shared" si="462"/>
        <v>2629750.3391766143</v>
      </c>
      <c r="W1838" s="538">
        <f t="shared" si="462"/>
        <v>1897188.6325869584</v>
      </c>
      <c r="X1838" s="538">
        <f t="shared" si="462"/>
        <v>11500081.779722316</v>
      </c>
      <c r="Y1838" s="538">
        <f t="shared" si="458"/>
        <v>16027020.751485888</v>
      </c>
      <c r="Z1838" s="542">
        <f t="shared" si="459"/>
        <v>0</v>
      </c>
      <c r="AA1838" s="540"/>
      <c r="AB1838" s="544" t="s">
        <v>2263</v>
      </c>
      <c r="AC1838" s="544" t="s">
        <v>2505</v>
      </c>
      <c r="AD1838" s="544" t="s">
        <v>2505</v>
      </c>
      <c r="AE1838" s="544" t="s">
        <v>2263</v>
      </c>
      <c r="AF1838" s="545" t="s">
        <v>2263</v>
      </c>
      <c r="AG1838" s="545" t="s">
        <v>2263</v>
      </c>
      <c r="AH1838" s="543"/>
      <c r="AN1838" s="502">
        <f t="shared" si="463"/>
        <v>0</v>
      </c>
      <c r="AO1838" s="502">
        <f t="shared" si="463"/>
        <v>1237570.9121563269</v>
      </c>
      <c r="AP1838" s="502">
        <f t="shared" si="463"/>
        <v>892824.47523075354</v>
      </c>
      <c r="AQ1838" s="502">
        <f t="shared" si="460"/>
        <v>-2130395.3873870801</v>
      </c>
    </row>
    <row r="1839" spans="1:43" ht="12.75" x14ac:dyDescent="0.2">
      <c r="A1839" s="535" t="s">
        <v>2211</v>
      </c>
      <c r="B1839" s="536" t="s">
        <v>2476</v>
      </c>
      <c r="C1839" s="537" t="s">
        <v>2263</v>
      </c>
      <c r="D1839" s="537">
        <v>474.69240027897843</v>
      </c>
      <c r="E1839" s="537">
        <v>474.69240027897843</v>
      </c>
      <c r="F1839" s="537">
        <v>689.19034917218426</v>
      </c>
      <c r="G1839" s="538">
        <v>4</v>
      </c>
      <c r="H1839" s="538">
        <v>4347</v>
      </c>
      <c r="I1839" s="538">
        <v>864</v>
      </c>
      <c r="J1839" s="538">
        <v>4191</v>
      </c>
      <c r="K1839" s="539">
        <f t="shared" si="455"/>
        <v>0</v>
      </c>
      <c r="L1839" s="539">
        <f t="shared" si="461"/>
        <v>2063487.8640127191</v>
      </c>
      <c r="M1839" s="539">
        <f t="shared" si="461"/>
        <v>410134.23384103738</v>
      </c>
      <c r="N1839" s="539">
        <f t="shared" si="461"/>
        <v>2888396.7533806241</v>
      </c>
      <c r="O1839" s="539">
        <f t="shared" si="456"/>
        <v>5362018.8512343802</v>
      </c>
      <c r="P1839" s="540"/>
      <c r="Q1839" s="541"/>
      <c r="R1839" s="541">
        <f>SUMPRODUCT(D1839:F1839,H1839:J1839)/SUM(H1839:J1839)</f>
        <v>570.3061956216103</v>
      </c>
      <c r="S1839" s="541">
        <f>+R1839</f>
        <v>570.3061956216103</v>
      </c>
      <c r="T1839" s="541">
        <f>+R1839</f>
        <v>570.3061956216103</v>
      </c>
      <c r="U1839" s="538">
        <f t="shared" si="457"/>
        <v>0</v>
      </c>
      <c r="V1839" s="538">
        <f t="shared" si="462"/>
        <v>2479121.0323671401</v>
      </c>
      <c r="W1839" s="538">
        <f t="shared" si="462"/>
        <v>492744.55301707127</v>
      </c>
      <c r="X1839" s="538">
        <f t="shared" si="462"/>
        <v>2390153.2658501687</v>
      </c>
      <c r="Y1839" s="538">
        <f t="shared" si="458"/>
        <v>5362018.8512343802</v>
      </c>
      <c r="Z1839" s="542">
        <f t="shared" si="459"/>
        <v>0</v>
      </c>
      <c r="AA1839" s="540"/>
      <c r="AB1839" s="544" t="s">
        <v>2263</v>
      </c>
      <c r="AC1839" s="544" t="s">
        <v>2505</v>
      </c>
      <c r="AD1839" s="544" t="s">
        <v>2505</v>
      </c>
      <c r="AE1839" s="544" t="s">
        <v>2263</v>
      </c>
      <c r="AF1839" s="545">
        <v>100</v>
      </c>
      <c r="AG1839" s="545" t="s">
        <v>2263</v>
      </c>
      <c r="AH1839" s="543"/>
      <c r="AN1839" s="502">
        <f t="shared" si="463"/>
        <v>0</v>
      </c>
      <c r="AO1839" s="502">
        <f t="shared" si="463"/>
        <v>415633.16835442092</v>
      </c>
      <c r="AP1839" s="502">
        <f t="shared" si="463"/>
        <v>82610.319176033896</v>
      </c>
      <c r="AQ1839" s="502">
        <f t="shared" si="460"/>
        <v>-498243.48753045546</v>
      </c>
    </row>
    <row r="1840" spans="1:43" ht="12.75" x14ac:dyDescent="0.2">
      <c r="A1840" s="535" t="s">
        <v>2212</v>
      </c>
      <c r="B1840" s="536" t="s">
        <v>2474</v>
      </c>
      <c r="C1840" s="537" t="s">
        <v>2263</v>
      </c>
      <c r="D1840" s="537">
        <v>8698.2217359978495</v>
      </c>
      <c r="E1840" s="537">
        <v>8698.2217359978495</v>
      </c>
      <c r="F1840" s="537">
        <v>5960.4139034310774</v>
      </c>
      <c r="G1840" s="538">
        <v>0</v>
      </c>
      <c r="H1840" s="538">
        <v>0</v>
      </c>
      <c r="I1840" s="538">
        <v>5</v>
      </c>
      <c r="J1840" s="538">
        <v>368</v>
      </c>
      <c r="K1840" s="539">
        <f t="shared" si="455"/>
        <v>0</v>
      </c>
      <c r="L1840" s="539">
        <f t="shared" si="461"/>
        <v>0</v>
      </c>
      <c r="M1840" s="539">
        <f t="shared" si="461"/>
        <v>43491.108679989251</v>
      </c>
      <c r="N1840" s="539">
        <f t="shared" si="461"/>
        <v>2193432.3164626365</v>
      </c>
      <c r="O1840" s="539">
        <f t="shared" si="456"/>
        <v>2236923.4251426258</v>
      </c>
      <c r="P1840" s="540"/>
      <c r="Q1840" s="541"/>
      <c r="R1840" s="541">
        <f>SUMPRODUCT(D1840:F1840,H1840:J1840)/SUM(H1840:J1840)</f>
        <v>5997.1137403287557</v>
      </c>
      <c r="S1840" s="541">
        <f>+R1840</f>
        <v>5997.1137403287557</v>
      </c>
      <c r="T1840" s="541">
        <f>+R1840</f>
        <v>5997.1137403287557</v>
      </c>
      <c r="U1840" s="538">
        <f t="shared" si="457"/>
        <v>0</v>
      </c>
      <c r="V1840" s="538">
        <f t="shared" si="462"/>
        <v>0</v>
      </c>
      <c r="W1840" s="538">
        <f t="shared" si="462"/>
        <v>29985.568701643781</v>
      </c>
      <c r="X1840" s="538">
        <f t="shared" si="462"/>
        <v>2206937.8564409823</v>
      </c>
      <c r="Y1840" s="538">
        <f t="shared" si="458"/>
        <v>2236923.4251426263</v>
      </c>
      <c r="Z1840" s="542">
        <f t="shared" si="459"/>
        <v>4.6566128730773926E-10</v>
      </c>
      <c r="AA1840" s="540"/>
      <c r="AB1840" s="544" t="s">
        <v>2263</v>
      </c>
      <c r="AC1840" s="544" t="s">
        <v>2505</v>
      </c>
      <c r="AD1840" s="544" t="s">
        <v>2505</v>
      </c>
      <c r="AE1840" s="544" t="s">
        <v>2263</v>
      </c>
      <c r="AF1840" s="545" t="s">
        <v>2263</v>
      </c>
      <c r="AG1840" s="545" t="s">
        <v>2263</v>
      </c>
      <c r="AH1840" s="543"/>
      <c r="AN1840" s="502">
        <f t="shared" si="463"/>
        <v>0</v>
      </c>
      <c r="AO1840" s="502">
        <f t="shared" si="463"/>
        <v>0</v>
      </c>
      <c r="AP1840" s="502">
        <f t="shared" si="463"/>
        <v>-13505.53997834547</v>
      </c>
      <c r="AQ1840" s="502">
        <f t="shared" si="460"/>
        <v>13505.539978345856</v>
      </c>
    </row>
    <row r="1841" spans="1:43" ht="12.75" x14ac:dyDescent="0.2">
      <c r="A1841" s="535" t="s">
        <v>2213</v>
      </c>
      <c r="B1841" s="536">
        <v>0</v>
      </c>
      <c r="C1841" s="537" t="s">
        <v>2263</v>
      </c>
      <c r="D1841" s="537">
        <v>1868.0664821639098</v>
      </c>
      <c r="E1841" s="537">
        <v>1868.0664821639098</v>
      </c>
      <c r="F1841" s="537">
        <v>3353.2824063376866</v>
      </c>
      <c r="G1841" s="538">
        <v>0</v>
      </c>
      <c r="H1841" s="538">
        <v>11</v>
      </c>
      <c r="I1841" s="538">
        <v>7</v>
      </c>
      <c r="J1841" s="538">
        <v>575</v>
      </c>
      <c r="K1841" s="539">
        <f t="shared" si="455"/>
        <v>0</v>
      </c>
      <c r="L1841" s="539">
        <f t="shared" si="461"/>
        <v>20548.731303803008</v>
      </c>
      <c r="M1841" s="539">
        <f t="shared" si="461"/>
        <v>13076.465375147369</v>
      </c>
      <c r="N1841" s="539">
        <f t="shared" si="461"/>
        <v>1928137.3836441697</v>
      </c>
      <c r="O1841" s="539">
        <f t="shared" si="456"/>
        <v>1961762.5803231201</v>
      </c>
      <c r="P1841" s="540"/>
      <c r="Q1841" s="541"/>
      <c r="R1841" s="541"/>
      <c r="S1841" s="541"/>
      <c r="T1841" s="541"/>
      <c r="U1841" s="538">
        <f t="shared" si="457"/>
        <v>0</v>
      </c>
      <c r="V1841" s="538">
        <f t="shared" si="462"/>
        <v>0</v>
      </c>
      <c r="W1841" s="538">
        <f t="shared" si="462"/>
        <v>0</v>
      </c>
      <c r="X1841" s="538">
        <f t="shared" si="462"/>
        <v>0</v>
      </c>
      <c r="Y1841" s="538">
        <f t="shared" si="458"/>
        <v>0</v>
      </c>
      <c r="Z1841" s="542">
        <f t="shared" si="459"/>
        <v>0</v>
      </c>
      <c r="AA1841" s="540"/>
      <c r="AB1841" s="544" t="s">
        <v>2263</v>
      </c>
      <c r="AC1841" s="544" t="s">
        <v>2505</v>
      </c>
      <c r="AD1841" s="544" t="s">
        <v>2505</v>
      </c>
      <c r="AE1841" s="544" t="s">
        <v>2263</v>
      </c>
      <c r="AF1841" s="545" t="s">
        <v>2263</v>
      </c>
      <c r="AG1841" s="545" t="s">
        <v>2263</v>
      </c>
      <c r="AH1841" s="543"/>
      <c r="AN1841" s="502">
        <f t="shared" si="463"/>
        <v>0</v>
      </c>
      <c r="AO1841" s="502">
        <f t="shared" si="463"/>
        <v>-20548.731303803008</v>
      </c>
      <c r="AP1841" s="502">
        <f t="shared" si="463"/>
        <v>-13076.465375147369</v>
      </c>
      <c r="AQ1841" s="502">
        <f t="shared" si="460"/>
        <v>-1928137.3836441697</v>
      </c>
    </row>
    <row r="1842" spans="1:43" ht="12.75" x14ac:dyDescent="0.2">
      <c r="A1842" s="535" t="s">
        <v>2214</v>
      </c>
      <c r="B1842" s="536">
        <v>0</v>
      </c>
      <c r="C1842" s="537" t="s">
        <v>2263</v>
      </c>
      <c r="D1842" s="537">
        <v>1244.323771999894</v>
      </c>
      <c r="E1842" s="537">
        <v>1244.323771999894</v>
      </c>
      <c r="F1842" s="537">
        <v>2096.9094827106619</v>
      </c>
      <c r="G1842" s="538">
        <v>0</v>
      </c>
      <c r="H1842" s="538">
        <v>27</v>
      </c>
      <c r="I1842" s="538">
        <v>18</v>
      </c>
      <c r="J1842" s="538">
        <v>1636</v>
      </c>
      <c r="K1842" s="539">
        <f t="shared" si="455"/>
        <v>0</v>
      </c>
      <c r="L1842" s="539">
        <f t="shared" si="461"/>
        <v>33596.741843997137</v>
      </c>
      <c r="M1842" s="539">
        <f t="shared" si="461"/>
        <v>22397.827895998093</v>
      </c>
      <c r="N1842" s="539">
        <f t="shared" si="461"/>
        <v>3430543.9137146431</v>
      </c>
      <c r="O1842" s="539">
        <f t="shared" si="456"/>
        <v>3486538.4834546382</v>
      </c>
      <c r="P1842" s="540"/>
      <c r="Q1842" s="541"/>
      <c r="R1842" s="541"/>
      <c r="S1842" s="541"/>
      <c r="T1842" s="541"/>
      <c r="U1842" s="538">
        <f t="shared" si="457"/>
        <v>0</v>
      </c>
      <c r="V1842" s="538">
        <f t="shared" si="462"/>
        <v>0</v>
      </c>
      <c r="W1842" s="538">
        <f t="shared" si="462"/>
        <v>0</v>
      </c>
      <c r="X1842" s="538">
        <f t="shared" si="462"/>
        <v>0</v>
      </c>
      <c r="Y1842" s="538">
        <f t="shared" si="458"/>
        <v>0</v>
      </c>
      <c r="Z1842" s="542">
        <f t="shared" si="459"/>
        <v>0</v>
      </c>
      <c r="AA1842" s="540"/>
      <c r="AB1842" s="544" t="s">
        <v>2263</v>
      </c>
      <c r="AC1842" s="544" t="s">
        <v>2505</v>
      </c>
      <c r="AD1842" s="544" t="s">
        <v>2505</v>
      </c>
      <c r="AE1842" s="544" t="s">
        <v>2263</v>
      </c>
      <c r="AF1842" s="545" t="s">
        <v>2263</v>
      </c>
      <c r="AG1842" s="545" t="s">
        <v>2263</v>
      </c>
      <c r="AH1842" s="543"/>
      <c r="AN1842" s="502">
        <f t="shared" si="463"/>
        <v>0</v>
      </c>
      <c r="AO1842" s="502">
        <f t="shared" si="463"/>
        <v>-33596.741843997137</v>
      </c>
      <c r="AP1842" s="502">
        <f t="shared" si="463"/>
        <v>-22397.827895998093</v>
      </c>
      <c r="AQ1842" s="502">
        <f t="shared" si="460"/>
        <v>-3430543.9137146431</v>
      </c>
    </row>
    <row r="1843" spans="1:43" ht="12.75" x14ac:dyDescent="0.2">
      <c r="A1843" s="535" t="s">
        <v>2215</v>
      </c>
      <c r="B1843" s="536" t="s">
        <v>2476</v>
      </c>
      <c r="C1843" s="537" t="s">
        <v>2263</v>
      </c>
      <c r="D1843" s="537">
        <v>391.40985886367298</v>
      </c>
      <c r="E1843" s="537">
        <v>391.40985886367298</v>
      </c>
      <c r="F1843" s="537">
        <v>1033.5678871779769</v>
      </c>
      <c r="G1843" s="538">
        <v>0</v>
      </c>
      <c r="H1843" s="538">
        <v>206</v>
      </c>
      <c r="I1843" s="538">
        <v>111</v>
      </c>
      <c r="J1843" s="538">
        <v>4794</v>
      </c>
      <c r="K1843" s="539">
        <f t="shared" si="455"/>
        <v>0</v>
      </c>
      <c r="L1843" s="539">
        <f t="shared" si="461"/>
        <v>80630.430925916633</v>
      </c>
      <c r="M1843" s="539">
        <f t="shared" si="461"/>
        <v>43446.494333867704</v>
      </c>
      <c r="N1843" s="539">
        <f t="shared" si="461"/>
        <v>4954924.4511312209</v>
      </c>
      <c r="O1843" s="539">
        <f t="shared" si="456"/>
        <v>5079001.3763910048</v>
      </c>
      <c r="P1843" s="540"/>
      <c r="Q1843" s="541"/>
      <c r="R1843" s="541">
        <f>SUMPRODUCT(D1843:F1843,H1843:J1843)/SUM(H1843:J1843)</f>
        <v>993.73926362571024</v>
      </c>
      <c r="S1843" s="541">
        <f>+R1843</f>
        <v>993.73926362571024</v>
      </c>
      <c r="T1843" s="541">
        <f>+R1843</f>
        <v>993.73926362571024</v>
      </c>
      <c r="U1843" s="538">
        <f t="shared" si="457"/>
        <v>0</v>
      </c>
      <c r="V1843" s="538">
        <f t="shared" si="462"/>
        <v>204710.28830689631</v>
      </c>
      <c r="W1843" s="538">
        <f t="shared" si="462"/>
        <v>110305.05826245384</v>
      </c>
      <c r="X1843" s="538">
        <f t="shared" si="462"/>
        <v>4763986.0298216548</v>
      </c>
      <c r="Y1843" s="538">
        <f t="shared" si="458"/>
        <v>5079001.3763910048</v>
      </c>
      <c r="Z1843" s="542">
        <f t="shared" si="459"/>
        <v>0</v>
      </c>
      <c r="AA1843" s="540"/>
      <c r="AB1843" s="544" t="s">
        <v>2263</v>
      </c>
      <c r="AC1843" s="544" t="s">
        <v>2505</v>
      </c>
      <c r="AD1843" s="544" t="s">
        <v>2505</v>
      </c>
      <c r="AE1843" s="544" t="s">
        <v>2263</v>
      </c>
      <c r="AF1843" s="545" t="s">
        <v>2263</v>
      </c>
      <c r="AG1843" s="545" t="s">
        <v>2263</v>
      </c>
      <c r="AH1843" s="543"/>
      <c r="AN1843" s="502">
        <f t="shared" si="463"/>
        <v>0</v>
      </c>
      <c r="AO1843" s="502">
        <f t="shared" si="463"/>
        <v>124079.85738097968</v>
      </c>
      <c r="AP1843" s="502">
        <f t="shared" si="463"/>
        <v>66858.56392858614</v>
      </c>
      <c r="AQ1843" s="502">
        <f t="shared" si="460"/>
        <v>-190938.42130956613</v>
      </c>
    </row>
    <row r="1844" spans="1:43" ht="12.75" x14ac:dyDescent="0.2">
      <c r="A1844" s="535" t="s">
        <v>2216</v>
      </c>
      <c r="B1844" s="536" t="s">
        <v>2476</v>
      </c>
      <c r="C1844" s="537" t="s">
        <v>2263</v>
      </c>
      <c r="D1844" s="537">
        <v>247.73317378329938</v>
      </c>
      <c r="E1844" s="537">
        <v>247.73317378329938</v>
      </c>
      <c r="F1844" s="537">
        <v>451.14986220712916</v>
      </c>
      <c r="G1844" s="538">
        <v>0</v>
      </c>
      <c r="H1844" s="538">
        <v>1025</v>
      </c>
      <c r="I1844" s="538">
        <v>280</v>
      </c>
      <c r="J1844" s="538">
        <v>9824</v>
      </c>
      <c r="K1844" s="539">
        <f t="shared" si="455"/>
        <v>0</v>
      </c>
      <c r="L1844" s="539">
        <f t="shared" si="461"/>
        <v>253926.50312788185</v>
      </c>
      <c r="M1844" s="539">
        <f t="shared" si="461"/>
        <v>69365.288659323822</v>
      </c>
      <c r="N1844" s="539">
        <f t="shared" si="461"/>
        <v>4432096.2463228367</v>
      </c>
      <c r="O1844" s="539">
        <f t="shared" si="456"/>
        <v>4755388.038110042</v>
      </c>
      <c r="P1844" s="540"/>
      <c r="Q1844" s="541"/>
      <c r="R1844" s="541">
        <f>SUMPRODUCT(D1844:F1844,H1844:J1844)/SUM(H1844:J1844)</f>
        <v>427.29697529967132</v>
      </c>
      <c r="S1844" s="541">
        <f>+R1844</f>
        <v>427.29697529967132</v>
      </c>
      <c r="T1844" s="541">
        <f>+R1844</f>
        <v>427.29697529967132</v>
      </c>
      <c r="U1844" s="538">
        <f t="shared" si="457"/>
        <v>0</v>
      </c>
      <c r="V1844" s="538">
        <f t="shared" si="462"/>
        <v>437979.39968216309</v>
      </c>
      <c r="W1844" s="538">
        <f t="shared" si="462"/>
        <v>119643.15308390796</v>
      </c>
      <c r="X1844" s="538">
        <f t="shared" si="462"/>
        <v>4197765.4853439713</v>
      </c>
      <c r="Y1844" s="538">
        <f t="shared" si="458"/>
        <v>4755388.038110042</v>
      </c>
      <c r="Z1844" s="542">
        <f t="shared" si="459"/>
        <v>0</v>
      </c>
      <c r="AA1844" s="540"/>
      <c r="AB1844" s="544" t="s">
        <v>2263</v>
      </c>
      <c r="AC1844" s="544" t="s">
        <v>2505</v>
      </c>
      <c r="AD1844" s="544" t="s">
        <v>2505</v>
      </c>
      <c r="AE1844" s="544" t="s">
        <v>2263</v>
      </c>
      <c r="AF1844" s="545" t="s">
        <v>2263</v>
      </c>
      <c r="AG1844" s="545" t="s">
        <v>2263</v>
      </c>
      <c r="AH1844" s="543"/>
      <c r="AN1844" s="502">
        <f t="shared" si="463"/>
        <v>0</v>
      </c>
      <c r="AO1844" s="502">
        <f t="shared" si="463"/>
        <v>184052.89655428124</v>
      </c>
      <c r="AP1844" s="502">
        <f t="shared" si="463"/>
        <v>50277.864424584142</v>
      </c>
      <c r="AQ1844" s="502">
        <f t="shared" si="460"/>
        <v>-234330.76097886544</v>
      </c>
    </row>
    <row r="1845" spans="1:43" ht="12.75" x14ac:dyDescent="0.2">
      <c r="A1845" s="535" t="s">
        <v>2217</v>
      </c>
      <c r="B1845" s="536">
        <v>0</v>
      </c>
      <c r="C1845" s="537" t="s">
        <v>2263</v>
      </c>
      <c r="D1845" s="537">
        <v>10565.870294828552</v>
      </c>
      <c r="E1845" s="537">
        <v>10565.870294828552</v>
      </c>
      <c r="F1845" s="537">
        <v>12578.814164956244</v>
      </c>
      <c r="G1845" s="538">
        <v>0</v>
      </c>
      <c r="H1845" s="538">
        <v>0</v>
      </c>
      <c r="I1845" s="538">
        <v>144</v>
      </c>
      <c r="J1845" s="538">
        <v>48</v>
      </c>
      <c r="K1845" s="539">
        <f t="shared" si="455"/>
        <v>0</v>
      </c>
      <c r="L1845" s="539">
        <f t="shared" si="461"/>
        <v>0</v>
      </c>
      <c r="M1845" s="539">
        <f t="shared" si="461"/>
        <v>1521485.3224553114</v>
      </c>
      <c r="N1845" s="539">
        <f t="shared" si="461"/>
        <v>603783.07991789968</v>
      </c>
      <c r="O1845" s="539">
        <f t="shared" si="456"/>
        <v>2125268.402373211</v>
      </c>
      <c r="P1845" s="540"/>
      <c r="Q1845" s="541"/>
      <c r="R1845" s="541"/>
      <c r="S1845" s="541"/>
      <c r="T1845" s="541"/>
      <c r="U1845" s="538">
        <f t="shared" si="457"/>
        <v>0</v>
      </c>
      <c r="V1845" s="538">
        <f t="shared" si="462"/>
        <v>0</v>
      </c>
      <c r="W1845" s="538">
        <f t="shared" si="462"/>
        <v>0</v>
      </c>
      <c r="X1845" s="538">
        <f t="shared" si="462"/>
        <v>0</v>
      </c>
      <c r="Y1845" s="538">
        <f t="shared" si="458"/>
        <v>0</v>
      </c>
      <c r="Z1845" s="542">
        <f t="shared" si="459"/>
        <v>0</v>
      </c>
      <c r="AA1845" s="540"/>
      <c r="AB1845" s="544" t="s">
        <v>2263</v>
      </c>
      <c r="AC1845" s="544" t="s">
        <v>2505</v>
      </c>
      <c r="AD1845" s="544" t="s">
        <v>2505</v>
      </c>
      <c r="AE1845" s="544" t="s">
        <v>2263</v>
      </c>
      <c r="AF1845" s="545" t="s">
        <v>2263</v>
      </c>
      <c r="AG1845" s="545" t="s">
        <v>2263</v>
      </c>
      <c r="AH1845" s="543"/>
      <c r="AN1845" s="502">
        <f t="shared" si="463"/>
        <v>0</v>
      </c>
      <c r="AO1845" s="502">
        <f t="shared" si="463"/>
        <v>0</v>
      </c>
      <c r="AP1845" s="502">
        <f t="shared" si="463"/>
        <v>-1521485.3224553114</v>
      </c>
      <c r="AQ1845" s="502">
        <f t="shared" si="460"/>
        <v>-603783.07991789968</v>
      </c>
    </row>
    <row r="1846" spans="1:43" ht="12.75" x14ac:dyDescent="0.2">
      <c r="A1846" s="535" t="s">
        <v>2218</v>
      </c>
      <c r="B1846" s="536" t="s">
        <v>2477</v>
      </c>
      <c r="C1846" s="537" t="s">
        <v>2263</v>
      </c>
      <c r="D1846" s="537">
        <v>7228.4776124802302</v>
      </c>
      <c r="E1846" s="537">
        <v>7228.4776124802302</v>
      </c>
      <c r="F1846" s="537">
        <v>8066.3980344847896</v>
      </c>
      <c r="G1846" s="538">
        <v>0</v>
      </c>
      <c r="H1846" s="538">
        <v>0</v>
      </c>
      <c r="I1846" s="538">
        <v>177</v>
      </c>
      <c r="J1846" s="538">
        <v>87</v>
      </c>
      <c r="K1846" s="539">
        <f t="shared" si="455"/>
        <v>0</v>
      </c>
      <c r="L1846" s="539">
        <f t="shared" si="461"/>
        <v>0</v>
      </c>
      <c r="M1846" s="539">
        <f t="shared" si="461"/>
        <v>1279440.5374090008</v>
      </c>
      <c r="N1846" s="539">
        <f t="shared" si="461"/>
        <v>701776.62900017668</v>
      </c>
      <c r="O1846" s="539">
        <f t="shared" si="456"/>
        <v>1981217.1664091775</v>
      </c>
      <c r="P1846" s="540"/>
      <c r="Q1846" s="541"/>
      <c r="R1846" s="541"/>
      <c r="S1846" s="541"/>
      <c r="T1846" s="541"/>
      <c r="U1846" s="538">
        <f t="shared" si="457"/>
        <v>0</v>
      </c>
      <c r="V1846" s="538">
        <f t="shared" si="462"/>
        <v>0</v>
      </c>
      <c r="W1846" s="538">
        <f t="shared" si="462"/>
        <v>0</v>
      </c>
      <c r="X1846" s="538">
        <f t="shared" si="462"/>
        <v>0</v>
      </c>
      <c r="Y1846" s="538">
        <f t="shared" si="458"/>
        <v>0</v>
      </c>
      <c r="Z1846" s="542">
        <f t="shared" si="459"/>
        <v>0</v>
      </c>
      <c r="AA1846" s="540"/>
      <c r="AB1846" s="544" t="s">
        <v>2263</v>
      </c>
      <c r="AC1846" s="544" t="s">
        <v>2505</v>
      </c>
      <c r="AD1846" s="544" t="s">
        <v>2505</v>
      </c>
      <c r="AE1846" s="544" t="s">
        <v>2263</v>
      </c>
      <c r="AF1846" s="545" t="s">
        <v>2263</v>
      </c>
      <c r="AG1846" s="545" t="s">
        <v>2263</v>
      </c>
      <c r="AH1846" s="543"/>
      <c r="AN1846" s="502">
        <f t="shared" si="463"/>
        <v>0</v>
      </c>
      <c r="AO1846" s="502">
        <f t="shared" si="463"/>
        <v>0</v>
      </c>
      <c r="AP1846" s="502">
        <f t="shared" si="463"/>
        <v>-1279440.5374090008</v>
      </c>
      <c r="AQ1846" s="502">
        <f t="shared" si="460"/>
        <v>-701776.62900017668</v>
      </c>
    </row>
    <row r="1847" spans="1:43" ht="12.75" x14ac:dyDescent="0.2">
      <c r="A1847" s="535" t="s">
        <v>2219</v>
      </c>
      <c r="B1847" s="536">
        <v>0</v>
      </c>
      <c r="C1847" s="537" t="s">
        <v>2263</v>
      </c>
      <c r="D1847" s="537">
        <v>4858.1537384779513</v>
      </c>
      <c r="E1847" s="537">
        <v>4858.1537384779513</v>
      </c>
      <c r="F1847" s="537">
        <v>4946.0154611877697</v>
      </c>
      <c r="G1847" s="538">
        <v>0</v>
      </c>
      <c r="H1847" s="538">
        <v>1</v>
      </c>
      <c r="I1847" s="538">
        <v>1543</v>
      </c>
      <c r="J1847" s="538">
        <v>351</v>
      </c>
      <c r="K1847" s="539">
        <f t="shared" si="455"/>
        <v>0</v>
      </c>
      <c r="L1847" s="539">
        <f t="shared" si="461"/>
        <v>4858.1537384779513</v>
      </c>
      <c r="M1847" s="539">
        <f t="shared" si="461"/>
        <v>7496131.2184714787</v>
      </c>
      <c r="N1847" s="539">
        <f t="shared" si="461"/>
        <v>1736051.4268769072</v>
      </c>
      <c r="O1847" s="539">
        <f t="shared" si="456"/>
        <v>9237040.799086865</v>
      </c>
      <c r="P1847" s="540"/>
      <c r="Q1847" s="541"/>
      <c r="R1847" s="541"/>
      <c r="S1847" s="541"/>
      <c r="T1847" s="541"/>
      <c r="U1847" s="538">
        <f t="shared" si="457"/>
        <v>0</v>
      </c>
      <c r="V1847" s="538">
        <f t="shared" si="462"/>
        <v>0</v>
      </c>
      <c r="W1847" s="538">
        <f t="shared" si="462"/>
        <v>0</v>
      </c>
      <c r="X1847" s="538">
        <f t="shared" si="462"/>
        <v>0</v>
      </c>
      <c r="Y1847" s="538">
        <f t="shared" si="458"/>
        <v>0</v>
      </c>
      <c r="Z1847" s="542">
        <f t="shared" si="459"/>
        <v>0</v>
      </c>
      <c r="AA1847" s="540"/>
      <c r="AB1847" s="544" t="s">
        <v>2263</v>
      </c>
      <c r="AC1847" s="544" t="s">
        <v>2505</v>
      </c>
      <c r="AD1847" s="544" t="s">
        <v>2505</v>
      </c>
      <c r="AE1847" s="544" t="s">
        <v>2263</v>
      </c>
      <c r="AF1847" s="545" t="s">
        <v>2263</v>
      </c>
      <c r="AG1847" s="545" t="s">
        <v>2263</v>
      </c>
      <c r="AH1847" s="543"/>
      <c r="AN1847" s="502">
        <f t="shared" si="463"/>
        <v>0</v>
      </c>
      <c r="AO1847" s="502">
        <f t="shared" si="463"/>
        <v>-4858.1537384779513</v>
      </c>
      <c r="AP1847" s="502">
        <f t="shared" si="463"/>
        <v>-7496131.2184714787</v>
      </c>
      <c r="AQ1847" s="502">
        <f t="shared" si="460"/>
        <v>-1736051.4268769072</v>
      </c>
    </row>
    <row r="1848" spans="1:43" ht="12.75" x14ac:dyDescent="0.2">
      <c r="A1848" s="535" t="s">
        <v>2220</v>
      </c>
      <c r="B1848" s="536">
        <v>0</v>
      </c>
      <c r="C1848" s="537" t="s">
        <v>2263</v>
      </c>
      <c r="D1848" s="537">
        <v>4667.7925976887436</v>
      </c>
      <c r="E1848" s="537">
        <v>4667.7925976887436</v>
      </c>
      <c r="F1848" s="537">
        <v>5153.2650586760665</v>
      </c>
      <c r="G1848" s="538">
        <v>19</v>
      </c>
      <c r="H1848" s="538">
        <v>7</v>
      </c>
      <c r="I1848" s="538">
        <v>1506</v>
      </c>
      <c r="J1848" s="538">
        <v>295</v>
      </c>
      <c r="K1848" s="539">
        <f t="shared" si="455"/>
        <v>0</v>
      </c>
      <c r="L1848" s="539">
        <f t="shared" si="461"/>
        <v>32674.548183821207</v>
      </c>
      <c r="M1848" s="539">
        <f t="shared" si="461"/>
        <v>7029695.6521192482</v>
      </c>
      <c r="N1848" s="539">
        <f t="shared" si="461"/>
        <v>1520213.1923094396</v>
      </c>
      <c r="O1848" s="539">
        <f t="shared" si="456"/>
        <v>8582583.3926125094</v>
      </c>
      <c r="P1848" s="540"/>
      <c r="Q1848" s="541"/>
      <c r="R1848" s="541"/>
      <c r="S1848" s="541"/>
      <c r="T1848" s="541"/>
      <c r="U1848" s="538">
        <f t="shared" si="457"/>
        <v>0</v>
      </c>
      <c r="V1848" s="538">
        <f t="shared" si="462"/>
        <v>0</v>
      </c>
      <c r="W1848" s="538">
        <f t="shared" si="462"/>
        <v>0</v>
      </c>
      <c r="X1848" s="538">
        <f t="shared" si="462"/>
        <v>0</v>
      </c>
      <c r="Y1848" s="538">
        <f t="shared" si="458"/>
        <v>0</v>
      </c>
      <c r="Z1848" s="542">
        <f t="shared" si="459"/>
        <v>0</v>
      </c>
      <c r="AA1848" s="540"/>
      <c r="AB1848" s="544" t="s">
        <v>2263</v>
      </c>
      <c r="AC1848" s="544" t="s">
        <v>2505</v>
      </c>
      <c r="AD1848" s="544" t="s">
        <v>2505</v>
      </c>
      <c r="AE1848" s="544" t="s">
        <v>2263</v>
      </c>
      <c r="AF1848" s="545">
        <v>120</v>
      </c>
      <c r="AG1848" s="545" t="s">
        <v>2263</v>
      </c>
      <c r="AH1848" s="543"/>
      <c r="AN1848" s="502">
        <f t="shared" si="463"/>
        <v>0</v>
      </c>
      <c r="AO1848" s="502">
        <f t="shared" si="463"/>
        <v>-32674.548183821207</v>
      </c>
      <c r="AP1848" s="502">
        <f t="shared" si="463"/>
        <v>-7029695.6521192482</v>
      </c>
      <c r="AQ1848" s="502">
        <f t="shared" si="460"/>
        <v>-1520213.1923094396</v>
      </c>
    </row>
    <row r="1849" spans="1:43" ht="12.75" x14ac:dyDescent="0.2">
      <c r="A1849" s="535" t="s">
        <v>2221</v>
      </c>
      <c r="B1849" s="536" t="s">
        <v>2478</v>
      </c>
      <c r="C1849" s="537" t="s">
        <v>2263</v>
      </c>
      <c r="D1849" s="537">
        <v>2797.9102724861968</v>
      </c>
      <c r="E1849" s="537">
        <v>2797.9102724861968</v>
      </c>
      <c r="F1849" s="537">
        <v>8153.1285362041808</v>
      </c>
      <c r="G1849" s="538">
        <v>0</v>
      </c>
      <c r="H1849" s="538">
        <v>25</v>
      </c>
      <c r="I1849" s="538">
        <v>140</v>
      </c>
      <c r="J1849" s="538">
        <v>223</v>
      </c>
      <c r="K1849" s="539">
        <f t="shared" si="455"/>
        <v>0</v>
      </c>
      <c r="L1849" s="539">
        <f t="shared" si="461"/>
        <v>69947.756812154927</v>
      </c>
      <c r="M1849" s="539">
        <f t="shared" si="461"/>
        <v>391707.43814806757</v>
      </c>
      <c r="N1849" s="539">
        <f t="shared" si="461"/>
        <v>1818147.6635735324</v>
      </c>
      <c r="O1849" s="539">
        <f t="shared" si="456"/>
        <v>2279802.8585337549</v>
      </c>
      <c r="P1849" s="540"/>
      <c r="Q1849" s="541"/>
      <c r="R1849" s="541"/>
      <c r="S1849" s="541"/>
      <c r="T1849" s="541"/>
      <c r="U1849" s="538">
        <f t="shared" si="457"/>
        <v>0</v>
      </c>
      <c r="V1849" s="538">
        <f t="shared" si="462"/>
        <v>0</v>
      </c>
      <c r="W1849" s="538">
        <f t="shared" si="462"/>
        <v>0</v>
      </c>
      <c r="X1849" s="538">
        <f t="shared" si="462"/>
        <v>0</v>
      </c>
      <c r="Y1849" s="538">
        <f t="shared" si="458"/>
        <v>0</v>
      </c>
      <c r="Z1849" s="542">
        <f t="shared" si="459"/>
        <v>0</v>
      </c>
      <c r="AA1849" s="540"/>
      <c r="AB1849" s="544" t="s">
        <v>2263</v>
      </c>
      <c r="AC1849" s="544" t="s">
        <v>2505</v>
      </c>
      <c r="AD1849" s="544" t="s">
        <v>2505</v>
      </c>
      <c r="AE1849" s="544" t="s">
        <v>2263</v>
      </c>
      <c r="AF1849" s="545" t="s">
        <v>2263</v>
      </c>
      <c r="AG1849" s="545" t="s">
        <v>2263</v>
      </c>
      <c r="AH1849" s="543"/>
      <c r="AN1849" s="502">
        <f t="shared" si="463"/>
        <v>0</v>
      </c>
      <c r="AO1849" s="502">
        <f t="shared" si="463"/>
        <v>-69947.756812154927</v>
      </c>
      <c r="AP1849" s="502">
        <f t="shared" si="463"/>
        <v>-391707.43814806757</v>
      </c>
      <c r="AQ1849" s="502">
        <f t="shared" si="460"/>
        <v>-1818147.6635735324</v>
      </c>
    </row>
    <row r="1850" spans="1:43" ht="12.75" x14ac:dyDescent="0.2">
      <c r="A1850" s="535" t="s">
        <v>2222</v>
      </c>
      <c r="B1850" s="536">
        <v>0</v>
      </c>
      <c r="C1850" s="537" t="s">
        <v>2263</v>
      </c>
      <c r="D1850" s="537">
        <v>1623.4758911270433</v>
      </c>
      <c r="E1850" s="537">
        <v>1623.4758911270433</v>
      </c>
      <c r="F1850" s="537">
        <v>4311.6149256215458</v>
      </c>
      <c r="G1850" s="538">
        <v>0</v>
      </c>
      <c r="H1850" s="538">
        <v>129</v>
      </c>
      <c r="I1850" s="538">
        <v>413</v>
      </c>
      <c r="J1850" s="538">
        <v>116</v>
      </c>
      <c r="K1850" s="539">
        <f t="shared" si="455"/>
        <v>0</v>
      </c>
      <c r="L1850" s="539">
        <f t="shared" si="461"/>
        <v>209428.38995538859</v>
      </c>
      <c r="M1850" s="539">
        <f t="shared" si="461"/>
        <v>670495.5430354689</v>
      </c>
      <c r="N1850" s="539">
        <f t="shared" si="461"/>
        <v>500147.33137209929</v>
      </c>
      <c r="O1850" s="539">
        <f t="shared" si="456"/>
        <v>1380071.2643629569</v>
      </c>
      <c r="P1850" s="540"/>
      <c r="Q1850" s="541"/>
      <c r="R1850" s="541"/>
      <c r="S1850" s="541"/>
      <c r="T1850" s="541"/>
      <c r="U1850" s="538">
        <f t="shared" si="457"/>
        <v>0</v>
      </c>
      <c r="V1850" s="538">
        <f t="shared" si="462"/>
        <v>0</v>
      </c>
      <c r="W1850" s="538">
        <f t="shared" si="462"/>
        <v>0</v>
      </c>
      <c r="X1850" s="538">
        <f t="shared" si="462"/>
        <v>0</v>
      </c>
      <c r="Y1850" s="538">
        <f t="shared" si="458"/>
        <v>0</v>
      </c>
      <c r="Z1850" s="542">
        <f t="shared" si="459"/>
        <v>0</v>
      </c>
      <c r="AA1850" s="540"/>
      <c r="AB1850" s="544" t="s">
        <v>2263</v>
      </c>
      <c r="AC1850" s="544" t="s">
        <v>2505</v>
      </c>
      <c r="AD1850" s="544" t="s">
        <v>2505</v>
      </c>
      <c r="AE1850" s="544" t="s">
        <v>2263</v>
      </c>
      <c r="AF1850" s="545" t="s">
        <v>2263</v>
      </c>
      <c r="AG1850" s="545" t="s">
        <v>2263</v>
      </c>
      <c r="AH1850" s="543"/>
      <c r="AN1850" s="502">
        <f t="shared" si="463"/>
        <v>0</v>
      </c>
      <c r="AO1850" s="502">
        <f t="shared" si="463"/>
        <v>-209428.38995538859</v>
      </c>
      <c r="AP1850" s="502">
        <f t="shared" si="463"/>
        <v>-670495.5430354689</v>
      </c>
      <c r="AQ1850" s="502">
        <f t="shared" si="460"/>
        <v>-500147.33137209929</v>
      </c>
    </row>
    <row r="1851" spans="1:43" ht="25.5" x14ac:dyDescent="0.2">
      <c r="A1851" s="535" t="s">
        <v>2223</v>
      </c>
      <c r="B1851" s="536" t="s">
        <v>2479</v>
      </c>
      <c r="C1851" s="537" t="s">
        <v>2263</v>
      </c>
      <c r="D1851" s="537">
        <v>1295.0589271000015</v>
      </c>
      <c r="E1851" s="537">
        <v>1295.0589271000015</v>
      </c>
      <c r="F1851" s="537">
        <v>2470.9648769859314</v>
      </c>
      <c r="G1851" s="538">
        <v>25</v>
      </c>
      <c r="H1851" s="538">
        <v>338</v>
      </c>
      <c r="I1851" s="538">
        <v>446</v>
      </c>
      <c r="J1851" s="538">
        <v>48</v>
      </c>
      <c r="K1851" s="539">
        <f t="shared" si="455"/>
        <v>0</v>
      </c>
      <c r="L1851" s="539">
        <f t="shared" si="461"/>
        <v>437729.91735980049</v>
      </c>
      <c r="M1851" s="539">
        <f t="shared" si="461"/>
        <v>577596.28148660064</v>
      </c>
      <c r="N1851" s="539">
        <f t="shared" si="461"/>
        <v>118606.31409532471</v>
      </c>
      <c r="O1851" s="539">
        <f t="shared" si="456"/>
        <v>1133932.5129417258</v>
      </c>
      <c r="P1851" s="540"/>
      <c r="Q1851" s="541"/>
      <c r="R1851" s="541">
        <f>SUMPRODUCT(D1851:F1851,H1851:J1851)/SUM(H1851:J1851)</f>
        <v>1362.8996549780359</v>
      </c>
      <c r="S1851" s="541">
        <f>+R1851</f>
        <v>1362.8996549780359</v>
      </c>
      <c r="T1851" s="541">
        <f>+R1851</f>
        <v>1362.8996549780359</v>
      </c>
      <c r="U1851" s="538">
        <f t="shared" si="457"/>
        <v>0</v>
      </c>
      <c r="V1851" s="538">
        <f t="shared" si="462"/>
        <v>460660.08338257612</v>
      </c>
      <c r="W1851" s="538">
        <f t="shared" si="462"/>
        <v>607853.24612020398</v>
      </c>
      <c r="X1851" s="538">
        <f t="shared" si="462"/>
        <v>65419.183438945722</v>
      </c>
      <c r="Y1851" s="538">
        <f t="shared" si="458"/>
        <v>1133932.5129417258</v>
      </c>
      <c r="Z1851" s="542">
        <f t="shared" si="459"/>
        <v>0</v>
      </c>
      <c r="AA1851" s="540"/>
      <c r="AB1851" s="544" t="s">
        <v>2263</v>
      </c>
      <c r="AC1851" s="544" t="s">
        <v>2505</v>
      </c>
      <c r="AD1851" s="544" t="s">
        <v>2505</v>
      </c>
      <c r="AE1851" s="544" t="s">
        <v>2263</v>
      </c>
      <c r="AF1851" s="545">
        <v>107</v>
      </c>
      <c r="AG1851" s="545" t="s">
        <v>2263</v>
      </c>
      <c r="AH1851" s="543"/>
      <c r="AN1851" s="502">
        <f t="shared" si="463"/>
        <v>0</v>
      </c>
      <c r="AO1851" s="502">
        <f t="shared" si="463"/>
        <v>22930.166022775637</v>
      </c>
      <c r="AP1851" s="502">
        <f t="shared" si="463"/>
        <v>30256.964633603347</v>
      </c>
      <c r="AQ1851" s="502">
        <f t="shared" si="460"/>
        <v>-53187.130656378984</v>
      </c>
    </row>
    <row r="1852" spans="1:43" ht="12.75" x14ac:dyDescent="0.2">
      <c r="A1852" s="535" t="s">
        <v>2224</v>
      </c>
      <c r="B1852" s="536">
        <v>0</v>
      </c>
      <c r="C1852" s="537" t="s">
        <v>2263</v>
      </c>
      <c r="D1852" s="537">
        <v>4561.4575429191109</v>
      </c>
      <c r="E1852" s="537">
        <v>4561.4575429191109</v>
      </c>
      <c r="F1852" s="537">
        <v>8764.7789245114564</v>
      </c>
      <c r="G1852" s="538">
        <v>0</v>
      </c>
      <c r="H1852" s="538">
        <v>22</v>
      </c>
      <c r="I1852" s="538">
        <v>183</v>
      </c>
      <c r="J1852" s="538">
        <v>812</v>
      </c>
      <c r="K1852" s="539">
        <f t="shared" si="455"/>
        <v>0</v>
      </c>
      <c r="L1852" s="539">
        <f t="shared" si="461"/>
        <v>100352.06594422043</v>
      </c>
      <c r="M1852" s="539">
        <f t="shared" si="461"/>
        <v>834746.73035419732</v>
      </c>
      <c r="N1852" s="539">
        <f t="shared" si="461"/>
        <v>7117000.4867033027</v>
      </c>
      <c r="O1852" s="539">
        <f t="shared" si="456"/>
        <v>8052099.2830017209</v>
      </c>
      <c r="P1852" s="540"/>
      <c r="Q1852" s="541"/>
      <c r="R1852" s="541"/>
      <c r="S1852" s="541"/>
      <c r="T1852" s="541"/>
      <c r="U1852" s="538">
        <f t="shared" si="457"/>
        <v>0</v>
      </c>
      <c r="V1852" s="538">
        <f t="shared" si="462"/>
        <v>0</v>
      </c>
      <c r="W1852" s="538">
        <f t="shared" si="462"/>
        <v>0</v>
      </c>
      <c r="X1852" s="538">
        <f t="shared" si="462"/>
        <v>0</v>
      </c>
      <c r="Y1852" s="538">
        <f t="shared" si="458"/>
        <v>0</v>
      </c>
      <c r="Z1852" s="542">
        <f t="shared" si="459"/>
        <v>0</v>
      </c>
      <c r="AA1852" s="540"/>
      <c r="AB1852" s="544" t="s">
        <v>2263</v>
      </c>
      <c r="AC1852" s="544" t="s">
        <v>2505</v>
      </c>
      <c r="AD1852" s="544" t="s">
        <v>2505</v>
      </c>
      <c r="AE1852" s="544" t="s">
        <v>2263</v>
      </c>
      <c r="AF1852" s="545" t="s">
        <v>2263</v>
      </c>
      <c r="AG1852" s="545" t="s">
        <v>2263</v>
      </c>
      <c r="AH1852" s="543"/>
      <c r="AN1852" s="502">
        <f t="shared" si="463"/>
        <v>0</v>
      </c>
      <c r="AO1852" s="502">
        <f t="shared" si="463"/>
        <v>-100352.06594422043</v>
      </c>
      <c r="AP1852" s="502">
        <f t="shared" si="463"/>
        <v>-834746.73035419732</v>
      </c>
      <c r="AQ1852" s="502">
        <f t="shared" si="460"/>
        <v>-7117000.4867033027</v>
      </c>
    </row>
    <row r="1853" spans="1:43" ht="12.75" x14ac:dyDescent="0.2">
      <c r="A1853" s="535" t="s">
        <v>2225</v>
      </c>
      <c r="B1853" s="536">
        <v>0</v>
      </c>
      <c r="C1853" s="537" t="s">
        <v>2263</v>
      </c>
      <c r="D1853" s="537">
        <v>1652.9386015334478</v>
      </c>
      <c r="E1853" s="537">
        <v>1652.9386015334478</v>
      </c>
      <c r="F1853" s="537">
        <v>5173.3506692025603</v>
      </c>
      <c r="G1853" s="538">
        <v>0</v>
      </c>
      <c r="H1853" s="538">
        <v>162</v>
      </c>
      <c r="I1853" s="538">
        <v>724</v>
      </c>
      <c r="J1853" s="538">
        <v>621</v>
      </c>
      <c r="K1853" s="539">
        <f t="shared" si="455"/>
        <v>0</v>
      </c>
      <c r="L1853" s="539">
        <f t="shared" si="461"/>
        <v>267776.05344841856</v>
      </c>
      <c r="M1853" s="539">
        <f t="shared" si="461"/>
        <v>1196727.5475102162</v>
      </c>
      <c r="N1853" s="539">
        <f t="shared" si="461"/>
        <v>3212650.7655747901</v>
      </c>
      <c r="O1853" s="539">
        <f t="shared" si="456"/>
        <v>4677154.3665334247</v>
      </c>
      <c r="P1853" s="540"/>
      <c r="Q1853" s="541"/>
      <c r="R1853" s="541"/>
      <c r="S1853" s="541"/>
      <c r="T1853" s="541"/>
      <c r="U1853" s="538">
        <f t="shared" si="457"/>
        <v>0</v>
      </c>
      <c r="V1853" s="538">
        <f t="shared" si="462"/>
        <v>0</v>
      </c>
      <c r="W1853" s="538">
        <f t="shared" si="462"/>
        <v>0</v>
      </c>
      <c r="X1853" s="538">
        <f t="shared" si="462"/>
        <v>0</v>
      </c>
      <c r="Y1853" s="538">
        <f t="shared" si="458"/>
        <v>0</v>
      </c>
      <c r="Z1853" s="542">
        <f t="shared" si="459"/>
        <v>0</v>
      </c>
      <c r="AA1853" s="540"/>
      <c r="AB1853" s="544" t="s">
        <v>2263</v>
      </c>
      <c r="AC1853" s="544" t="s">
        <v>2505</v>
      </c>
      <c r="AD1853" s="544" t="s">
        <v>2505</v>
      </c>
      <c r="AE1853" s="544" t="s">
        <v>2263</v>
      </c>
      <c r="AF1853" s="545" t="s">
        <v>2263</v>
      </c>
      <c r="AG1853" s="545" t="s">
        <v>2263</v>
      </c>
      <c r="AH1853" s="543"/>
      <c r="AN1853" s="502">
        <f t="shared" si="463"/>
        <v>0</v>
      </c>
      <c r="AO1853" s="502">
        <f t="shared" si="463"/>
        <v>-267776.05344841856</v>
      </c>
      <c r="AP1853" s="502">
        <f t="shared" si="463"/>
        <v>-1196727.5475102162</v>
      </c>
      <c r="AQ1853" s="502">
        <f t="shared" si="460"/>
        <v>-3212650.7655747901</v>
      </c>
    </row>
    <row r="1854" spans="1:43" ht="12.75" x14ac:dyDescent="0.2">
      <c r="A1854" s="535" t="s">
        <v>2226</v>
      </c>
      <c r="B1854" s="536">
        <v>0</v>
      </c>
      <c r="C1854" s="537" t="s">
        <v>2263</v>
      </c>
      <c r="D1854" s="537">
        <v>1318.2783081576076</v>
      </c>
      <c r="E1854" s="537">
        <v>1318.2783081576076</v>
      </c>
      <c r="F1854" s="537">
        <v>3498.0987489740487</v>
      </c>
      <c r="G1854" s="538">
        <v>0</v>
      </c>
      <c r="H1854" s="538">
        <v>1185</v>
      </c>
      <c r="I1854" s="538">
        <v>2646</v>
      </c>
      <c r="J1854" s="538">
        <v>826</v>
      </c>
      <c r="K1854" s="539">
        <f t="shared" si="455"/>
        <v>0</v>
      </c>
      <c r="L1854" s="539">
        <f t="shared" si="461"/>
        <v>1562159.7951667651</v>
      </c>
      <c r="M1854" s="539">
        <f t="shared" si="461"/>
        <v>3488164.4033850296</v>
      </c>
      <c r="N1854" s="539">
        <f t="shared" si="461"/>
        <v>2889429.5666525643</v>
      </c>
      <c r="O1854" s="539">
        <f t="shared" si="456"/>
        <v>7939753.7652043588</v>
      </c>
      <c r="P1854" s="540"/>
      <c r="Q1854" s="541"/>
      <c r="R1854" s="541"/>
      <c r="S1854" s="541"/>
      <c r="T1854" s="541"/>
      <c r="U1854" s="538">
        <f t="shared" si="457"/>
        <v>0</v>
      </c>
      <c r="V1854" s="538">
        <f t="shared" si="462"/>
        <v>0</v>
      </c>
      <c r="W1854" s="538">
        <f t="shared" si="462"/>
        <v>0</v>
      </c>
      <c r="X1854" s="538">
        <f t="shared" si="462"/>
        <v>0</v>
      </c>
      <c r="Y1854" s="538">
        <f t="shared" si="458"/>
        <v>0</v>
      </c>
      <c r="Z1854" s="542">
        <f t="shared" si="459"/>
        <v>0</v>
      </c>
      <c r="AA1854" s="540"/>
      <c r="AB1854" s="544" t="s">
        <v>2263</v>
      </c>
      <c r="AC1854" s="544" t="s">
        <v>2505</v>
      </c>
      <c r="AD1854" s="544" t="s">
        <v>2505</v>
      </c>
      <c r="AE1854" s="544" t="s">
        <v>2263</v>
      </c>
      <c r="AF1854" s="545" t="s">
        <v>2263</v>
      </c>
      <c r="AG1854" s="545" t="s">
        <v>2263</v>
      </c>
      <c r="AH1854" s="543"/>
      <c r="AN1854" s="502">
        <f t="shared" si="463"/>
        <v>0</v>
      </c>
      <c r="AO1854" s="502">
        <f t="shared" si="463"/>
        <v>-1562159.7951667651</v>
      </c>
      <c r="AP1854" s="502">
        <f t="shared" si="463"/>
        <v>-3488164.4033850296</v>
      </c>
      <c r="AQ1854" s="502">
        <f t="shared" si="460"/>
        <v>-2889429.5666525643</v>
      </c>
    </row>
    <row r="1855" spans="1:43" ht="76.5" x14ac:dyDescent="0.2">
      <c r="A1855" s="535" t="s">
        <v>2227</v>
      </c>
      <c r="B1855" s="536" t="s">
        <v>2480</v>
      </c>
      <c r="C1855" s="537" t="s">
        <v>2263</v>
      </c>
      <c r="D1855" s="537">
        <v>1085.7288513171111</v>
      </c>
      <c r="E1855" s="537">
        <v>1085.7288513171111</v>
      </c>
      <c r="F1855" s="537">
        <v>2708.0639973675466</v>
      </c>
      <c r="G1855" s="538">
        <v>266</v>
      </c>
      <c r="H1855" s="538">
        <v>2912</v>
      </c>
      <c r="I1855" s="538">
        <v>3009</v>
      </c>
      <c r="J1855" s="538">
        <v>357</v>
      </c>
      <c r="K1855" s="539">
        <f t="shared" si="455"/>
        <v>0</v>
      </c>
      <c r="L1855" s="539">
        <f t="shared" si="461"/>
        <v>3161642.4150354275</v>
      </c>
      <c r="M1855" s="539">
        <f t="shared" si="461"/>
        <v>3266958.1136131873</v>
      </c>
      <c r="N1855" s="539">
        <f t="shared" si="461"/>
        <v>966778.84706021415</v>
      </c>
      <c r="O1855" s="539">
        <f t="shared" si="456"/>
        <v>7395379.3757088287</v>
      </c>
      <c r="P1855" s="540"/>
      <c r="Q1855" s="541"/>
      <c r="R1855" s="541">
        <f>SUMPRODUCT(D1855:F1855,H1855:J1855)/SUM(H1855:J1855)</f>
        <v>1177.9833347736267</v>
      </c>
      <c r="S1855" s="541">
        <f>+R1855</f>
        <v>1177.9833347736267</v>
      </c>
      <c r="T1855" s="541">
        <f>+R1855</f>
        <v>1177.9833347736267</v>
      </c>
      <c r="U1855" s="538">
        <f t="shared" si="457"/>
        <v>0</v>
      </c>
      <c r="V1855" s="538">
        <f t="shared" si="462"/>
        <v>3430287.4708608007</v>
      </c>
      <c r="W1855" s="538">
        <f t="shared" si="462"/>
        <v>3544551.8543338426</v>
      </c>
      <c r="X1855" s="538">
        <f t="shared" si="462"/>
        <v>420540.0505141847</v>
      </c>
      <c r="Y1855" s="538">
        <f t="shared" si="458"/>
        <v>7395379.3757088287</v>
      </c>
      <c r="Z1855" s="542">
        <f t="shared" si="459"/>
        <v>0</v>
      </c>
      <c r="AA1855" s="540"/>
      <c r="AB1855" s="544" t="s">
        <v>2263</v>
      </c>
      <c r="AC1855" s="544" t="s">
        <v>2505</v>
      </c>
      <c r="AD1855" s="544" t="s">
        <v>2505</v>
      </c>
      <c r="AE1855" s="544" t="s">
        <v>2263</v>
      </c>
      <c r="AF1855" s="545">
        <v>107</v>
      </c>
      <c r="AG1855" s="545" t="s">
        <v>2263</v>
      </c>
      <c r="AH1855" s="543"/>
      <c r="AN1855" s="502">
        <f t="shared" si="463"/>
        <v>0</v>
      </c>
      <c r="AO1855" s="502">
        <f t="shared" si="463"/>
        <v>268645.05582537316</v>
      </c>
      <c r="AP1855" s="502">
        <f t="shared" si="463"/>
        <v>277593.7407206553</v>
      </c>
      <c r="AQ1855" s="502">
        <f t="shared" si="460"/>
        <v>-546238.79654602939</v>
      </c>
    </row>
    <row r="1856" spans="1:43" ht="12.75" x14ac:dyDescent="0.2">
      <c r="A1856" s="535" t="s">
        <v>2228</v>
      </c>
      <c r="B1856" s="536">
        <v>0</v>
      </c>
      <c r="C1856" s="537" t="s">
        <v>2263</v>
      </c>
      <c r="D1856" s="537">
        <v>2145.7398920251635</v>
      </c>
      <c r="E1856" s="537">
        <v>2145.7398920251635</v>
      </c>
      <c r="F1856" s="537">
        <v>4767.3107787361578</v>
      </c>
      <c r="G1856" s="538">
        <v>0</v>
      </c>
      <c r="H1856" s="538">
        <v>59</v>
      </c>
      <c r="I1856" s="538">
        <v>279</v>
      </c>
      <c r="J1856" s="538">
        <v>121</v>
      </c>
      <c r="K1856" s="539">
        <f t="shared" si="455"/>
        <v>0</v>
      </c>
      <c r="L1856" s="539">
        <f t="shared" si="461"/>
        <v>126598.65362948464</v>
      </c>
      <c r="M1856" s="539">
        <f t="shared" si="461"/>
        <v>598661.42987502064</v>
      </c>
      <c r="N1856" s="539">
        <f t="shared" si="461"/>
        <v>576844.60422707512</v>
      </c>
      <c r="O1856" s="539">
        <f t="shared" si="456"/>
        <v>1302104.6877315803</v>
      </c>
      <c r="P1856" s="540"/>
      <c r="Q1856" s="541"/>
      <c r="R1856" s="541"/>
      <c r="S1856" s="541"/>
      <c r="T1856" s="541"/>
      <c r="U1856" s="538">
        <f t="shared" si="457"/>
        <v>0</v>
      </c>
      <c r="V1856" s="538">
        <f t="shared" si="462"/>
        <v>0</v>
      </c>
      <c r="W1856" s="538">
        <f t="shared" si="462"/>
        <v>0</v>
      </c>
      <c r="X1856" s="538">
        <f t="shared" si="462"/>
        <v>0</v>
      </c>
      <c r="Y1856" s="538">
        <f t="shared" si="458"/>
        <v>0</v>
      </c>
      <c r="Z1856" s="542">
        <f t="shared" si="459"/>
        <v>0</v>
      </c>
      <c r="AA1856" s="540"/>
      <c r="AB1856" s="544" t="s">
        <v>2263</v>
      </c>
      <c r="AC1856" s="544" t="s">
        <v>2505</v>
      </c>
      <c r="AD1856" s="544" t="s">
        <v>2505</v>
      </c>
      <c r="AE1856" s="544" t="s">
        <v>2263</v>
      </c>
      <c r="AF1856" s="545" t="s">
        <v>2263</v>
      </c>
      <c r="AG1856" s="545" t="s">
        <v>2263</v>
      </c>
      <c r="AH1856" s="543"/>
      <c r="AN1856" s="502">
        <f t="shared" si="463"/>
        <v>0</v>
      </c>
      <c r="AO1856" s="502">
        <f t="shared" si="463"/>
        <v>-126598.65362948464</v>
      </c>
      <c r="AP1856" s="502">
        <f t="shared" si="463"/>
        <v>-598661.42987502064</v>
      </c>
      <c r="AQ1856" s="502">
        <f t="shared" si="460"/>
        <v>-576844.60422707512</v>
      </c>
    </row>
    <row r="1857" spans="1:43" ht="12.75" x14ac:dyDescent="0.2">
      <c r="A1857" s="535" t="s">
        <v>2229</v>
      </c>
      <c r="B1857" s="536">
        <v>0</v>
      </c>
      <c r="C1857" s="537" t="s">
        <v>2263</v>
      </c>
      <c r="D1857" s="537">
        <v>1381.6320880487162</v>
      </c>
      <c r="E1857" s="537">
        <v>1381.6320880487162</v>
      </c>
      <c r="F1857" s="537">
        <v>3193.821257191074</v>
      </c>
      <c r="G1857" s="538">
        <v>0</v>
      </c>
      <c r="H1857" s="538">
        <v>87</v>
      </c>
      <c r="I1857" s="538">
        <v>224</v>
      </c>
      <c r="J1857" s="538">
        <v>112</v>
      </c>
      <c r="K1857" s="539">
        <f t="shared" si="455"/>
        <v>0</v>
      </c>
      <c r="L1857" s="539">
        <f t="shared" si="461"/>
        <v>120201.99166023832</v>
      </c>
      <c r="M1857" s="539">
        <f t="shared" si="461"/>
        <v>309485.58772291243</v>
      </c>
      <c r="N1857" s="539">
        <f t="shared" si="461"/>
        <v>357707.98080540029</v>
      </c>
      <c r="O1857" s="539">
        <f t="shared" si="456"/>
        <v>787395.56018855097</v>
      </c>
      <c r="P1857" s="540"/>
      <c r="Q1857" s="541"/>
      <c r="R1857" s="541"/>
      <c r="S1857" s="541"/>
      <c r="T1857" s="541"/>
      <c r="U1857" s="538">
        <f t="shared" si="457"/>
        <v>0</v>
      </c>
      <c r="V1857" s="538">
        <f t="shared" si="462"/>
        <v>0</v>
      </c>
      <c r="W1857" s="538">
        <f t="shared" si="462"/>
        <v>0</v>
      </c>
      <c r="X1857" s="538">
        <f t="shared" si="462"/>
        <v>0</v>
      </c>
      <c r="Y1857" s="538">
        <f t="shared" si="458"/>
        <v>0</v>
      </c>
      <c r="Z1857" s="542">
        <f t="shared" si="459"/>
        <v>0</v>
      </c>
      <c r="AA1857" s="540"/>
      <c r="AB1857" s="544" t="s">
        <v>2263</v>
      </c>
      <c r="AC1857" s="544" t="s">
        <v>2505</v>
      </c>
      <c r="AD1857" s="544" t="s">
        <v>2505</v>
      </c>
      <c r="AE1857" s="544" t="s">
        <v>2263</v>
      </c>
      <c r="AF1857" s="545" t="s">
        <v>2263</v>
      </c>
      <c r="AG1857" s="545" t="s">
        <v>2263</v>
      </c>
      <c r="AH1857" s="543"/>
      <c r="AN1857" s="502">
        <f t="shared" si="463"/>
        <v>0</v>
      </c>
      <c r="AO1857" s="502">
        <f t="shared" si="463"/>
        <v>-120201.99166023832</v>
      </c>
      <c r="AP1857" s="502">
        <f t="shared" si="463"/>
        <v>-309485.58772291243</v>
      </c>
      <c r="AQ1857" s="502">
        <f t="shared" si="460"/>
        <v>-357707.98080540029</v>
      </c>
    </row>
    <row r="1858" spans="1:43" ht="12.75" x14ac:dyDescent="0.2">
      <c r="A1858" s="535" t="s">
        <v>2230</v>
      </c>
      <c r="B1858" s="536">
        <v>0</v>
      </c>
      <c r="C1858" s="537" t="s">
        <v>2263</v>
      </c>
      <c r="D1858" s="537">
        <v>1774.9231784231515</v>
      </c>
      <c r="E1858" s="537">
        <v>1774.9231784231515</v>
      </c>
      <c r="F1858" s="537">
        <v>5515.5428260230074</v>
      </c>
      <c r="G1858" s="538">
        <v>0</v>
      </c>
      <c r="H1858" s="538">
        <v>65</v>
      </c>
      <c r="I1858" s="538">
        <v>378</v>
      </c>
      <c r="J1858" s="538">
        <v>185</v>
      </c>
      <c r="K1858" s="539">
        <f t="shared" si="455"/>
        <v>0</v>
      </c>
      <c r="L1858" s="539">
        <f t="shared" si="461"/>
        <v>115370.00659750485</v>
      </c>
      <c r="M1858" s="539">
        <f t="shared" si="461"/>
        <v>670920.96144395124</v>
      </c>
      <c r="N1858" s="539">
        <f t="shared" si="461"/>
        <v>1020375.4228142564</v>
      </c>
      <c r="O1858" s="539">
        <f t="shared" si="456"/>
        <v>1806666.3908557124</v>
      </c>
      <c r="P1858" s="540"/>
      <c r="Q1858" s="541"/>
      <c r="R1858" s="541"/>
      <c r="S1858" s="541"/>
      <c r="T1858" s="541"/>
      <c r="U1858" s="538">
        <f t="shared" si="457"/>
        <v>0</v>
      </c>
      <c r="V1858" s="538">
        <f t="shared" si="462"/>
        <v>0</v>
      </c>
      <c r="W1858" s="538">
        <f t="shared" si="462"/>
        <v>0</v>
      </c>
      <c r="X1858" s="538">
        <f t="shared" si="462"/>
        <v>0</v>
      </c>
      <c r="Y1858" s="538">
        <f t="shared" si="458"/>
        <v>0</v>
      </c>
      <c r="Z1858" s="542">
        <f t="shared" si="459"/>
        <v>0</v>
      </c>
      <c r="AA1858" s="540"/>
      <c r="AB1858" s="544" t="s">
        <v>2263</v>
      </c>
      <c r="AC1858" s="544" t="s">
        <v>2505</v>
      </c>
      <c r="AD1858" s="544" t="s">
        <v>2505</v>
      </c>
      <c r="AE1858" s="544" t="s">
        <v>2263</v>
      </c>
      <c r="AF1858" s="545" t="s">
        <v>2263</v>
      </c>
      <c r="AG1858" s="545" t="s">
        <v>2263</v>
      </c>
      <c r="AH1858" s="543"/>
      <c r="AN1858" s="502">
        <f t="shared" si="463"/>
        <v>0</v>
      </c>
      <c r="AO1858" s="502">
        <f t="shared" si="463"/>
        <v>-115370.00659750485</v>
      </c>
      <c r="AP1858" s="502">
        <f t="shared" si="463"/>
        <v>-670920.96144395124</v>
      </c>
      <c r="AQ1858" s="502">
        <f t="shared" si="460"/>
        <v>-1020375.4228142564</v>
      </c>
    </row>
    <row r="1859" spans="1:43" ht="12.75" x14ac:dyDescent="0.2">
      <c r="A1859" s="535" t="s">
        <v>2231</v>
      </c>
      <c r="B1859" s="536">
        <v>0</v>
      </c>
      <c r="C1859" s="537" t="s">
        <v>2263</v>
      </c>
      <c r="D1859" s="537">
        <v>1481.4507478072503</v>
      </c>
      <c r="E1859" s="537">
        <v>1481.4507478072503</v>
      </c>
      <c r="F1859" s="537">
        <v>3105.1887213635014</v>
      </c>
      <c r="G1859" s="538">
        <v>2</v>
      </c>
      <c r="H1859" s="538">
        <v>163</v>
      </c>
      <c r="I1859" s="538">
        <v>357</v>
      </c>
      <c r="J1859" s="538">
        <v>29</v>
      </c>
      <c r="K1859" s="539">
        <f t="shared" si="455"/>
        <v>0</v>
      </c>
      <c r="L1859" s="539">
        <f t="shared" si="461"/>
        <v>241476.47189258179</v>
      </c>
      <c r="M1859" s="539">
        <f t="shared" si="461"/>
        <v>528877.91696718836</v>
      </c>
      <c r="N1859" s="539">
        <f t="shared" si="461"/>
        <v>90050.472919541542</v>
      </c>
      <c r="O1859" s="539">
        <f t="shared" si="456"/>
        <v>860404.86177931167</v>
      </c>
      <c r="P1859" s="540"/>
      <c r="Q1859" s="541"/>
      <c r="R1859" s="541"/>
      <c r="S1859" s="541"/>
      <c r="T1859" s="541"/>
      <c r="U1859" s="538">
        <f t="shared" si="457"/>
        <v>0</v>
      </c>
      <c r="V1859" s="538">
        <f t="shared" si="462"/>
        <v>0</v>
      </c>
      <c r="W1859" s="538">
        <f t="shared" si="462"/>
        <v>0</v>
      </c>
      <c r="X1859" s="538">
        <f t="shared" si="462"/>
        <v>0</v>
      </c>
      <c r="Y1859" s="538">
        <f t="shared" si="458"/>
        <v>0</v>
      </c>
      <c r="Z1859" s="542">
        <f t="shared" si="459"/>
        <v>0</v>
      </c>
      <c r="AA1859" s="540"/>
      <c r="AB1859" s="544" t="s">
        <v>2263</v>
      </c>
      <c r="AC1859" s="544" t="s">
        <v>2505</v>
      </c>
      <c r="AD1859" s="544" t="s">
        <v>2505</v>
      </c>
      <c r="AE1859" s="544" t="s">
        <v>2263</v>
      </c>
      <c r="AF1859" s="545">
        <v>107</v>
      </c>
      <c r="AG1859" s="545" t="s">
        <v>2263</v>
      </c>
      <c r="AH1859" s="543"/>
      <c r="AN1859" s="502">
        <f t="shared" si="463"/>
        <v>0</v>
      </c>
      <c r="AO1859" s="502">
        <f t="shared" si="463"/>
        <v>-241476.47189258179</v>
      </c>
      <c r="AP1859" s="502">
        <f t="shared" si="463"/>
        <v>-528877.91696718836</v>
      </c>
      <c r="AQ1859" s="502">
        <f t="shared" si="460"/>
        <v>-90050.472919541542</v>
      </c>
    </row>
    <row r="1860" spans="1:43" ht="12.75" x14ac:dyDescent="0.2">
      <c r="A1860" s="535" t="s">
        <v>2232</v>
      </c>
      <c r="B1860" s="536">
        <v>0</v>
      </c>
      <c r="C1860" s="537" t="s">
        <v>2263</v>
      </c>
      <c r="D1860" s="537">
        <v>1963.8595201676128</v>
      </c>
      <c r="E1860" s="537">
        <v>1963.8595201676128</v>
      </c>
      <c r="F1860" s="537">
        <v>6079.935752820099</v>
      </c>
      <c r="G1860" s="538">
        <v>0</v>
      </c>
      <c r="H1860" s="538">
        <v>31</v>
      </c>
      <c r="I1860" s="538">
        <v>241</v>
      </c>
      <c r="J1860" s="538">
        <v>419</v>
      </c>
      <c r="K1860" s="539">
        <f t="shared" si="455"/>
        <v>0</v>
      </c>
      <c r="L1860" s="539">
        <f t="shared" si="461"/>
        <v>60879.645125195995</v>
      </c>
      <c r="M1860" s="539">
        <f t="shared" si="461"/>
        <v>473290.14436039468</v>
      </c>
      <c r="N1860" s="539">
        <f t="shared" si="461"/>
        <v>2547493.0804316215</v>
      </c>
      <c r="O1860" s="539">
        <f t="shared" si="456"/>
        <v>3081662.8699172121</v>
      </c>
      <c r="P1860" s="540"/>
      <c r="Q1860" s="541"/>
      <c r="R1860" s="541"/>
      <c r="S1860" s="541"/>
      <c r="T1860" s="541"/>
      <c r="U1860" s="538">
        <f t="shared" si="457"/>
        <v>0</v>
      </c>
      <c r="V1860" s="538">
        <f t="shared" si="462"/>
        <v>0</v>
      </c>
      <c r="W1860" s="538">
        <f t="shared" si="462"/>
        <v>0</v>
      </c>
      <c r="X1860" s="538">
        <f t="shared" si="462"/>
        <v>0</v>
      </c>
      <c r="Y1860" s="538">
        <f t="shared" si="458"/>
        <v>0</v>
      </c>
      <c r="Z1860" s="542">
        <f t="shared" si="459"/>
        <v>0</v>
      </c>
      <c r="AA1860" s="540"/>
      <c r="AB1860" s="544" t="s">
        <v>2263</v>
      </c>
      <c r="AC1860" s="544" t="s">
        <v>2505</v>
      </c>
      <c r="AD1860" s="544" t="s">
        <v>2505</v>
      </c>
      <c r="AE1860" s="544" t="s">
        <v>2263</v>
      </c>
      <c r="AF1860" s="545" t="s">
        <v>2263</v>
      </c>
      <c r="AG1860" s="545" t="s">
        <v>2263</v>
      </c>
      <c r="AH1860" s="543"/>
      <c r="AN1860" s="502">
        <f t="shared" si="463"/>
        <v>0</v>
      </c>
      <c r="AO1860" s="502">
        <f t="shared" si="463"/>
        <v>-60879.645125195995</v>
      </c>
      <c r="AP1860" s="502">
        <f t="shared" si="463"/>
        <v>-473290.14436039468</v>
      </c>
      <c r="AQ1860" s="502">
        <f t="shared" si="460"/>
        <v>-2547493.0804316215</v>
      </c>
    </row>
    <row r="1861" spans="1:43" ht="12.75" x14ac:dyDescent="0.2">
      <c r="A1861" s="535" t="s">
        <v>2233</v>
      </c>
      <c r="B1861" s="536">
        <v>0</v>
      </c>
      <c r="C1861" s="537" t="s">
        <v>2263</v>
      </c>
      <c r="D1861" s="537">
        <v>1208.1184175969959</v>
      </c>
      <c r="E1861" s="537">
        <v>1208.1184175969959</v>
      </c>
      <c r="F1861" s="537">
        <v>2731.4538457270664</v>
      </c>
      <c r="G1861" s="538">
        <v>0</v>
      </c>
      <c r="H1861" s="538">
        <v>262</v>
      </c>
      <c r="I1861" s="538">
        <v>880</v>
      </c>
      <c r="J1861" s="538">
        <v>296</v>
      </c>
      <c r="K1861" s="539">
        <f t="shared" si="455"/>
        <v>0</v>
      </c>
      <c r="L1861" s="539">
        <f t="shared" si="461"/>
        <v>316527.02541041293</v>
      </c>
      <c r="M1861" s="539">
        <f t="shared" si="461"/>
        <v>1063144.2074853564</v>
      </c>
      <c r="N1861" s="539">
        <f t="shared" si="461"/>
        <v>808510.33833521162</v>
      </c>
      <c r="O1861" s="539">
        <f t="shared" si="456"/>
        <v>2188181.5712309806</v>
      </c>
      <c r="P1861" s="540"/>
      <c r="Q1861" s="541"/>
      <c r="R1861" s="541"/>
      <c r="S1861" s="541"/>
      <c r="T1861" s="541"/>
      <c r="U1861" s="538">
        <f t="shared" si="457"/>
        <v>0</v>
      </c>
      <c r="V1861" s="538">
        <f t="shared" si="462"/>
        <v>0</v>
      </c>
      <c r="W1861" s="538">
        <f t="shared" si="462"/>
        <v>0</v>
      </c>
      <c r="X1861" s="538">
        <f t="shared" si="462"/>
        <v>0</v>
      </c>
      <c r="Y1861" s="538">
        <f t="shared" si="458"/>
        <v>0</v>
      </c>
      <c r="Z1861" s="542">
        <f t="shared" si="459"/>
        <v>0</v>
      </c>
      <c r="AA1861" s="540"/>
      <c r="AB1861" s="544" t="s">
        <v>2263</v>
      </c>
      <c r="AC1861" s="544" t="s">
        <v>2505</v>
      </c>
      <c r="AD1861" s="544" t="s">
        <v>2505</v>
      </c>
      <c r="AE1861" s="544" t="s">
        <v>2263</v>
      </c>
      <c r="AF1861" s="545" t="s">
        <v>2263</v>
      </c>
      <c r="AG1861" s="545" t="s">
        <v>2263</v>
      </c>
      <c r="AH1861" s="543"/>
      <c r="AN1861" s="502">
        <f t="shared" si="463"/>
        <v>0</v>
      </c>
      <c r="AO1861" s="502">
        <f t="shared" si="463"/>
        <v>-316527.02541041293</v>
      </c>
      <c r="AP1861" s="502">
        <f t="shared" si="463"/>
        <v>-1063144.2074853564</v>
      </c>
      <c r="AQ1861" s="502">
        <f t="shared" si="460"/>
        <v>-808510.33833521162</v>
      </c>
    </row>
    <row r="1862" spans="1:43" ht="12.75" x14ac:dyDescent="0.2">
      <c r="A1862" s="535" t="s">
        <v>2234</v>
      </c>
      <c r="B1862" s="536" t="s">
        <v>2481</v>
      </c>
      <c r="C1862" s="537" t="s">
        <v>2263</v>
      </c>
      <c r="D1862" s="537">
        <v>1013.7096049825182</v>
      </c>
      <c r="E1862" s="537">
        <v>1013.7096049825182</v>
      </c>
      <c r="F1862" s="537">
        <v>1965.4278876141582</v>
      </c>
      <c r="G1862" s="538">
        <v>35</v>
      </c>
      <c r="H1862" s="538">
        <v>677</v>
      </c>
      <c r="I1862" s="538">
        <v>1166</v>
      </c>
      <c r="J1862" s="538">
        <v>179</v>
      </c>
      <c r="K1862" s="539">
        <f t="shared" si="455"/>
        <v>0</v>
      </c>
      <c r="L1862" s="539">
        <f t="shared" si="461"/>
        <v>686281.40257316479</v>
      </c>
      <c r="M1862" s="539">
        <f t="shared" si="461"/>
        <v>1181985.3994096161</v>
      </c>
      <c r="N1862" s="539">
        <f t="shared" si="461"/>
        <v>351811.59188293433</v>
      </c>
      <c r="O1862" s="539">
        <f t="shared" si="456"/>
        <v>2220078.3938657152</v>
      </c>
      <c r="P1862" s="540"/>
      <c r="Q1862" s="541"/>
      <c r="R1862" s="541">
        <f>+R1855</f>
        <v>1177.9833347736267</v>
      </c>
      <c r="S1862" s="541">
        <f t="shared" ref="S1862:T1862" si="464">+S1855</f>
        <v>1177.9833347736267</v>
      </c>
      <c r="T1862" s="541">
        <f t="shared" si="464"/>
        <v>1177.9833347736267</v>
      </c>
      <c r="U1862" s="538">
        <f t="shared" si="457"/>
        <v>0</v>
      </c>
      <c r="V1862" s="538">
        <f t="shared" si="462"/>
        <v>797494.71764174523</v>
      </c>
      <c r="W1862" s="538">
        <f t="shared" si="462"/>
        <v>1373528.5683460487</v>
      </c>
      <c r="X1862" s="538">
        <f t="shared" si="462"/>
        <v>210859.01692447916</v>
      </c>
      <c r="Y1862" s="538">
        <f t="shared" si="458"/>
        <v>2381882.302912273</v>
      </c>
      <c r="Z1862" s="542">
        <f t="shared" si="459"/>
        <v>161803.90904655773</v>
      </c>
      <c r="AA1862" s="540"/>
      <c r="AB1862" s="544" t="s">
        <v>2263</v>
      </c>
      <c r="AC1862" s="544" t="s">
        <v>2505</v>
      </c>
      <c r="AD1862" s="544" t="s">
        <v>2505</v>
      </c>
      <c r="AE1862" s="544" t="s">
        <v>2263</v>
      </c>
      <c r="AF1862" s="545">
        <v>107</v>
      </c>
      <c r="AG1862" s="545" t="s">
        <v>2263</v>
      </c>
      <c r="AH1862" s="543"/>
      <c r="AN1862" s="502">
        <f t="shared" si="463"/>
        <v>0</v>
      </c>
      <c r="AO1862" s="502">
        <f t="shared" si="463"/>
        <v>111213.31506858044</v>
      </c>
      <c r="AP1862" s="502">
        <f t="shared" si="463"/>
        <v>191543.16893643257</v>
      </c>
      <c r="AQ1862" s="502">
        <f t="shared" si="460"/>
        <v>-140952.57495845517</v>
      </c>
    </row>
    <row r="1863" spans="1:43" ht="12.75" x14ac:dyDescent="0.2">
      <c r="A1863" s="535" t="s">
        <v>2235</v>
      </c>
      <c r="B1863" s="536">
        <v>0</v>
      </c>
      <c r="C1863" s="537" t="s">
        <v>2263</v>
      </c>
      <c r="D1863" s="537">
        <v>2541.5510881027103</v>
      </c>
      <c r="E1863" s="537">
        <v>2541.5510881027103</v>
      </c>
      <c r="F1863" s="537">
        <v>3664.9960896650682</v>
      </c>
      <c r="G1863" s="538">
        <v>53</v>
      </c>
      <c r="H1863" s="538">
        <v>52</v>
      </c>
      <c r="I1863" s="538">
        <v>585</v>
      </c>
      <c r="J1863" s="538">
        <v>510</v>
      </c>
      <c r="K1863" s="539">
        <f t="shared" si="455"/>
        <v>0</v>
      </c>
      <c r="L1863" s="539">
        <f t="shared" si="461"/>
        <v>132160.65658134094</v>
      </c>
      <c r="M1863" s="539">
        <f t="shared" si="461"/>
        <v>1486807.3865400855</v>
      </c>
      <c r="N1863" s="539">
        <f t="shared" si="461"/>
        <v>1869148.0057291847</v>
      </c>
      <c r="O1863" s="539">
        <f t="shared" si="456"/>
        <v>3488116.0488506109</v>
      </c>
      <c r="P1863" s="540"/>
      <c r="Q1863" s="541"/>
      <c r="R1863" s="541"/>
      <c r="S1863" s="541"/>
      <c r="T1863" s="541"/>
      <c r="U1863" s="538">
        <f t="shared" si="457"/>
        <v>0</v>
      </c>
      <c r="V1863" s="538">
        <f t="shared" si="462"/>
        <v>0</v>
      </c>
      <c r="W1863" s="538">
        <f t="shared" si="462"/>
        <v>0</v>
      </c>
      <c r="X1863" s="538">
        <f t="shared" si="462"/>
        <v>0</v>
      </c>
      <c r="Y1863" s="538">
        <f t="shared" si="458"/>
        <v>0</v>
      </c>
      <c r="Z1863" s="542">
        <f t="shared" si="459"/>
        <v>0</v>
      </c>
      <c r="AA1863" s="540"/>
      <c r="AB1863" s="544" t="s">
        <v>2263</v>
      </c>
      <c r="AC1863" s="544" t="s">
        <v>2505</v>
      </c>
      <c r="AD1863" s="544" t="s">
        <v>2505</v>
      </c>
      <c r="AE1863" s="544" t="s">
        <v>2263</v>
      </c>
      <c r="AF1863" s="545">
        <v>340</v>
      </c>
      <c r="AG1863" s="545" t="s">
        <v>2263</v>
      </c>
      <c r="AH1863" s="543"/>
      <c r="AN1863" s="502">
        <f t="shared" si="463"/>
        <v>0</v>
      </c>
      <c r="AO1863" s="502">
        <f t="shared" si="463"/>
        <v>-132160.65658134094</v>
      </c>
      <c r="AP1863" s="502">
        <f t="shared" si="463"/>
        <v>-1486807.3865400855</v>
      </c>
      <c r="AQ1863" s="502">
        <f t="shared" si="460"/>
        <v>-1869148.0057291847</v>
      </c>
    </row>
    <row r="1864" spans="1:43" ht="12.75" x14ac:dyDescent="0.2">
      <c r="A1864" s="535" t="s">
        <v>2236</v>
      </c>
      <c r="B1864" s="536">
        <v>0</v>
      </c>
      <c r="C1864" s="537" t="s">
        <v>2263</v>
      </c>
      <c r="D1864" s="537">
        <v>3017.5018721186771</v>
      </c>
      <c r="E1864" s="537">
        <v>3017.5018721186771</v>
      </c>
      <c r="F1864" s="537">
        <v>5764.6233625732311</v>
      </c>
      <c r="G1864" s="538">
        <v>0</v>
      </c>
      <c r="H1864" s="538">
        <v>33</v>
      </c>
      <c r="I1864" s="538">
        <v>178</v>
      </c>
      <c r="J1864" s="538">
        <v>601</v>
      </c>
      <c r="K1864" s="539">
        <f t="shared" ref="K1864:K1900" si="465">IF(ISERROR(C1864*G1864),0,G1864*C1864)</f>
        <v>0</v>
      </c>
      <c r="L1864" s="539">
        <f t="shared" si="461"/>
        <v>99577.561779916345</v>
      </c>
      <c r="M1864" s="539">
        <f t="shared" si="461"/>
        <v>537115.33323712449</v>
      </c>
      <c r="N1864" s="539">
        <f t="shared" si="461"/>
        <v>3464538.6409065118</v>
      </c>
      <c r="O1864" s="539">
        <f t="shared" ref="O1864:O1900" si="466">IFERROR(SUM(K1864:N1864),"")</f>
        <v>4101231.5359235527</v>
      </c>
      <c r="P1864" s="540"/>
      <c r="Q1864" s="541"/>
      <c r="R1864" s="541"/>
      <c r="S1864" s="541"/>
      <c r="T1864" s="541"/>
      <c r="U1864" s="538">
        <f t="shared" ref="U1864:U1900" si="467">IF(ISERROR(G1864*Q1864),0,G1864*Q1864)</f>
        <v>0</v>
      </c>
      <c r="V1864" s="538">
        <f t="shared" si="462"/>
        <v>0</v>
      </c>
      <c r="W1864" s="538">
        <f t="shared" si="462"/>
        <v>0</v>
      </c>
      <c r="X1864" s="538">
        <f t="shared" si="462"/>
        <v>0</v>
      </c>
      <c r="Y1864" s="538">
        <f t="shared" ref="Y1864:Y1900" si="468">IFERROR(SUM(U1864:X1864),"")</f>
        <v>0</v>
      </c>
      <c r="Z1864" s="542">
        <f t="shared" ref="Z1864:Z1900" si="469">IF(Y1864=0,0,(Y1864-O1864))</f>
        <v>0</v>
      </c>
      <c r="AA1864" s="540"/>
      <c r="AB1864" s="544" t="s">
        <v>2263</v>
      </c>
      <c r="AC1864" s="544" t="s">
        <v>2505</v>
      </c>
      <c r="AD1864" s="544" t="s">
        <v>2505</v>
      </c>
      <c r="AE1864" s="544" t="s">
        <v>2263</v>
      </c>
      <c r="AF1864" s="545" t="s">
        <v>2263</v>
      </c>
      <c r="AG1864" s="545" t="s">
        <v>2263</v>
      </c>
      <c r="AH1864" s="543"/>
      <c r="AN1864" s="502">
        <f t="shared" si="463"/>
        <v>0</v>
      </c>
      <c r="AO1864" s="502">
        <f t="shared" si="463"/>
        <v>-99577.561779916345</v>
      </c>
      <c r="AP1864" s="502">
        <f t="shared" si="463"/>
        <v>-537115.33323712449</v>
      </c>
      <c r="AQ1864" s="502">
        <f t="shared" si="460"/>
        <v>-3464538.6409065118</v>
      </c>
    </row>
    <row r="1865" spans="1:43" s="509" customFormat="1" ht="33.75" customHeight="1" x14ac:dyDescent="0.2">
      <c r="A1865" s="548" t="s">
        <v>343</v>
      </c>
      <c r="B1865" s="549" t="s">
        <v>2482</v>
      </c>
      <c r="C1865" s="550" t="s">
        <v>2263</v>
      </c>
      <c r="D1865" s="550">
        <v>1825.3397317223173</v>
      </c>
      <c r="E1865" s="550">
        <v>1825.3397317223173</v>
      </c>
      <c r="F1865" s="550">
        <v>2992.6097056191907</v>
      </c>
      <c r="G1865" s="551">
        <v>63</v>
      </c>
      <c r="H1865" s="551">
        <v>203</v>
      </c>
      <c r="I1865" s="551">
        <v>411</v>
      </c>
      <c r="J1865" s="551">
        <v>161</v>
      </c>
      <c r="K1865" s="552">
        <f t="shared" si="465"/>
        <v>0</v>
      </c>
      <c r="L1865" s="552">
        <f t="shared" si="461"/>
        <v>370543.96553963039</v>
      </c>
      <c r="M1865" s="552">
        <f t="shared" si="461"/>
        <v>750214.6297378724</v>
      </c>
      <c r="N1865" s="552">
        <f t="shared" si="461"/>
        <v>481810.16260468971</v>
      </c>
      <c r="O1865" s="552">
        <f t="shared" si="466"/>
        <v>1602568.7578821923</v>
      </c>
      <c r="P1865" s="540"/>
      <c r="Q1865" s="553"/>
      <c r="R1865" s="553">
        <f>((SUMPRODUCT($D$1865:$E$1865,$H$1865:$I$1865)+SUMPRODUCT($D$1900:$E$1900,$H$1900:$I$1900))/SUM($H$1900:$I$1900,$H$1865:$I$1865))</f>
        <v>1667.103995761787</v>
      </c>
      <c r="S1865" s="553">
        <f t="shared" ref="S1865" si="470">((SUMPRODUCT($D$1865:$E$1865,$H$1865:$I$1865)+SUMPRODUCT($D$1900:$E$1900,$H$1900:$I$1900))/SUM($H$1900:$I$1900,$H$1865:$I$1865))</f>
        <v>1667.103995761787</v>
      </c>
      <c r="T1865" s="553">
        <f>(($F$1865*$J$1865)+($F$1900*$J$1900))/($J$1900+$J$1865)</f>
        <v>2416.6600795035611</v>
      </c>
      <c r="U1865" s="551">
        <f t="shared" si="467"/>
        <v>0</v>
      </c>
      <c r="V1865" s="551">
        <f t="shared" si="462"/>
        <v>338422.11113964277</v>
      </c>
      <c r="W1865" s="551">
        <f t="shared" si="462"/>
        <v>685179.74225809448</v>
      </c>
      <c r="X1865" s="551">
        <f t="shared" si="462"/>
        <v>389082.27280007332</v>
      </c>
      <c r="Y1865" s="551">
        <f t="shared" si="468"/>
        <v>1412684.1261978105</v>
      </c>
      <c r="Z1865" s="551">
        <f t="shared" si="469"/>
        <v>-189884.63168438175</v>
      </c>
      <c r="AA1865" s="540"/>
      <c r="AB1865" s="554" t="s">
        <v>2263</v>
      </c>
      <c r="AC1865" s="554" t="s">
        <v>2505</v>
      </c>
      <c r="AD1865" s="554" t="s">
        <v>2505</v>
      </c>
      <c r="AE1865" s="554" t="s">
        <v>2263</v>
      </c>
      <c r="AF1865" s="555">
        <v>101</v>
      </c>
      <c r="AG1865" s="555" t="s">
        <v>2263</v>
      </c>
      <c r="AH1865" s="540"/>
      <c r="AN1865" s="502">
        <f t="shared" si="463"/>
        <v>0</v>
      </c>
      <c r="AO1865" s="502">
        <f t="shared" si="463"/>
        <v>-32121.854399987613</v>
      </c>
      <c r="AP1865" s="502">
        <f t="shared" si="463"/>
        <v>-65034.887479777914</v>
      </c>
      <c r="AQ1865" s="502">
        <f t="shared" si="460"/>
        <v>-92727.889804616396</v>
      </c>
    </row>
    <row r="1866" spans="1:43" ht="12.75" x14ac:dyDescent="0.2">
      <c r="A1866" s="535" t="s">
        <v>2237</v>
      </c>
      <c r="B1866" s="536">
        <v>0</v>
      </c>
      <c r="C1866" s="537" t="s">
        <v>2263</v>
      </c>
      <c r="D1866" s="537">
        <v>6894.7864271886419</v>
      </c>
      <c r="E1866" s="537">
        <v>6894.7864271886419</v>
      </c>
      <c r="F1866" s="537">
        <v>9755.8079992098465</v>
      </c>
      <c r="G1866" s="538">
        <v>0</v>
      </c>
      <c r="H1866" s="538">
        <v>5</v>
      </c>
      <c r="I1866" s="538">
        <v>36</v>
      </c>
      <c r="J1866" s="538">
        <v>514</v>
      </c>
      <c r="K1866" s="539">
        <f t="shared" si="465"/>
        <v>0</v>
      </c>
      <c r="L1866" s="539">
        <f t="shared" si="461"/>
        <v>34473.932135943207</v>
      </c>
      <c r="M1866" s="539">
        <f t="shared" si="461"/>
        <v>248212.31137879111</v>
      </c>
      <c r="N1866" s="539">
        <f t="shared" si="461"/>
        <v>5014485.3115938613</v>
      </c>
      <c r="O1866" s="539">
        <f t="shared" si="466"/>
        <v>5297171.5551085956</v>
      </c>
      <c r="P1866" s="540"/>
      <c r="Q1866" s="541"/>
      <c r="R1866" s="541"/>
      <c r="S1866" s="541"/>
      <c r="T1866" s="541"/>
      <c r="U1866" s="538">
        <f t="shared" si="467"/>
        <v>0</v>
      </c>
      <c r="V1866" s="538">
        <f t="shared" si="462"/>
        <v>0</v>
      </c>
      <c r="W1866" s="538">
        <f t="shared" si="462"/>
        <v>0</v>
      </c>
      <c r="X1866" s="538">
        <f t="shared" si="462"/>
        <v>0</v>
      </c>
      <c r="Y1866" s="538">
        <f t="shared" si="468"/>
        <v>0</v>
      </c>
      <c r="Z1866" s="542">
        <f t="shared" si="469"/>
        <v>0</v>
      </c>
      <c r="AA1866" s="540"/>
      <c r="AB1866" s="544" t="s">
        <v>2263</v>
      </c>
      <c r="AC1866" s="544" t="s">
        <v>2505</v>
      </c>
      <c r="AD1866" s="544" t="s">
        <v>2505</v>
      </c>
      <c r="AE1866" s="544" t="s">
        <v>2263</v>
      </c>
      <c r="AF1866" s="545" t="s">
        <v>2263</v>
      </c>
      <c r="AG1866" s="545" t="s">
        <v>2263</v>
      </c>
      <c r="AH1866" s="543"/>
      <c r="AN1866" s="502">
        <f t="shared" si="463"/>
        <v>0</v>
      </c>
      <c r="AO1866" s="502">
        <f t="shared" si="463"/>
        <v>-34473.932135943207</v>
      </c>
      <c r="AP1866" s="502">
        <f t="shared" si="463"/>
        <v>-248212.31137879111</v>
      </c>
      <c r="AQ1866" s="502">
        <f t="shared" si="460"/>
        <v>-5014485.3115938613</v>
      </c>
    </row>
    <row r="1867" spans="1:43" ht="12.75" x14ac:dyDescent="0.2">
      <c r="A1867" s="535" t="s">
        <v>2238</v>
      </c>
      <c r="B1867" s="536">
        <v>0</v>
      </c>
      <c r="C1867" s="537" t="s">
        <v>2263</v>
      </c>
      <c r="D1867" s="537">
        <v>1496.326574132001</v>
      </c>
      <c r="E1867" s="537">
        <v>1496.326574132001</v>
      </c>
      <c r="F1867" s="537">
        <v>4650.2231465171089</v>
      </c>
      <c r="G1867" s="538">
        <v>0</v>
      </c>
      <c r="H1867" s="538">
        <v>138</v>
      </c>
      <c r="I1867" s="538">
        <v>134</v>
      </c>
      <c r="J1867" s="538">
        <v>352</v>
      </c>
      <c r="K1867" s="539">
        <f t="shared" si="465"/>
        <v>0</v>
      </c>
      <c r="L1867" s="539">
        <f t="shared" si="461"/>
        <v>206493.06723021614</v>
      </c>
      <c r="M1867" s="539">
        <f t="shared" si="461"/>
        <v>200507.76093368814</v>
      </c>
      <c r="N1867" s="539">
        <f t="shared" si="461"/>
        <v>1636878.5475740223</v>
      </c>
      <c r="O1867" s="539">
        <f t="shared" si="466"/>
        <v>2043879.3757379265</v>
      </c>
      <c r="P1867" s="540"/>
      <c r="Q1867" s="541"/>
      <c r="R1867" s="541"/>
      <c r="S1867" s="541"/>
      <c r="T1867" s="541"/>
      <c r="U1867" s="538">
        <f t="shared" si="467"/>
        <v>0</v>
      </c>
      <c r="V1867" s="538">
        <f t="shared" si="462"/>
        <v>0</v>
      </c>
      <c r="W1867" s="538">
        <f t="shared" si="462"/>
        <v>0</v>
      </c>
      <c r="X1867" s="538">
        <f t="shared" si="462"/>
        <v>0</v>
      </c>
      <c r="Y1867" s="538">
        <f t="shared" si="468"/>
        <v>0</v>
      </c>
      <c r="Z1867" s="542">
        <f t="shared" si="469"/>
        <v>0</v>
      </c>
      <c r="AA1867" s="540"/>
      <c r="AB1867" s="544" t="s">
        <v>2263</v>
      </c>
      <c r="AC1867" s="544" t="s">
        <v>2505</v>
      </c>
      <c r="AD1867" s="544" t="s">
        <v>2505</v>
      </c>
      <c r="AE1867" s="544" t="s">
        <v>2263</v>
      </c>
      <c r="AF1867" s="545" t="s">
        <v>2263</v>
      </c>
      <c r="AG1867" s="545" t="s">
        <v>2263</v>
      </c>
      <c r="AH1867" s="543"/>
      <c r="AN1867" s="502">
        <f t="shared" si="463"/>
        <v>0</v>
      </c>
      <c r="AO1867" s="502">
        <f t="shared" si="463"/>
        <v>-206493.06723021614</v>
      </c>
      <c r="AP1867" s="502">
        <f t="shared" si="463"/>
        <v>-200507.76093368814</v>
      </c>
      <c r="AQ1867" s="502">
        <f t="shared" si="460"/>
        <v>-1636878.5475740223</v>
      </c>
    </row>
    <row r="1868" spans="1:43" s="509" customFormat="1" ht="89.25" x14ac:dyDescent="0.2">
      <c r="A1868" s="548" t="s">
        <v>344</v>
      </c>
      <c r="B1868" s="564" t="s">
        <v>2483</v>
      </c>
      <c r="C1868" s="550" t="s">
        <v>2263</v>
      </c>
      <c r="D1868" s="550">
        <v>1001.95753743358</v>
      </c>
      <c r="E1868" s="550">
        <v>1001.95753743358</v>
      </c>
      <c r="F1868" s="550">
        <v>3033.3596554021065</v>
      </c>
      <c r="G1868" s="551">
        <v>20</v>
      </c>
      <c r="H1868" s="551">
        <v>484</v>
      </c>
      <c r="I1868" s="551">
        <v>248</v>
      </c>
      <c r="J1868" s="551">
        <v>210</v>
      </c>
      <c r="K1868" s="552">
        <f t="shared" si="465"/>
        <v>0</v>
      </c>
      <c r="L1868" s="552">
        <f t="shared" si="461"/>
        <v>484947.44811785273</v>
      </c>
      <c r="M1868" s="552">
        <f t="shared" si="461"/>
        <v>248485.46928352784</v>
      </c>
      <c r="N1868" s="552">
        <f t="shared" si="461"/>
        <v>637005.52763444232</v>
      </c>
      <c r="O1868" s="552">
        <f t="shared" si="466"/>
        <v>1370438.4450358229</v>
      </c>
      <c r="P1868" s="540"/>
      <c r="Q1868" s="553"/>
      <c r="R1868" s="553">
        <f>+D1868*1.11*1.086</f>
        <v>1207.8197330746837</v>
      </c>
      <c r="S1868" s="553">
        <f>+E1868*1.11*1.086</f>
        <v>1207.8197330746837</v>
      </c>
      <c r="T1868" s="553"/>
      <c r="U1868" s="551">
        <f t="shared" si="467"/>
        <v>0</v>
      </c>
      <c r="V1868" s="551">
        <f t="shared" si="462"/>
        <v>584584.7508081469</v>
      </c>
      <c r="W1868" s="551">
        <f t="shared" si="462"/>
        <v>299539.29380252154</v>
      </c>
      <c r="X1868" s="551">
        <f t="shared" si="462"/>
        <v>0</v>
      </c>
      <c r="Y1868" s="551">
        <f t="shared" si="468"/>
        <v>884124.04461066844</v>
      </c>
      <c r="Z1868" s="551">
        <f t="shared" si="469"/>
        <v>-486314.40042515448</v>
      </c>
      <c r="AA1868" s="540"/>
      <c r="AB1868" s="554" t="s">
        <v>2263</v>
      </c>
      <c r="AC1868" s="554" t="s">
        <v>2505</v>
      </c>
      <c r="AD1868" s="554" t="s">
        <v>2505</v>
      </c>
      <c r="AE1868" s="554" t="s">
        <v>2263</v>
      </c>
      <c r="AF1868" s="555">
        <v>812</v>
      </c>
      <c r="AG1868" s="555" t="s">
        <v>2263</v>
      </c>
      <c r="AH1868" s="540"/>
      <c r="AN1868" s="502">
        <f t="shared" si="463"/>
        <v>0</v>
      </c>
      <c r="AO1868" s="502">
        <f t="shared" si="463"/>
        <v>99637.302690294164</v>
      </c>
      <c r="AP1868" s="502">
        <f t="shared" si="463"/>
        <v>51053.824518993701</v>
      </c>
      <c r="AQ1868" s="502">
        <f t="shared" si="460"/>
        <v>-637005.52763444232</v>
      </c>
    </row>
    <row r="1869" spans="1:43" ht="12.75" x14ac:dyDescent="0.2">
      <c r="A1869" s="535" t="s">
        <v>2239</v>
      </c>
      <c r="B1869" s="536">
        <v>0</v>
      </c>
      <c r="C1869" s="537" t="s">
        <v>2263</v>
      </c>
      <c r="D1869" s="537">
        <v>4625.9909448799517</v>
      </c>
      <c r="E1869" s="537">
        <v>4625.9909448799517</v>
      </c>
      <c r="F1869" s="537">
        <v>5679.4922882523961</v>
      </c>
      <c r="G1869" s="538">
        <v>0</v>
      </c>
      <c r="H1869" s="538">
        <v>6</v>
      </c>
      <c r="I1869" s="538">
        <v>63</v>
      </c>
      <c r="J1869" s="538">
        <v>412</v>
      </c>
      <c r="K1869" s="539">
        <f t="shared" si="465"/>
        <v>0</v>
      </c>
      <c r="L1869" s="539">
        <f t="shared" si="461"/>
        <v>27755.94566927971</v>
      </c>
      <c r="M1869" s="539">
        <f t="shared" si="461"/>
        <v>291437.42952743697</v>
      </c>
      <c r="N1869" s="539">
        <f t="shared" si="461"/>
        <v>2339950.8227599873</v>
      </c>
      <c r="O1869" s="539">
        <f t="shared" si="466"/>
        <v>2659144.1979567041</v>
      </c>
      <c r="P1869" s="540"/>
      <c r="Q1869" s="541"/>
      <c r="R1869" s="541"/>
      <c r="S1869" s="541"/>
      <c r="T1869" s="541"/>
      <c r="U1869" s="538">
        <f t="shared" si="467"/>
        <v>0</v>
      </c>
      <c r="V1869" s="538">
        <f t="shared" si="462"/>
        <v>0</v>
      </c>
      <c r="W1869" s="538">
        <f t="shared" si="462"/>
        <v>0</v>
      </c>
      <c r="X1869" s="538">
        <f t="shared" si="462"/>
        <v>0</v>
      </c>
      <c r="Y1869" s="538">
        <f t="shared" si="468"/>
        <v>0</v>
      </c>
      <c r="Z1869" s="542">
        <f t="shared" si="469"/>
        <v>0</v>
      </c>
      <c r="AA1869" s="540"/>
      <c r="AB1869" s="544" t="s">
        <v>2263</v>
      </c>
      <c r="AC1869" s="544" t="s">
        <v>2505</v>
      </c>
      <c r="AD1869" s="544" t="s">
        <v>2505</v>
      </c>
      <c r="AE1869" s="544" t="s">
        <v>2263</v>
      </c>
      <c r="AF1869" s="545" t="s">
        <v>2263</v>
      </c>
      <c r="AG1869" s="545" t="s">
        <v>2263</v>
      </c>
      <c r="AH1869" s="543"/>
      <c r="AN1869" s="502">
        <f t="shared" si="463"/>
        <v>0</v>
      </c>
      <c r="AO1869" s="502">
        <f t="shared" si="463"/>
        <v>-27755.94566927971</v>
      </c>
      <c r="AP1869" s="502">
        <f t="shared" si="463"/>
        <v>-291437.42952743697</v>
      </c>
      <c r="AQ1869" s="502">
        <f t="shared" si="460"/>
        <v>-2339950.8227599873</v>
      </c>
    </row>
    <row r="1870" spans="1:43" ht="12.75" x14ac:dyDescent="0.2">
      <c r="A1870" s="535" t="s">
        <v>2240</v>
      </c>
      <c r="B1870" s="536">
        <v>0</v>
      </c>
      <c r="C1870" s="537" t="s">
        <v>2263</v>
      </c>
      <c r="D1870" s="537">
        <v>2256.0507614479097</v>
      </c>
      <c r="E1870" s="537">
        <v>2256.0507614479097</v>
      </c>
      <c r="F1870" s="537">
        <v>3568.112363260303</v>
      </c>
      <c r="G1870" s="538">
        <v>29</v>
      </c>
      <c r="H1870" s="538">
        <v>42</v>
      </c>
      <c r="I1870" s="538">
        <v>119</v>
      </c>
      <c r="J1870" s="538">
        <v>585</v>
      </c>
      <c r="K1870" s="539">
        <f t="shared" si="465"/>
        <v>0</v>
      </c>
      <c r="L1870" s="539">
        <f t="shared" si="461"/>
        <v>94754.131980812206</v>
      </c>
      <c r="M1870" s="539">
        <f t="shared" si="461"/>
        <v>268470.04061230127</v>
      </c>
      <c r="N1870" s="539">
        <f t="shared" si="461"/>
        <v>2087345.7325072773</v>
      </c>
      <c r="O1870" s="539">
        <f t="shared" si="466"/>
        <v>2450569.9051003908</v>
      </c>
      <c r="P1870" s="540"/>
      <c r="Q1870" s="541"/>
      <c r="R1870" s="541"/>
      <c r="S1870" s="541"/>
      <c r="T1870" s="541"/>
      <c r="U1870" s="538">
        <f t="shared" si="467"/>
        <v>0</v>
      </c>
      <c r="V1870" s="538">
        <f t="shared" si="462"/>
        <v>0</v>
      </c>
      <c r="W1870" s="538">
        <f t="shared" si="462"/>
        <v>0</v>
      </c>
      <c r="X1870" s="538">
        <f t="shared" si="462"/>
        <v>0</v>
      </c>
      <c r="Y1870" s="538">
        <f t="shared" si="468"/>
        <v>0</v>
      </c>
      <c r="Z1870" s="542">
        <f t="shared" si="469"/>
        <v>0</v>
      </c>
      <c r="AA1870" s="540"/>
      <c r="AB1870" s="544" t="s">
        <v>2263</v>
      </c>
      <c r="AC1870" s="544" t="s">
        <v>2505</v>
      </c>
      <c r="AD1870" s="544" t="s">
        <v>2505</v>
      </c>
      <c r="AE1870" s="544" t="s">
        <v>2263</v>
      </c>
      <c r="AF1870" s="545">
        <v>107</v>
      </c>
      <c r="AG1870" s="545" t="s">
        <v>2263</v>
      </c>
      <c r="AH1870" s="543"/>
      <c r="AN1870" s="502">
        <f t="shared" si="463"/>
        <v>0</v>
      </c>
      <c r="AO1870" s="502">
        <f t="shared" si="463"/>
        <v>-94754.131980812206</v>
      </c>
      <c r="AP1870" s="502">
        <f t="shared" si="463"/>
        <v>-268470.04061230127</v>
      </c>
      <c r="AQ1870" s="502">
        <f t="shared" si="460"/>
        <v>-2087345.7325072773</v>
      </c>
    </row>
    <row r="1871" spans="1:43" ht="12.75" x14ac:dyDescent="0.2">
      <c r="A1871" s="535" t="s">
        <v>2241</v>
      </c>
      <c r="B1871" s="536">
        <v>0</v>
      </c>
      <c r="C1871" s="537" t="s">
        <v>2263</v>
      </c>
      <c r="D1871" s="537">
        <v>2083.9357943880445</v>
      </c>
      <c r="E1871" s="537">
        <v>2083.9357943880445</v>
      </c>
      <c r="F1871" s="537">
        <v>4951.6947490032144</v>
      </c>
      <c r="G1871" s="538">
        <v>0</v>
      </c>
      <c r="H1871" s="538">
        <v>150</v>
      </c>
      <c r="I1871" s="538">
        <v>252</v>
      </c>
      <c r="J1871" s="538">
        <v>216</v>
      </c>
      <c r="K1871" s="539">
        <f t="shared" si="465"/>
        <v>0</v>
      </c>
      <c r="L1871" s="539">
        <f t="shared" si="461"/>
        <v>312590.36915820668</v>
      </c>
      <c r="M1871" s="539">
        <f t="shared" si="461"/>
        <v>525151.82018578728</v>
      </c>
      <c r="N1871" s="539">
        <f t="shared" si="461"/>
        <v>1069566.0657846944</v>
      </c>
      <c r="O1871" s="539">
        <f t="shared" si="466"/>
        <v>1907308.2551286884</v>
      </c>
      <c r="P1871" s="540"/>
      <c r="Q1871" s="541"/>
      <c r="R1871" s="541"/>
      <c r="S1871" s="541"/>
      <c r="T1871" s="541"/>
      <c r="U1871" s="538">
        <f t="shared" si="467"/>
        <v>0</v>
      </c>
      <c r="V1871" s="538">
        <f t="shared" si="462"/>
        <v>0</v>
      </c>
      <c r="W1871" s="538">
        <f t="shared" si="462"/>
        <v>0</v>
      </c>
      <c r="X1871" s="538">
        <f t="shared" si="462"/>
        <v>0</v>
      </c>
      <c r="Y1871" s="538">
        <f t="shared" si="468"/>
        <v>0</v>
      </c>
      <c r="Z1871" s="542">
        <f t="shared" si="469"/>
        <v>0</v>
      </c>
      <c r="AA1871" s="540"/>
      <c r="AB1871" s="544" t="s">
        <v>2263</v>
      </c>
      <c r="AC1871" s="544" t="s">
        <v>2505</v>
      </c>
      <c r="AD1871" s="544" t="s">
        <v>2505</v>
      </c>
      <c r="AE1871" s="544" t="s">
        <v>2263</v>
      </c>
      <c r="AF1871" s="545" t="s">
        <v>2263</v>
      </c>
      <c r="AG1871" s="545" t="s">
        <v>2263</v>
      </c>
      <c r="AH1871" s="543"/>
      <c r="AN1871" s="502">
        <f t="shared" si="463"/>
        <v>0</v>
      </c>
      <c r="AO1871" s="502">
        <f t="shared" si="463"/>
        <v>-312590.36915820668</v>
      </c>
      <c r="AP1871" s="502">
        <f t="shared" si="463"/>
        <v>-525151.82018578728</v>
      </c>
      <c r="AQ1871" s="502">
        <f t="shared" si="460"/>
        <v>-1069566.0657846944</v>
      </c>
    </row>
    <row r="1872" spans="1:43" ht="12.75" x14ac:dyDescent="0.2">
      <c r="A1872" s="535" t="s">
        <v>2242</v>
      </c>
      <c r="B1872" s="536">
        <v>0</v>
      </c>
      <c r="C1872" s="537">
        <v>209.10426840814429</v>
      </c>
      <c r="D1872" s="537">
        <v>1166.1678845341196</v>
      </c>
      <c r="E1872" s="537">
        <v>1166.1678845341196</v>
      </c>
      <c r="F1872" s="537">
        <v>2637.8629829784154</v>
      </c>
      <c r="G1872" s="538">
        <v>2856</v>
      </c>
      <c r="H1872" s="538">
        <v>630</v>
      </c>
      <c r="I1872" s="538">
        <v>325</v>
      </c>
      <c r="J1872" s="538">
        <v>36</v>
      </c>
      <c r="K1872" s="539">
        <f t="shared" si="465"/>
        <v>597201.79057366005</v>
      </c>
      <c r="L1872" s="539">
        <f t="shared" si="461"/>
        <v>734685.76725649531</v>
      </c>
      <c r="M1872" s="539">
        <f t="shared" si="461"/>
        <v>379004.56247358886</v>
      </c>
      <c r="N1872" s="539">
        <f t="shared" si="461"/>
        <v>94963.067387222953</v>
      </c>
      <c r="O1872" s="539">
        <f t="shared" si="466"/>
        <v>1805855.1876909672</v>
      </c>
      <c r="P1872" s="540"/>
      <c r="Q1872" s="541"/>
      <c r="R1872" s="541"/>
      <c r="S1872" s="541"/>
      <c r="T1872" s="541"/>
      <c r="U1872" s="538">
        <f t="shared" si="467"/>
        <v>0</v>
      </c>
      <c r="V1872" s="538">
        <f t="shared" si="462"/>
        <v>0</v>
      </c>
      <c r="W1872" s="538">
        <f t="shared" si="462"/>
        <v>0</v>
      </c>
      <c r="X1872" s="538">
        <f t="shared" si="462"/>
        <v>0</v>
      </c>
      <c r="Y1872" s="538">
        <f t="shared" si="468"/>
        <v>0</v>
      </c>
      <c r="Z1872" s="542">
        <f t="shared" si="469"/>
        <v>0</v>
      </c>
      <c r="AA1872" s="540"/>
      <c r="AB1872" s="544" t="s">
        <v>2263</v>
      </c>
      <c r="AC1872" s="544" t="s">
        <v>2505</v>
      </c>
      <c r="AD1872" s="544" t="s">
        <v>2505</v>
      </c>
      <c r="AE1872" s="544" t="s">
        <v>2263</v>
      </c>
      <c r="AF1872" s="545">
        <v>430</v>
      </c>
      <c r="AG1872" s="545" t="s">
        <v>2263</v>
      </c>
      <c r="AH1872" s="543"/>
      <c r="AN1872" s="502">
        <f t="shared" si="463"/>
        <v>-597201.79057366005</v>
      </c>
      <c r="AO1872" s="502">
        <f t="shared" si="463"/>
        <v>-734685.76725649531</v>
      </c>
      <c r="AP1872" s="502">
        <f t="shared" si="463"/>
        <v>-379004.56247358886</v>
      </c>
      <c r="AQ1872" s="502">
        <f t="shared" si="460"/>
        <v>-94963.067387222953</v>
      </c>
    </row>
    <row r="1873" spans="1:43" ht="12.75" x14ac:dyDescent="0.2">
      <c r="A1873" s="535" t="s">
        <v>345</v>
      </c>
      <c r="B1873" s="536">
        <v>0</v>
      </c>
      <c r="C1873" s="537" t="s">
        <v>2263</v>
      </c>
      <c r="D1873" s="537">
        <v>1019.9690821827163</v>
      </c>
      <c r="E1873" s="537">
        <v>1019.9690821827163</v>
      </c>
      <c r="F1873" s="537">
        <v>1033.1141672856672</v>
      </c>
      <c r="G1873" s="538">
        <v>490</v>
      </c>
      <c r="H1873" s="538">
        <v>1815</v>
      </c>
      <c r="I1873" s="538">
        <v>2046</v>
      </c>
      <c r="J1873" s="538">
        <v>486</v>
      </c>
      <c r="K1873" s="539">
        <f t="shared" si="465"/>
        <v>0</v>
      </c>
      <c r="L1873" s="539">
        <f t="shared" si="461"/>
        <v>1851243.8841616302</v>
      </c>
      <c r="M1873" s="539">
        <f t="shared" si="461"/>
        <v>2086856.7421458375</v>
      </c>
      <c r="N1873" s="539">
        <f t="shared" si="461"/>
        <v>502093.48530083429</v>
      </c>
      <c r="O1873" s="539">
        <f t="shared" si="466"/>
        <v>4440194.1116083022</v>
      </c>
      <c r="P1873" s="540"/>
      <c r="Q1873" s="541"/>
      <c r="R1873" s="541"/>
      <c r="S1873" s="541"/>
      <c r="T1873" s="541"/>
      <c r="U1873" s="538">
        <f t="shared" si="467"/>
        <v>0</v>
      </c>
      <c r="V1873" s="538">
        <f t="shared" si="462"/>
        <v>0</v>
      </c>
      <c r="W1873" s="538">
        <f t="shared" si="462"/>
        <v>0</v>
      </c>
      <c r="X1873" s="538">
        <f t="shared" si="462"/>
        <v>0</v>
      </c>
      <c r="Y1873" s="538">
        <f t="shared" si="468"/>
        <v>0</v>
      </c>
      <c r="Z1873" s="542">
        <f t="shared" si="469"/>
        <v>0</v>
      </c>
      <c r="AA1873" s="540"/>
      <c r="AB1873" s="544" t="s">
        <v>2263</v>
      </c>
      <c r="AC1873" s="544" t="s">
        <v>2505</v>
      </c>
      <c r="AD1873" s="544" t="s">
        <v>2505</v>
      </c>
      <c r="AE1873" s="544" t="s">
        <v>2263</v>
      </c>
      <c r="AF1873" s="545">
        <v>107</v>
      </c>
      <c r="AG1873" s="545" t="s">
        <v>2263</v>
      </c>
      <c r="AH1873" s="543"/>
      <c r="AN1873" s="502">
        <f t="shared" si="463"/>
        <v>0</v>
      </c>
      <c r="AO1873" s="502">
        <f t="shared" si="463"/>
        <v>-1851243.8841616302</v>
      </c>
      <c r="AP1873" s="502">
        <f t="shared" si="463"/>
        <v>-2086856.7421458375</v>
      </c>
      <c r="AQ1873" s="502">
        <f t="shared" si="460"/>
        <v>-502093.48530083429</v>
      </c>
    </row>
    <row r="1874" spans="1:43" ht="12.75" x14ac:dyDescent="0.2">
      <c r="A1874" s="535" t="s">
        <v>346</v>
      </c>
      <c r="B1874" s="536" t="s">
        <v>2474</v>
      </c>
      <c r="C1874" s="537" t="s">
        <v>2263</v>
      </c>
      <c r="D1874" s="537">
        <v>671.22591666408869</v>
      </c>
      <c r="E1874" s="537">
        <v>671.22591666408869</v>
      </c>
      <c r="F1874" s="537">
        <v>638.82920526140708</v>
      </c>
      <c r="G1874" s="538">
        <v>356</v>
      </c>
      <c r="H1874" s="538">
        <v>837</v>
      </c>
      <c r="I1874" s="538">
        <v>220</v>
      </c>
      <c r="J1874" s="538">
        <v>492</v>
      </c>
      <c r="K1874" s="539">
        <f t="shared" si="465"/>
        <v>0</v>
      </c>
      <c r="L1874" s="539">
        <f t="shared" si="461"/>
        <v>561816.09224784223</v>
      </c>
      <c r="M1874" s="539">
        <f t="shared" si="461"/>
        <v>147669.70166609951</v>
      </c>
      <c r="N1874" s="539">
        <f t="shared" si="461"/>
        <v>314303.96898861229</v>
      </c>
      <c r="O1874" s="539">
        <f t="shared" si="466"/>
        <v>1023789.762902554</v>
      </c>
      <c r="P1874" s="540"/>
      <c r="Q1874" s="541"/>
      <c r="R1874" s="541">
        <f>SUMPRODUCT(D1874:F1874,H1874:J1874)/SUM(H1874:J1874)</f>
        <v>660.93593473373403</v>
      </c>
      <c r="S1874" s="541">
        <f>+R1874</f>
        <v>660.93593473373403</v>
      </c>
      <c r="T1874" s="541">
        <f>+R1874</f>
        <v>660.93593473373403</v>
      </c>
      <c r="U1874" s="538">
        <f t="shared" si="467"/>
        <v>0</v>
      </c>
      <c r="V1874" s="538">
        <f t="shared" si="462"/>
        <v>553203.37737213541</v>
      </c>
      <c r="W1874" s="538">
        <f t="shared" si="462"/>
        <v>145405.9056414215</v>
      </c>
      <c r="X1874" s="538">
        <f t="shared" si="462"/>
        <v>325180.47988899716</v>
      </c>
      <c r="Y1874" s="538">
        <f t="shared" si="468"/>
        <v>1023789.762902554</v>
      </c>
      <c r="Z1874" s="542">
        <f t="shared" si="469"/>
        <v>0</v>
      </c>
      <c r="AA1874" s="540"/>
      <c r="AB1874" s="544" t="s">
        <v>2263</v>
      </c>
      <c r="AC1874" s="544" t="s">
        <v>2505</v>
      </c>
      <c r="AD1874" s="544" t="s">
        <v>2505</v>
      </c>
      <c r="AE1874" s="544" t="s">
        <v>2263</v>
      </c>
      <c r="AF1874" s="545">
        <v>811</v>
      </c>
      <c r="AG1874" s="545" t="s">
        <v>2263</v>
      </c>
      <c r="AH1874" s="543"/>
      <c r="AN1874" s="502">
        <f t="shared" si="463"/>
        <v>0</v>
      </c>
      <c r="AO1874" s="502">
        <f t="shared" si="463"/>
        <v>-8612.7148757068207</v>
      </c>
      <c r="AP1874" s="502">
        <f t="shared" si="463"/>
        <v>-2263.7960246780131</v>
      </c>
      <c r="AQ1874" s="502">
        <f t="shared" si="460"/>
        <v>10876.510900384863</v>
      </c>
    </row>
    <row r="1875" spans="1:43" ht="25.5" x14ac:dyDescent="0.2">
      <c r="A1875" s="535" t="s">
        <v>2243</v>
      </c>
      <c r="B1875" s="536" t="s">
        <v>2484</v>
      </c>
      <c r="C1875" s="537" t="s">
        <v>2263</v>
      </c>
      <c r="D1875" s="537">
        <v>1315.9106646981359</v>
      </c>
      <c r="E1875" s="537">
        <v>1315.9106646981359</v>
      </c>
      <c r="F1875" s="537">
        <v>2922.4263431482286</v>
      </c>
      <c r="G1875" s="538">
        <v>4</v>
      </c>
      <c r="H1875" s="538">
        <v>1301</v>
      </c>
      <c r="I1875" s="538">
        <v>150</v>
      </c>
      <c r="J1875" s="538">
        <v>2</v>
      </c>
      <c r="K1875" s="539">
        <f t="shared" si="465"/>
        <v>0</v>
      </c>
      <c r="L1875" s="539">
        <f t="shared" si="461"/>
        <v>1711999.7747722748</v>
      </c>
      <c r="M1875" s="539">
        <f t="shared" si="461"/>
        <v>197386.59970472037</v>
      </c>
      <c r="N1875" s="539">
        <f t="shared" si="461"/>
        <v>5844.8526862964573</v>
      </c>
      <c r="O1875" s="539">
        <f t="shared" si="466"/>
        <v>1915231.2271632915</v>
      </c>
      <c r="P1875" s="540"/>
      <c r="Q1875" s="541"/>
      <c r="R1875" s="541">
        <f>SUMPRODUCT(D1875:F1875,H1875:J1875)/SUM(H1875:J1875)</f>
        <v>1318.1219732713637</v>
      </c>
      <c r="S1875" s="541">
        <f>+R1875</f>
        <v>1318.1219732713637</v>
      </c>
      <c r="T1875" s="541">
        <f>+R1875</f>
        <v>1318.1219732713637</v>
      </c>
      <c r="U1875" s="538">
        <f t="shared" si="467"/>
        <v>0</v>
      </c>
      <c r="V1875" s="538">
        <f t="shared" si="462"/>
        <v>1714876.6872260442</v>
      </c>
      <c r="W1875" s="538">
        <f t="shared" si="462"/>
        <v>197718.29599070456</v>
      </c>
      <c r="X1875" s="538">
        <f t="shared" si="462"/>
        <v>2636.2439465427274</v>
      </c>
      <c r="Y1875" s="538">
        <f t="shared" si="468"/>
        <v>1915231.2271632915</v>
      </c>
      <c r="Z1875" s="542">
        <f t="shared" si="469"/>
        <v>0</v>
      </c>
      <c r="AA1875" s="540"/>
      <c r="AB1875" s="544" t="s">
        <v>2263</v>
      </c>
      <c r="AC1875" s="544" t="s">
        <v>2505</v>
      </c>
      <c r="AD1875" s="544" t="s">
        <v>2505</v>
      </c>
      <c r="AE1875" s="544" t="s">
        <v>2263</v>
      </c>
      <c r="AF1875" s="545">
        <v>107</v>
      </c>
      <c r="AG1875" s="545" t="s">
        <v>2263</v>
      </c>
      <c r="AH1875" s="543"/>
      <c r="AN1875" s="502">
        <f t="shared" si="463"/>
        <v>0</v>
      </c>
      <c r="AO1875" s="502">
        <f t="shared" si="463"/>
        <v>2876.9124537694734</v>
      </c>
      <c r="AP1875" s="502">
        <f t="shared" si="463"/>
        <v>331.69628598418785</v>
      </c>
      <c r="AQ1875" s="502">
        <f t="shared" si="460"/>
        <v>-3208.6087397537299</v>
      </c>
    </row>
    <row r="1876" spans="1:43" ht="25.5" x14ac:dyDescent="0.2">
      <c r="A1876" s="535" t="s">
        <v>347</v>
      </c>
      <c r="B1876" s="536" t="s">
        <v>2485</v>
      </c>
      <c r="C1876" s="537">
        <v>358.24004352905547</v>
      </c>
      <c r="D1876" s="537">
        <v>963.0195935963186</v>
      </c>
      <c r="E1876" s="537">
        <v>963.0195935963186</v>
      </c>
      <c r="F1876" s="537">
        <v>722.57950085749383</v>
      </c>
      <c r="G1876" s="538">
        <v>623</v>
      </c>
      <c r="H1876" s="538">
        <v>8662</v>
      </c>
      <c r="I1876" s="538">
        <v>604</v>
      </c>
      <c r="J1876" s="538">
        <v>5</v>
      </c>
      <c r="K1876" s="539">
        <f t="shared" si="465"/>
        <v>223183.54711860156</v>
      </c>
      <c r="L1876" s="539">
        <f t="shared" si="461"/>
        <v>8341675.7197313113</v>
      </c>
      <c r="M1876" s="539">
        <f t="shared" si="461"/>
        <v>581663.83453217638</v>
      </c>
      <c r="N1876" s="539">
        <f t="shared" si="461"/>
        <v>3612.897504287469</v>
      </c>
      <c r="O1876" s="539">
        <f t="shared" si="466"/>
        <v>9150135.9988863766</v>
      </c>
      <c r="P1876" s="540"/>
      <c r="Q1876" s="541">
        <f>SUMPRODUCT(C1876:F1876,G1876:J1876)/SUM(G1876:J1876)</f>
        <v>924.81665644697557</v>
      </c>
      <c r="R1876" s="541">
        <f>+Q1876</f>
        <v>924.81665644697557</v>
      </c>
      <c r="S1876" s="541">
        <f>+Q1876</f>
        <v>924.81665644697557</v>
      </c>
      <c r="T1876" s="541">
        <f>+Q1876</f>
        <v>924.81665644697557</v>
      </c>
      <c r="U1876" s="538">
        <f t="shared" si="467"/>
        <v>576160.77696646575</v>
      </c>
      <c r="V1876" s="538">
        <f t="shared" si="462"/>
        <v>8010761.8781437026</v>
      </c>
      <c r="W1876" s="538">
        <f t="shared" si="462"/>
        <v>558589.26049397327</v>
      </c>
      <c r="X1876" s="538">
        <f t="shared" si="462"/>
        <v>4624.0832822348775</v>
      </c>
      <c r="Y1876" s="538">
        <f t="shared" si="468"/>
        <v>9150135.9988863766</v>
      </c>
      <c r="Z1876" s="542">
        <f t="shared" si="469"/>
        <v>0</v>
      </c>
      <c r="AA1876" s="540"/>
      <c r="AB1876" s="544" t="s">
        <v>2263</v>
      </c>
      <c r="AC1876" s="544" t="s">
        <v>2505</v>
      </c>
      <c r="AD1876" s="544" t="s">
        <v>2505</v>
      </c>
      <c r="AE1876" s="544" t="s">
        <v>2263</v>
      </c>
      <c r="AF1876" s="545">
        <v>107</v>
      </c>
      <c r="AG1876" s="545" t="s">
        <v>2263</v>
      </c>
      <c r="AH1876" s="543"/>
      <c r="AN1876" s="502">
        <f t="shared" si="463"/>
        <v>352977.22984786419</v>
      </c>
      <c r="AO1876" s="502">
        <f t="shared" si="463"/>
        <v>-330913.84158760868</v>
      </c>
      <c r="AP1876" s="502">
        <f t="shared" si="463"/>
        <v>-23074.574038203107</v>
      </c>
      <c r="AQ1876" s="502">
        <f t="shared" si="460"/>
        <v>1011.1857779474085</v>
      </c>
    </row>
    <row r="1877" spans="1:43" ht="25.5" x14ac:dyDescent="0.2">
      <c r="A1877" s="535" t="s">
        <v>2244</v>
      </c>
      <c r="B1877" s="536" t="s">
        <v>2484</v>
      </c>
      <c r="C1877" s="537" t="s">
        <v>2263</v>
      </c>
      <c r="D1877" s="537">
        <v>667.78144646653504</v>
      </c>
      <c r="E1877" s="537">
        <v>667.78144646653504</v>
      </c>
      <c r="F1877" s="537">
        <v>963.34944605429064</v>
      </c>
      <c r="G1877" s="538">
        <v>10</v>
      </c>
      <c r="H1877" s="538">
        <v>244</v>
      </c>
      <c r="I1877" s="538">
        <v>16</v>
      </c>
      <c r="J1877" s="538">
        <v>1</v>
      </c>
      <c r="K1877" s="539">
        <f t="shared" si="465"/>
        <v>0</v>
      </c>
      <c r="L1877" s="539">
        <f t="shared" si="461"/>
        <v>162938.67293783455</v>
      </c>
      <c r="M1877" s="539">
        <f t="shared" si="461"/>
        <v>10684.503143464561</v>
      </c>
      <c r="N1877" s="539">
        <f t="shared" si="461"/>
        <v>963.34944605429064</v>
      </c>
      <c r="O1877" s="539">
        <f t="shared" si="466"/>
        <v>174586.5255273534</v>
      </c>
      <c r="P1877" s="540"/>
      <c r="Q1877" s="541"/>
      <c r="R1877" s="541">
        <f>SUMPRODUCT(D1877:F1877,H1877:J1877)/SUM(H1877:J1877)</f>
        <v>668.91389090940004</v>
      </c>
      <c r="S1877" s="541">
        <f>+R1877</f>
        <v>668.91389090940004</v>
      </c>
      <c r="T1877" s="541">
        <f>+R1877</f>
        <v>668.91389090940004</v>
      </c>
      <c r="U1877" s="538">
        <f t="shared" si="467"/>
        <v>0</v>
      </c>
      <c r="V1877" s="538">
        <f t="shared" si="462"/>
        <v>163214.9893818936</v>
      </c>
      <c r="W1877" s="538">
        <f t="shared" si="462"/>
        <v>10702.622254550401</v>
      </c>
      <c r="X1877" s="538">
        <f t="shared" si="462"/>
        <v>668.91389090940004</v>
      </c>
      <c r="Y1877" s="538">
        <f t="shared" si="468"/>
        <v>174586.5255273534</v>
      </c>
      <c r="Z1877" s="542">
        <f t="shared" si="469"/>
        <v>0</v>
      </c>
      <c r="AA1877" s="540"/>
      <c r="AB1877" s="544" t="s">
        <v>2263</v>
      </c>
      <c r="AC1877" s="544" t="s">
        <v>2505</v>
      </c>
      <c r="AD1877" s="544" t="s">
        <v>2505</v>
      </c>
      <c r="AE1877" s="544" t="s">
        <v>2263</v>
      </c>
      <c r="AF1877" s="545">
        <v>100</v>
      </c>
      <c r="AG1877" s="545" t="s">
        <v>2263</v>
      </c>
      <c r="AH1877" s="543"/>
      <c r="AN1877" s="502">
        <f t="shared" si="463"/>
        <v>0</v>
      </c>
      <c r="AO1877" s="502">
        <f t="shared" si="463"/>
        <v>276.31644405904808</v>
      </c>
      <c r="AP1877" s="502">
        <f t="shared" si="463"/>
        <v>18.119111085839904</v>
      </c>
      <c r="AQ1877" s="502">
        <f t="shared" si="460"/>
        <v>-294.4355551448906</v>
      </c>
    </row>
    <row r="1878" spans="1:43" ht="25.5" x14ac:dyDescent="0.2">
      <c r="A1878" s="535" t="s">
        <v>2245</v>
      </c>
      <c r="B1878" s="536" t="s">
        <v>2485</v>
      </c>
      <c r="C1878" s="537">
        <v>195.85961789709478</v>
      </c>
      <c r="D1878" s="537">
        <v>545.69423055595189</v>
      </c>
      <c r="E1878" s="537">
        <v>545.69423055595189</v>
      </c>
      <c r="F1878" s="537">
        <v>1030.4626420860438</v>
      </c>
      <c r="G1878" s="538">
        <v>1579</v>
      </c>
      <c r="H1878" s="538">
        <v>3580</v>
      </c>
      <c r="I1878" s="538">
        <v>122</v>
      </c>
      <c r="J1878" s="538">
        <v>11</v>
      </c>
      <c r="K1878" s="539">
        <f t="shared" si="465"/>
        <v>309262.33665951266</v>
      </c>
      <c r="L1878" s="539">
        <f t="shared" si="461"/>
        <v>1953585.3453903077</v>
      </c>
      <c r="M1878" s="539">
        <f t="shared" si="461"/>
        <v>66574.69612782613</v>
      </c>
      <c r="N1878" s="539">
        <f t="shared" si="461"/>
        <v>11335.089062946483</v>
      </c>
      <c r="O1878" s="539">
        <f t="shared" si="466"/>
        <v>2340757.4672405929</v>
      </c>
      <c r="P1878" s="540"/>
      <c r="Q1878" s="541">
        <f>SUMPRODUCT(C1878:F1878,G1878:J1878)/SUM(G1878:J1878)</f>
        <v>442.32000514750433</v>
      </c>
      <c r="R1878" s="541">
        <f>+Q1878</f>
        <v>442.32000514750433</v>
      </c>
      <c r="S1878" s="541">
        <f>+Q1878</f>
        <v>442.32000514750433</v>
      </c>
      <c r="T1878" s="541">
        <f>+Q1878</f>
        <v>442.32000514750433</v>
      </c>
      <c r="U1878" s="538">
        <f t="shared" si="467"/>
        <v>698423.2881279093</v>
      </c>
      <c r="V1878" s="538">
        <f t="shared" si="462"/>
        <v>1583505.6184280654</v>
      </c>
      <c r="W1878" s="538">
        <f t="shared" si="462"/>
        <v>53963.040627995528</v>
      </c>
      <c r="X1878" s="538">
        <f t="shared" si="462"/>
        <v>4865.5200566225476</v>
      </c>
      <c r="Y1878" s="538">
        <f t="shared" si="468"/>
        <v>2340757.4672405929</v>
      </c>
      <c r="Z1878" s="542">
        <f t="shared" si="469"/>
        <v>0</v>
      </c>
      <c r="AA1878" s="540"/>
      <c r="AB1878" s="544" t="s">
        <v>2263</v>
      </c>
      <c r="AC1878" s="544" t="s">
        <v>2505</v>
      </c>
      <c r="AD1878" s="544" t="s">
        <v>2505</v>
      </c>
      <c r="AE1878" s="544" t="s">
        <v>2263</v>
      </c>
      <c r="AF1878" s="545">
        <v>107</v>
      </c>
      <c r="AG1878" s="545" t="s">
        <v>2263</v>
      </c>
      <c r="AH1878" s="543"/>
      <c r="AN1878" s="502">
        <f t="shared" si="463"/>
        <v>389160.95146839664</v>
      </c>
      <c r="AO1878" s="502">
        <f t="shared" si="463"/>
        <v>-370079.72696224228</v>
      </c>
      <c r="AP1878" s="502">
        <f t="shared" si="463"/>
        <v>-12611.655499830602</v>
      </c>
      <c r="AQ1878" s="502">
        <f t="shared" si="460"/>
        <v>-6469.5690063239354</v>
      </c>
    </row>
    <row r="1879" spans="1:43" s="509" customFormat="1" ht="81" customHeight="1" x14ac:dyDescent="0.2">
      <c r="A1879" s="548" t="s">
        <v>2246</v>
      </c>
      <c r="B1879" s="549" t="s">
        <v>2486</v>
      </c>
      <c r="C1879" s="550" t="s">
        <v>2263</v>
      </c>
      <c r="D1879" s="550">
        <v>634.34858328499399</v>
      </c>
      <c r="E1879" s="550">
        <v>634.34858328499399</v>
      </c>
      <c r="F1879" s="550">
        <v>1124.9339955651496</v>
      </c>
      <c r="G1879" s="551">
        <v>468</v>
      </c>
      <c r="H1879" s="551">
        <v>3046</v>
      </c>
      <c r="I1879" s="551">
        <v>510</v>
      </c>
      <c r="J1879" s="551">
        <v>3726</v>
      </c>
      <c r="K1879" s="552">
        <f t="shared" si="465"/>
        <v>0</v>
      </c>
      <c r="L1879" s="552">
        <f t="shared" si="461"/>
        <v>1932225.7846860916</v>
      </c>
      <c r="M1879" s="552">
        <f t="shared" si="461"/>
        <v>323517.77747534693</v>
      </c>
      <c r="N1879" s="552">
        <f t="shared" si="461"/>
        <v>4191504.0674757478</v>
      </c>
      <c r="O1879" s="552">
        <f t="shared" si="466"/>
        <v>6447247.6296371864</v>
      </c>
      <c r="P1879" s="540"/>
      <c r="Q1879" s="553"/>
      <c r="R1879" s="553">
        <f>D1879*1.46*1.086</f>
        <v>1005.7977397133551</v>
      </c>
      <c r="S1879" s="553">
        <f>E1879*1.46*1.086</f>
        <v>1005.7977397133551</v>
      </c>
      <c r="T1879" s="553">
        <f>((F1879*J1879)+(F1881*J1881))/SUM(J1879,J1881)</f>
        <v>1102.8164597684295</v>
      </c>
      <c r="U1879" s="551">
        <f t="shared" si="467"/>
        <v>0</v>
      </c>
      <c r="V1879" s="551">
        <f t="shared" si="462"/>
        <v>3063659.9151668795</v>
      </c>
      <c r="W1879" s="551">
        <f t="shared" si="462"/>
        <v>512956.84725381108</v>
      </c>
      <c r="X1879" s="551">
        <f t="shared" si="462"/>
        <v>4109094.1290971683</v>
      </c>
      <c r="Y1879" s="551">
        <f t="shared" si="468"/>
        <v>7685710.891517859</v>
      </c>
      <c r="Z1879" s="551">
        <f t="shared" si="469"/>
        <v>1238463.2618806725</v>
      </c>
      <c r="AA1879" s="540"/>
      <c r="AB1879" s="554" t="s">
        <v>2263</v>
      </c>
      <c r="AC1879" s="554" t="s">
        <v>2505</v>
      </c>
      <c r="AD1879" s="554" t="s">
        <v>2505</v>
      </c>
      <c r="AE1879" s="554" t="s">
        <v>2263</v>
      </c>
      <c r="AF1879" s="555">
        <v>370</v>
      </c>
      <c r="AG1879" s="555" t="s">
        <v>2263</v>
      </c>
      <c r="AH1879" s="540"/>
      <c r="AN1879" s="502">
        <f t="shared" si="463"/>
        <v>0</v>
      </c>
      <c r="AO1879" s="502">
        <f t="shared" si="463"/>
        <v>1131434.1304807879</v>
      </c>
      <c r="AP1879" s="502">
        <f t="shared" si="463"/>
        <v>189439.06977846415</v>
      </c>
      <c r="AQ1879" s="502">
        <f t="shared" si="460"/>
        <v>-82409.938378579449</v>
      </c>
    </row>
    <row r="1880" spans="1:43" ht="12.75" x14ac:dyDescent="0.2">
      <c r="A1880" s="535" t="s">
        <v>2247</v>
      </c>
      <c r="B1880" s="536" t="s">
        <v>2474</v>
      </c>
      <c r="C1880" s="537" t="s">
        <v>2263</v>
      </c>
      <c r="D1880" s="537">
        <v>1682.9628499378075</v>
      </c>
      <c r="E1880" s="537">
        <v>1682.9628499378075</v>
      </c>
      <c r="F1880" s="537">
        <v>1653.3650889504238</v>
      </c>
      <c r="G1880" s="538">
        <v>256</v>
      </c>
      <c r="H1880" s="538">
        <v>147</v>
      </c>
      <c r="I1880" s="538">
        <v>149</v>
      </c>
      <c r="J1880" s="538">
        <v>387</v>
      </c>
      <c r="K1880" s="539">
        <f t="shared" si="465"/>
        <v>0</v>
      </c>
      <c r="L1880" s="539">
        <f t="shared" si="461"/>
        <v>247395.53894085772</v>
      </c>
      <c r="M1880" s="539">
        <f t="shared" si="461"/>
        <v>250761.46464073332</v>
      </c>
      <c r="N1880" s="539">
        <f t="shared" si="461"/>
        <v>639852.28942381404</v>
      </c>
      <c r="O1880" s="539">
        <f t="shared" si="466"/>
        <v>1138009.293005405</v>
      </c>
      <c r="P1880" s="540"/>
      <c r="Q1880" s="541"/>
      <c r="R1880" s="541">
        <f>SUMPRODUCT(D1880:F1880,H1880:J1880)/SUM(H1880:J1880)</f>
        <v>1666.1922298761419</v>
      </c>
      <c r="S1880" s="541">
        <f>+R1880</f>
        <v>1666.1922298761419</v>
      </c>
      <c r="T1880" s="541">
        <f>+R1880</f>
        <v>1666.1922298761419</v>
      </c>
      <c r="U1880" s="538">
        <f t="shared" si="467"/>
        <v>0</v>
      </c>
      <c r="V1880" s="538">
        <f t="shared" si="462"/>
        <v>244930.25779179286</v>
      </c>
      <c r="W1880" s="538">
        <f t="shared" si="462"/>
        <v>248262.64225154516</v>
      </c>
      <c r="X1880" s="538">
        <f t="shared" si="462"/>
        <v>644816.39296206692</v>
      </c>
      <c r="Y1880" s="538">
        <f t="shared" si="468"/>
        <v>1138009.293005405</v>
      </c>
      <c r="Z1880" s="542">
        <f t="shared" si="469"/>
        <v>0</v>
      </c>
      <c r="AA1880" s="540"/>
      <c r="AB1880" s="544" t="s">
        <v>2263</v>
      </c>
      <c r="AC1880" s="544" t="s">
        <v>2505</v>
      </c>
      <c r="AD1880" s="544" t="s">
        <v>2505</v>
      </c>
      <c r="AE1880" s="544" t="s">
        <v>2263</v>
      </c>
      <c r="AF1880" s="545">
        <v>420</v>
      </c>
      <c r="AG1880" s="545" t="s">
        <v>2263</v>
      </c>
      <c r="AH1880" s="543"/>
      <c r="AN1880" s="502">
        <f t="shared" si="463"/>
        <v>0</v>
      </c>
      <c r="AO1880" s="502">
        <f t="shared" si="463"/>
        <v>-2465.2811490648601</v>
      </c>
      <c r="AP1880" s="502">
        <f t="shared" si="463"/>
        <v>-2498.8223891881644</v>
      </c>
      <c r="AQ1880" s="502">
        <f t="shared" si="460"/>
        <v>4964.1035382528789</v>
      </c>
    </row>
    <row r="1881" spans="1:43" ht="63.75" x14ac:dyDescent="0.2">
      <c r="A1881" s="535" t="s">
        <v>348</v>
      </c>
      <c r="B1881" s="536" t="s">
        <v>2486</v>
      </c>
      <c r="C1881" s="537" t="s">
        <v>2263</v>
      </c>
      <c r="D1881" s="537">
        <v>635.9368244813395</v>
      </c>
      <c r="E1881" s="537">
        <v>635.9368244813395</v>
      </c>
      <c r="F1881" s="537">
        <v>969.89720431910678</v>
      </c>
      <c r="G1881" s="538">
        <v>372</v>
      </c>
      <c r="H1881" s="538">
        <v>3567</v>
      </c>
      <c r="I1881" s="538">
        <v>444</v>
      </c>
      <c r="J1881" s="538">
        <v>620</v>
      </c>
      <c r="K1881" s="539">
        <f t="shared" si="465"/>
        <v>0</v>
      </c>
      <c r="L1881" s="539">
        <f t="shared" si="461"/>
        <v>2268386.6529249381</v>
      </c>
      <c r="M1881" s="539">
        <f t="shared" si="461"/>
        <v>282355.95006971475</v>
      </c>
      <c r="N1881" s="539">
        <f t="shared" si="461"/>
        <v>601336.2666778462</v>
      </c>
      <c r="O1881" s="539">
        <f t="shared" si="466"/>
        <v>3152078.8696724991</v>
      </c>
      <c r="P1881" s="540"/>
      <c r="Q1881" s="541"/>
      <c r="R1881" s="541">
        <f>+R1879</f>
        <v>1005.7977397133551</v>
      </c>
      <c r="S1881" s="541">
        <f>+S1879</f>
        <v>1005.7977397133551</v>
      </c>
      <c r="T1881" s="541">
        <f>+T1879</f>
        <v>1102.8164597684295</v>
      </c>
      <c r="U1881" s="538">
        <f t="shared" si="467"/>
        <v>0</v>
      </c>
      <c r="V1881" s="538">
        <f t="shared" si="462"/>
        <v>3587680.5375575377</v>
      </c>
      <c r="W1881" s="538">
        <f t="shared" si="462"/>
        <v>446574.19643272966</v>
      </c>
      <c r="X1881" s="538">
        <f t="shared" si="462"/>
        <v>683746.20505642623</v>
      </c>
      <c r="Y1881" s="538">
        <f t="shared" si="468"/>
        <v>4718000.939046694</v>
      </c>
      <c r="Z1881" s="542">
        <f t="shared" si="469"/>
        <v>1565922.0693741948</v>
      </c>
      <c r="AA1881" s="540"/>
      <c r="AB1881" s="544" t="s">
        <v>2263</v>
      </c>
      <c r="AC1881" s="544" t="s">
        <v>2505</v>
      </c>
      <c r="AD1881" s="544" t="s">
        <v>2505</v>
      </c>
      <c r="AE1881" s="544" t="s">
        <v>2263</v>
      </c>
      <c r="AF1881" s="545">
        <v>370</v>
      </c>
      <c r="AG1881" s="545" t="s">
        <v>2263</v>
      </c>
      <c r="AH1881" s="543"/>
      <c r="AN1881" s="502">
        <f t="shared" si="463"/>
        <v>0</v>
      </c>
      <c r="AO1881" s="502">
        <f t="shared" si="463"/>
        <v>1319293.8846325995</v>
      </c>
      <c r="AP1881" s="502">
        <f t="shared" si="463"/>
        <v>164218.24636301491</v>
      </c>
      <c r="AQ1881" s="502">
        <f t="shared" si="460"/>
        <v>82409.938378580031</v>
      </c>
    </row>
    <row r="1882" spans="1:43" ht="12.75" x14ac:dyDescent="0.2">
      <c r="A1882" s="535" t="s">
        <v>2248</v>
      </c>
      <c r="B1882" s="536">
        <v>0</v>
      </c>
      <c r="C1882" s="537" t="s">
        <v>2263</v>
      </c>
      <c r="D1882" s="537">
        <v>1794.4525494861684</v>
      </c>
      <c r="E1882" s="537">
        <v>1794.4525494861684</v>
      </c>
      <c r="F1882" s="537">
        <v>1883.6868796471017</v>
      </c>
      <c r="G1882" s="538">
        <v>55</v>
      </c>
      <c r="H1882" s="538">
        <v>139</v>
      </c>
      <c r="I1882" s="538">
        <v>107</v>
      </c>
      <c r="J1882" s="538">
        <v>55</v>
      </c>
      <c r="K1882" s="539">
        <f t="shared" si="465"/>
        <v>0</v>
      </c>
      <c r="L1882" s="539">
        <f t="shared" si="461"/>
        <v>249428.90437857743</v>
      </c>
      <c r="M1882" s="539">
        <f t="shared" si="461"/>
        <v>192006.42279502001</v>
      </c>
      <c r="N1882" s="539">
        <f t="shared" si="461"/>
        <v>103602.77838059059</v>
      </c>
      <c r="O1882" s="539">
        <f t="shared" si="466"/>
        <v>545038.10555418802</v>
      </c>
      <c r="P1882" s="540"/>
      <c r="Q1882" s="541"/>
      <c r="R1882" s="541"/>
      <c r="S1882" s="541"/>
      <c r="T1882" s="541"/>
      <c r="U1882" s="538">
        <f t="shared" si="467"/>
        <v>0</v>
      </c>
      <c r="V1882" s="538">
        <f t="shared" si="462"/>
        <v>0</v>
      </c>
      <c r="W1882" s="538">
        <f t="shared" si="462"/>
        <v>0</v>
      </c>
      <c r="X1882" s="538">
        <f t="shared" si="462"/>
        <v>0</v>
      </c>
      <c r="Y1882" s="538">
        <f t="shared" si="468"/>
        <v>0</v>
      </c>
      <c r="Z1882" s="542">
        <f t="shared" si="469"/>
        <v>0</v>
      </c>
      <c r="AA1882" s="540"/>
      <c r="AB1882" s="544" t="s">
        <v>2263</v>
      </c>
      <c r="AC1882" s="544" t="s">
        <v>2505</v>
      </c>
      <c r="AD1882" s="544" t="s">
        <v>2505</v>
      </c>
      <c r="AE1882" s="544" t="s">
        <v>2263</v>
      </c>
      <c r="AF1882" s="545">
        <v>420</v>
      </c>
      <c r="AG1882" s="545" t="s">
        <v>2263</v>
      </c>
      <c r="AH1882" s="543"/>
      <c r="AN1882" s="502">
        <f t="shared" si="463"/>
        <v>0</v>
      </c>
      <c r="AO1882" s="502">
        <f t="shared" si="463"/>
        <v>-249428.90437857743</v>
      </c>
      <c r="AP1882" s="502">
        <f t="shared" si="463"/>
        <v>-192006.42279502001</v>
      </c>
      <c r="AQ1882" s="502">
        <f t="shared" si="460"/>
        <v>-103602.77838059059</v>
      </c>
    </row>
    <row r="1883" spans="1:43" ht="12.75" x14ac:dyDescent="0.2">
      <c r="A1883" s="535" t="s">
        <v>349</v>
      </c>
      <c r="B1883" s="536" t="s">
        <v>2487</v>
      </c>
      <c r="C1883" s="537">
        <v>149.14880089916906</v>
      </c>
      <c r="D1883" s="537">
        <v>410.27980126222593</v>
      </c>
      <c r="E1883" s="537">
        <v>410.27980126222593</v>
      </c>
      <c r="F1883" s="537">
        <v>918.01217060790805</v>
      </c>
      <c r="G1883" s="538">
        <v>1666</v>
      </c>
      <c r="H1883" s="538">
        <v>6028</v>
      </c>
      <c r="I1883" s="538">
        <v>782</v>
      </c>
      <c r="J1883" s="538">
        <v>688</v>
      </c>
      <c r="K1883" s="539">
        <f t="shared" si="465"/>
        <v>248481.90229801566</v>
      </c>
      <c r="L1883" s="539">
        <f t="shared" si="461"/>
        <v>2473166.6420086981</v>
      </c>
      <c r="M1883" s="539">
        <f t="shared" si="461"/>
        <v>320838.8045870607</v>
      </c>
      <c r="N1883" s="539">
        <f t="shared" si="461"/>
        <v>631592.37337824074</v>
      </c>
      <c r="O1883" s="539">
        <f t="shared" si="466"/>
        <v>3674079.7222720152</v>
      </c>
      <c r="P1883" s="540"/>
      <c r="Q1883" s="541">
        <f>SUMPRODUCT(C1883:E1883,G1883:I1883)/SUM(G1883:I1883)</f>
        <v>358.95320303135611</v>
      </c>
      <c r="R1883" s="541">
        <f>+Q1883</f>
        <v>358.95320303135611</v>
      </c>
      <c r="S1883" s="541">
        <f>+Q1883</f>
        <v>358.95320303135611</v>
      </c>
      <c r="T1883" s="541"/>
      <c r="U1883" s="538">
        <f t="shared" si="467"/>
        <v>598016.03625023924</v>
      </c>
      <c r="V1883" s="538">
        <f t="shared" si="462"/>
        <v>2163769.9078730145</v>
      </c>
      <c r="W1883" s="538">
        <f t="shared" si="462"/>
        <v>280701.40477052046</v>
      </c>
      <c r="X1883" s="538">
        <f t="shared" si="462"/>
        <v>0</v>
      </c>
      <c r="Y1883" s="538">
        <f t="shared" si="468"/>
        <v>3042487.3488937742</v>
      </c>
      <c r="Z1883" s="542">
        <f t="shared" si="469"/>
        <v>-631592.37337824097</v>
      </c>
      <c r="AA1883" s="540"/>
      <c r="AB1883" s="544" t="s">
        <v>2263</v>
      </c>
      <c r="AC1883" s="544" t="s">
        <v>2505</v>
      </c>
      <c r="AD1883" s="544" t="s">
        <v>2505</v>
      </c>
      <c r="AE1883" s="544" t="s">
        <v>2263</v>
      </c>
      <c r="AF1883" s="545">
        <v>370</v>
      </c>
      <c r="AG1883" s="545" t="s">
        <v>2263</v>
      </c>
      <c r="AH1883" s="543"/>
      <c r="AN1883" s="502">
        <f t="shared" si="463"/>
        <v>349534.13395222358</v>
      </c>
      <c r="AO1883" s="502">
        <f t="shared" si="463"/>
        <v>-309396.73413568363</v>
      </c>
      <c r="AP1883" s="502">
        <f t="shared" si="463"/>
        <v>-40137.399816540245</v>
      </c>
      <c r="AQ1883" s="502">
        <f t="shared" si="460"/>
        <v>-631592.37337824074</v>
      </c>
    </row>
    <row r="1884" spans="1:43" ht="12.75" x14ac:dyDescent="0.2">
      <c r="A1884" s="535" t="s">
        <v>2249</v>
      </c>
      <c r="B1884" s="536">
        <v>0</v>
      </c>
      <c r="C1884" s="537" t="s">
        <v>2263</v>
      </c>
      <c r="D1884" s="537">
        <v>1420.2734519032556</v>
      </c>
      <c r="E1884" s="537">
        <v>1420.2734519032556</v>
      </c>
      <c r="F1884" s="537">
        <v>2487.0043321740441</v>
      </c>
      <c r="G1884" s="538">
        <v>15</v>
      </c>
      <c r="H1884" s="538">
        <v>105</v>
      </c>
      <c r="I1884" s="538">
        <v>87</v>
      </c>
      <c r="J1884" s="538">
        <v>143</v>
      </c>
      <c r="K1884" s="539">
        <f t="shared" si="465"/>
        <v>0</v>
      </c>
      <c r="L1884" s="539">
        <f t="shared" si="461"/>
        <v>149128.71244984184</v>
      </c>
      <c r="M1884" s="539">
        <f t="shared" si="461"/>
        <v>123563.79031558323</v>
      </c>
      <c r="N1884" s="539">
        <f t="shared" si="461"/>
        <v>355641.61950088828</v>
      </c>
      <c r="O1884" s="539">
        <f t="shared" si="466"/>
        <v>628334.12226631329</v>
      </c>
      <c r="P1884" s="540"/>
      <c r="Q1884" s="541"/>
      <c r="R1884" s="541"/>
      <c r="S1884" s="541"/>
      <c r="T1884" s="541"/>
      <c r="U1884" s="538">
        <f t="shared" si="467"/>
        <v>0</v>
      </c>
      <c r="V1884" s="538">
        <f t="shared" si="462"/>
        <v>0</v>
      </c>
      <c r="W1884" s="538">
        <f t="shared" si="462"/>
        <v>0</v>
      </c>
      <c r="X1884" s="538">
        <f t="shared" si="462"/>
        <v>0</v>
      </c>
      <c r="Y1884" s="538">
        <f t="shared" si="468"/>
        <v>0</v>
      </c>
      <c r="Z1884" s="542">
        <f t="shared" si="469"/>
        <v>0</v>
      </c>
      <c r="AA1884" s="540"/>
      <c r="AB1884" s="544" t="s">
        <v>2263</v>
      </c>
      <c r="AC1884" s="544" t="s">
        <v>2505</v>
      </c>
      <c r="AD1884" s="544" t="s">
        <v>2505</v>
      </c>
      <c r="AE1884" s="544" t="s">
        <v>2263</v>
      </c>
      <c r="AF1884" s="545">
        <v>812</v>
      </c>
      <c r="AG1884" s="545" t="s">
        <v>2263</v>
      </c>
      <c r="AH1884" s="543"/>
      <c r="AN1884" s="502">
        <f t="shared" si="463"/>
        <v>0</v>
      </c>
      <c r="AO1884" s="502">
        <f t="shared" si="463"/>
        <v>-149128.71244984184</v>
      </c>
      <c r="AP1884" s="502">
        <f t="shared" si="463"/>
        <v>-123563.79031558323</v>
      </c>
      <c r="AQ1884" s="502">
        <f t="shared" si="460"/>
        <v>-355641.61950088828</v>
      </c>
    </row>
    <row r="1885" spans="1:43" ht="12.75" x14ac:dyDescent="0.2">
      <c r="A1885" s="535" t="s">
        <v>2250</v>
      </c>
      <c r="B1885" s="536" t="s">
        <v>2487</v>
      </c>
      <c r="C1885" s="537">
        <v>130.3222303564815</v>
      </c>
      <c r="D1885" s="537">
        <v>313.73307017647136</v>
      </c>
      <c r="E1885" s="537">
        <v>313.73307017647136</v>
      </c>
      <c r="F1885" s="537">
        <v>412.26197734836677</v>
      </c>
      <c r="G1885" s="538">
        <v>31805</v>
      </c>
      <c r="H1885" s="538">
        <v>31220</v>
      </c>
      <c r="I1885" s="538">
        <v>1472</v>
      </c>
      <c r="J1885" s="538">
        <v>750</v>
      </c>
      <c r="K1885" s="539">
        <f t="shared" si="465"/>
        <v>4144898.5364878941</v>
      </c>
      <c r="L1885" s="539">
        <f t="shared" si="461"/>
        <v>9794746.4509094357</v>
      </c>
      <c r="M1885" s="539">
        <f t="shared" si="461"/>
        <v>461815.07929976581</v>
      </c>
      <c r="N1885" s="539">
        <f t="shared" si="461"/>
        <v>309196.48301127506</v>
      </c>
      <c r="O1885" s="539">
        <f t="shared" si="466"/>
        <v>14710656.549708372</v>
      </c>
      <c r="P1885" s="540"/>
      <c r="Q1885" s="541">
        <f>SUMPRODUCT(C1885:E1885,G1885:I1885)/SUM(G1885:I1885)</f>
        <v>223.28883617373052</v>
      </c>
      <c r="R1885" s="541">
        <f>+Q1885</f>
        <v>223.28883617373052</v>
      </c>
      <c r="S1885" s="541">
        <f>+Q1885</f>
        <v>223.28883617373052</v>
      </c>
      <c r="T1885" s="541"/>
      <c r="U1885" s="538">
        <f t="shared" si="467"/>
        <v>7101701.434505499</v>
      </c>
      <c r="V1885" s="538">
        <f t="shared" si="462"/>
        <v>6971077.4653438665</v>
      </c>
      <c r="W1885" s="538">
        <f t="shared" si="462"/>
        <v>328681.16684773134</v>
      </c>
      <c r="X1885" s="538">
        <f t="shared" si="462"/>
        <v>0</v>
      </c>
      <c r="Y1885" s="538">
        <f t="shared" si="468"/>
        <v>14401460.066697098</v>
      </c>
      <c r="Z1885" s="542">
        <f t="shared" si="469"/>
        <v>-309196.48301127367</v>
      </c>
      <c r="AA1885" s="540"/>
      <c r="AB1885" s="544" t="s">
        <v>2263</v>
      </c>
      <c r="AC1885" s="544" t="s">
        <v>2505</v>
      </c>
      <c r="AD1885" s="544" t="s">
        <v>2505</v>
      </c>
      <c r="AE1885" s="544" t="s">
        <v>2263</v>
      </c>
      <c r="AF1885" s="545">
        <v>370</v>
      </c>
      <c r="AG1885" s="545" t="s">
        <v>2263</v>
      </c>
      <c r="AH1885" s="543"/>
      <c r="AN1885" s="502">
        <f t="shared" si="463"/>
        <v>2956802.8980176048</v>
      </c>
      <c r="AO1885" s="502">
        <f t="shared" si="463"/>
        <v>-2823668.9855655693</v>
      </c>
      <c r="AP1885" s="502">
        <f t="shared" si="463"/>
        <v>-133133.91245203448</v>
      </c>
      <c r="AQ1885" s="502">
        <f t="shared" si="460"/>
        <v>-309196.48301127506</v>
      </c>
    </row>
    <row r="1886" spans="1:43" ht="12.75" x14ac:dyDescent="0.2">
      <c r="A1886" s="535" t="s">
        <v>2251</v>
      </c>
      <c r="B1886" s="536">
        <v>0</v>
      </c>
      <c r="C1886" s="537" t="s">
        <v>2263</v>
      </c>
      <c r="D1886" s="537">
        <v>586.77345455714192</v>
      </c>
      <c r="E1886" s="537">
        <v>586.77345455714192</v>
      </c>
      <c r="F1886" s="537">
        <v>957.09022380422357</v>
      </c>
      <c r="G1886" s="538">
        <v>2183</v>
      </c>
      <c r="H1886" s="538">
        <v>1129</v>
      </c>
      <c r="I1886" s="538">
        <v>98</v>
      </c>
      <c r="J1886" s="538">
        <v>217</v>
      </c>
      <c r="K1886" s="539">
        <f t="shared" si="465"/>
        <v>0</v>
      </c>
      <c r="L1886" s="539">
        <f t="shared" si="461"/>
        <v>662467.23019501322</v>
      </c>
      <c r="M1886" s="539">
        <f t="shared" si="461"/>
        <v>57503.798546599908</v>
      </c>
      <c r="N1886" s="539">
        <f t="shared" si="461"/>
        <v>207688.57856551651</v>
      </c>
      <c r="O1886" s="539">
        <f t="shared" si="466"/>
        <v>927659.60730712966</v>
      </c>
      <c r="P1886" s="540"/>
      <c r="Q1886" s="541"/>
      <c r="R1886" s="541"/>
      <c r="S1886" s="541"/>
      <c r="T1886" s="541"/>
      <c r="U1886" s="538">
        <f t="shared" si="467"/>
        <v>0</v>
      </c>
      <c r="V1886" s="538">
        <f t="shared" si="462"/>
        <v>0</v>
      </c>
      <c r="W1886" s="538">
        <f t="shared" si="462"/>
        <v>0</v>
      </c>
      <c r="X1886" s="538">
        <f t="shared" si="462"/>
        <v>0</v>
      </c>
      <c r="Y1886" s="538">
        <f t="shared" si="468"/>
        <v>0</v>
      </c>
      <c r="Z1886" s="542">
        <f t="shared" si="469"/>
        <v>0</v>
      </c>
      <c r="AA1886" s="540"/>
      <c r="AB1886" s="544" t="s">
        <v>2263</v>
      </c>
      <c r="AC1886" s="544" t="s">
        <v>2505</v>
      </c>
      <c r="AD1886" s="544" t="s">
        <v>2505</v>
      </c>
      <c r="AE1886" s="544" t="s">
        <v>2263</v>
      </c>
      <c r="AF1886" s="545">
        <v>420</v>
      </c>
      <c r="AG1886" s="545" t="s">
        <v>2263</v>
      </c>
      <c r="AH1886" s="543"/>
      <c r="AN1886" s="502">
        <f t="shared" si="463"/>
        <v>0</v>
      </c>
      <c r="AO1886" s="502">
        <f t="shared" si="463"/>
        <v>-662467.23019501322</v>
      </c>
      <c r="AP1886" s="502">
        <f t="shared" si="463"/>
        <v>-57503.798546599908</v>
      </c>
      <c r="AQ1886" s="502">
        <f t="shared" si="460"/>
        <v>-207688.57856551651</v>
      </c>
    </row>
    <row r="1887" spans="1:43" ht="12.75" x14ac:dyDescent="0.2">
      <c r="A1887" s="535" t="s">
        <v>350</v>
      </c>
      <c r="B1887" s="536" t="s">
        <v>2487</v>
      </c>
      <c r="C1887" s="537">
        <v>128.1750723320834</v>
      </c>
      <c r="D1887" s="537">
        <v>385.11843533655718</v>
      </c>
      <c r="E1887" s="537">
        <v>385.11843533655718</v>
      </c>
      <c r="F1887" s="537">
        <v>560.98556627614425</v>
      </c>
      <c r="G1887" s="538">
        <v>1237</v>
      </c>
      <c r="H1887" s="538">
        <v>6683</v>
      </c>
      <c r="I1887" s="538">
        <v>386</v>
      </c>
      <c r="J1887" s="538">
        <v>601</v>
      </c>
      <c r="K1887" s="539">
        <f t="shared" si="465"/>
        <v>158552.56447478716</v>
      </c>
      <c r="L1887" s="539">
        <f t="shared" ref="L1887:N1900" si="471">IFERROR(D1887*H1887,"")</f>
        <v>2573746.5033542118</v>
      </c>
      <c r="M1887" s="539">
        <f t="shared" si="471"/>
        <v>148655.71603991109</v>
      </c>
      <c r="N1887" s="539">
        <f t="shared" si="471"/>
        <v>337152.32533196273</v>
      </c>
      <c r="O1887" s="539">
        <f t="shared" si="466"/>
        <v>3218107.1092008725</v>
      </c>
      <c r="P1887" s="540"/>
      <c r="Q1887" s="541">
        <f>SUMPRODUCT(C1887:E1887,G1887:I1887)/SUM(G1887:I1887)</f>
        <v>346.85224944244038</v>
      </c>
      <c r="R1887" s="541">
        <f>+Q1887</f>
        <v>346.85224944244038</v>
      </c>
      <c r="S1887" s="541">
        <f>+Q1887</f>
        <v>346.85224944244038</v>
      </c>
      <c r="T1887" s="541"/>
      <c r="U1887" s="538">
        <f t="shared" si="467"/>
        <v>429056.23256029875</v>
      </c>
      <c r="V1887" s="538">
        <f t="shared" ref="V1887:X1900" si="472">IFERROR(H1887*R1887,"")</f>
        <v>2318013.5830238289</v>
      </c>
      <c r="W1887" s="538">
        <f t="shared" si="472"/>
        <v>133884.96828478199</v>
      </c>
      <c r="X1887" s="538">
        <f t="shared" si="472"/>
        <v>0</v>
      </c>
      <c r="Y1887" s="538">
        <f t="shared" si="468"/>
        <v>2880954.7838689098</v>
      </c>
      <c r="Z1887" s="542">
        <f t="shared" si="469"/>
        <v>-337152.32533196267</v>
      </c>
      <c r="AA1887" s="540"/>
      <c r="AB1887" s="544" t="s">
        <v>2263</v>
      </c>
      <c r="AC1887" s="544" t="s">
        <v>2505</v>
      </c>
      <c r="AD1887" s="544" t="s">
        <v>2505</v>
      </c>
      <c r="AE1887" s="544" t="s">
        <v>2263</v>
      </c>
      <c r="AF1887" s="545">
        <v>370</v>
      </c>
      <c r="AG1887" s="545" t="s">
        <v>2263</v>
      </c>
      <c r="AH1887" s="543"/>
      <c r="AN1887" s="502">
        <f t="shared" si="463"/>
        <v>270503.6680855116</v>
      </c>
      <c r="AO1887" s="502">
        <f t="shared" si="463"/>
        <v>-255732.92033038288</v>
      </c>
      <c r="AP1887" s="502">
        <f t="shared" si="463"/>
        <v>-14770.747755129094</v>
      </c>
      <c r="AQ1887" s="502">
        <f t="shared" si="460"/>
        <v>-337152.32533196273</v>
      </c>
    </row>
    <row r="1888" spans="1:43" ht="12.75" x14ac:dyDescent="0.2">
      <c r="A1888" s="535" t="s">
        <v>2252</v>
      </c>
      <c r="B1888" s="536">
        <v>0</v>
      </c>
      <c r="C1888" s="537" t="s">
        <v>2263</v>
      </c>
      <c r="D1888" s="537">
        <v>846.70971805706336</v>
      </c>
      <c r="E1888" s="537">
        <v>846.70971805706336</v>
      </c>
      <c r="F1888" s="537">
        <v>1201.8222771338108</v>
      </c>
      <c r="G1888" s="538">
        <v>46</v>
      </c>
      <c r="H1888" s="538">
        <v>916</v>
      </c>
      <c r="I1888" s="538">
        <v>134</v>
      </c>
      <c r="J1888" s="538">
        <v>120</v>
      </c>
      <c r="K1888" s="539">
        <f t="shared" si="465"/>
        <v>0</v>
      </c>
      <c r="L1888" s="539">
        <f t="shared" si="471"/>
        <v>775586.10174027004</v>
      </c>
      <c r="M1888" s="539">
        <f t="shared" si="471"/>
        <v>113459.10221964649</v>
      </c>
      <c r="N1888" s="539">
        <f t="shared" si="471"/>
        <v>144218.67325605729</v>
      </c>
      <c r="O1888" s="539">
        <f t="shared" si="466"/>
        <v>1033263.8772159738</v>
      </c>
      <c r="P1888" s="540"/>
      <c r="Q1888" s="541"/>
      <c r="R1888" s="541"/>
      <c r="S1888" s="541"/>
      <c r="T1888" s="541"/>
      <c r="U1888" s="538">
        <f t="shared" si="467"/>
        <v>0</v>
      </c>
      <c r="V1888" s="538">
        <f t="shared" si="472"/>
        <v>0</v>
      </c>
      <c r="W1888" s="538">
        <f t="shared" si="472"/>
        <v>0</v>
      </c>
      <c r="X1888" s="538">
        <f t="shared" si="472"/>
        <v>0</v>
      </c>
      <c r="Y1888" s="538">
        <f t="shared" si="468"/>
        <v>0</v>
      </c>
      <c r="Z1888" s="542">
        <f t="shared" si="469"/>
        <v>0</v>
      </c>
      <c r="AA1888" s="540"/>
      <c r="AB1888" s="544" t="s">
        <v>2263</v>
      </c>
      <c r="AC1888" s="544" t="s">
        <v>2505</v>
      </c>
      <c r="AD1888" s="544" t="s">
        <v>2505</v>
      </c>
      <c r="AE1888" s="544" t="s">
        <v>2263</v>
      </c>
      <c r="AF1888" s="545">
        <v>420</v>
      </c>
      <c r="AG1888" s="545" t="s">
        <v>2263</v>
      </c>
      <c r="AH1888" s="543"/>
      <c r="AN1888" s="502">
        <f t="shared" si="463"/>
        <v>0</v>
      </c>
      <c r="AO1888" s="502">
        <f t="shared" si="463"/>
        <v>-775586.10174027004</v>
      </c>
      <c r="AP1888" s="502">
        <f t="shared" si="463"/>
        <v>-113459.10221964649</v>
      </c>
      <c r="AQ1888" s="502">
        <f t="shared" si="460"/>
        <v>-144218.67325605729</v>
      </c>
    </row>
    <row r="1889" spans="1:43" ht="12.75" x14ac:dyDescent="0.2">
      <c r="A1889" s="535" t="s">
        <v>2253</v>
      </c>
      <c r="B1889" s="536">
        <v>0</v>
      </c>
      <c r="C1889" s="537" t="s">
        <v>2263</v>
      </c>
      <c r="D1889" s="537">
        <v>1125.6913104242713</v>
      </c>
      <c r="E1889" s="537">
        <v>1125.6913104242713</v>
      </c>
      <c r="F1889" s="537">
        <v>1417.813972024878</v>
      </c>
      <c r="G1889" s="538">
        <v>59</v>
      </c>
      <c r="H1889" s="538">
        <v>1256</v>
      </c>
      <c r="I1889" s="538">
        <v>406</v>
      </c>
      <c r="J1889" s="538">
        <v>103</v>
      </c>
      <c r="K1889" s="539">
        <f t="shared" si="465"/>
        <v>0</v>
      </c>
      <c r="L1889" s="539">
        <f t="shared" si="471"/>
        <v>1413868.2858928847</v>
      </c>
      <c r="M1889" s="539">
        <f t="shared" si="471"/>
        <v>457030.67203225411</v>
      </c>
      <c r="N1889" s="539">
        <f t="shared" si="471"/>
        <v>146034.83911856244</v>
      </c>
      <c r="O1889" s="539">
        <f t="shared" si="466"/>
        <v>2016933.7970437012</v>
      </c>
      <c r="P1889" s="540"/>
      <c r="Q1889" s="541"/>
      <c r="R1889" s="541"/>
      <c r="S1889" s="541"/>
      <c r="T1889" s="541"/>
      <c r="U1889" s="538">
        <f t="shared" si="467"/>
        <v>0</v>
      </c>
      <c r="V1889" s="538">
        <f t="shared" si="472"/>
        <v>0</v>
      </c>
      <c r="W1889" s="538">
        <f t="shared" si="472"/>
        <v>0</v>
      </c>
      <c r="X1889" s="538">
        <f t="shared" si="472"/>
        <v>0</v>
      </c>
      <c r="Y1889" s="538">
        <f t="shared" si="468"/>
        <v>0</v>
      </c>
      <c r="Z1889" s="542">
        <f t="shared" si="469"/>
        <v>0</v>
      </c>
      <c r="AA1889" s="540"/>
      <c r="AB1889" s="544" t="s">
        <v>2263</v>
      </c>
      <c r="AC1889" s="544" t="s">
        <v>2505</v>
      </c>
      <c r="AD1889" s="544" t="s">
        <v>2505</v>
      </c>
      <c r="AE1889" s="544" t="s">
        <v>2263</v>
      </c>
      <c r="AF1889" s="545">
        <v>370</v>
      </c>
      <c r="AG1889" s="545" t="s">
        <v>2263</v>
      </c>
      <c r="AH1889" s="543"/>
      <c r="AN1889" s="502">
        <f t="shared" si="463"/>
        <v>0</v>
      </c>
      <c r="AO1889" s="502">
        <f t="shared" si="463"/>
        <v>-1413868.2858928847</v>
      </c>
      <c r="AP1889" s="502">
        <f t="shared" si="463"/>
        <v>-457030.67203225411</v>
      </c>
      <c r="AQ1889" s="502">
        <f t="shared" si="460"/>
        <v>-146034.83911856244</v>
      </c>
    </row>
    <row r="1890" spans="1:43" ht="12.75" x14ac:dyDescent="0.2">
      <c r="A1890" s="535" t="s">
        <v>2254</v>
      </c>
      <c r="B1890" s="536">
        <v>0</v>
      </c>
      <c r="C1890" s="537" t="s">
        <v>2263</v>
      </c>
      <c r="D1890" s="537">
        <v>233.45257132155928</v>
      </c>
      <c r="E1890" s="537">
        <v>233.45257132155928</v>
      </c>
      <c r="F1890" s="537">
        <v>485.67173396689759</v>
      </c>
      <c r="G1890" s="538">
        <v>113</v>
      </c>
      <c r="H1890" s="538">
        <v>3331</v>
      </c>
      <c r="I1890" s="538">
        <v>32</v>
      </c>
      <c r="J1890" s="538">
        <v>84</v>
      </c>
      <c r="K1890" s="539">
        <f t="shared" si="465"/>
        <v>0</v>
      </c>
      <c r="L1890" s="539">
        <f t="shared" si="471"/>
        <v>777630.51507211395</v>
      </c>
      <c r="M1890" s="539">
        <f t="shared" si="471"/>
        <v>7470.4822822898968</v>
      </c>
      <c r="N1890" s="539">
        <f t="shared" si="471"/>
        <v>40796.425653219398</v>
      </c>
      <c r="O1890" s="539">
        <f t="shared" si="466"/>
        <v>825897.42300762329</v>
      </c>
      <c r="P1890" s="540"/>
      <c r="Q1890" s="541"/>
      <c r="R1890" s="541"/>
      <c r="S1890" s="541"/>
      <c r="T1890" s="541"/>
      <c r="U1890" s="538">
        <f t="shared" si="467"/>
        <v>0</v>
      </c>
      <c r="V1890" s="538">
        <f t="shared" si="472"/>
        <v>0</v>
      </c>
      <c r="W1890" s="538">
        <f t="shared" si="472"/>
        <v>0</v>
      </c>
      <c r="X1890" s="538">
        <f t="shared" si="472"/>
        <v>0</v>
      </c>
      <c r="Y1890" s="538">
        <f t="shared" si="468"/>
        <v>0</v>
      </c>
      <c r="Z1890" s="542">
        <f t="shared" si="469"/>
        <v>0</v>
      </c>
      <c r="AA1890" s="540"/>
      <c r="AB1890" s="544" t="s">
        <v>2263</v>
      </c>
      <c r="AC1890" s="544" t="s">
        <v>2505</v>
      </c>
      <c r="AD1890" s="544" t="s">
        <v>2505</v>
      </c>
      <c r="AE1890" s="544" t="s">
        <v>2263</v>
      </c>
      <c r="AF1890" s="545">
        <v>370</v>
      </c>
      <c r="AG1890" s="545" t="s">
        <v>2263</v>
      </c>
      <c r="AH1890" s="543"/>
      <c r="AN1890" s="502">
        <f t="shared" si="463"/>
        <v>0</v>
      </c>
      <c r="AO1890" s="502">
        <f t="shared" si="463"/>
        <v>-777630.51507211395</v>
      </c>
      <c r="AP1890" s="502">
        <f t="shared" si="463"/>
        <v>-7470.4822822898968</v>
      </c>
      <c r="AQ1890" s="502">
        <f t="shared" si="460"/>
        <v>-40796.425653219398</v>
      </c>
    </row>
    <row r="1891" spans="1:43" ht="12.75" x14ac:dyDescent="0.2">
      <c r="A1891" s="535" t="s">
        <v>2255</v>
      </c>
      <c r="B1891" s="536">
        <v>0</v>
      </c>
      <c r="C1891" s="537" t="s">
        <v>2263</v>
      </c>
      <c r="D1891" s="537">
        <v>599.39988500494167</v>
      </c>
      <c r="E1891" s="537">
        <v>599.39988500494167</v>
      </c>
      <c r="F1891" s="537">
        <v>1014.4202411096804</v>
      </c>
      <c r="G1891" s="538">
        <v>36</v>
      </c>
      <c r="H1891" s="538">
        <v>696</v>
      </c>
      <c r="I1891" s="538">
        <v>41</v>
      </c>
      <c r="J1891" s="538">
        <v>25</v>
      </c>
      <c r="K1891" s="539">
        <f t="shared" si="465"/>
        <v>0</v>
      </c>
      <c r="L1891" s="539">
        <f t="shared" si="471"/>
        <v>417182.31996343943</v>
      </c>
      <c r="M1891" s="539">
        <f t="shared" si="471"/>
        <v>24575.395285202609</v>
      </c>
      <c r="N1891" s="539">
        <f t="shared" si="471"/>
        <v>25360.506027742013</v>
      </c>
      <c r="O1891" s="539">
        <f t="shared" si="466"/>
        <v>467118.22127638402</v>
      </c>
      <c r="P1891" s="540"/>
      <c r="Q1891" s="541"/>
      <c r="R1891" s="541"/>
      <c r="S1891" s="541"/>
      <c r="T1891" s="541"/>
      <c r="U1891" s="538">
        <f t="shared" si="467"/>
        <v>0</v>
      </c>
      <c r="V1891" s="538">
        <f t="shared" si="472"/>
        <v>0</v>
      </c>
      <c r="W1891" s="538">
        <f t="shared" si="472"/>
        <v>0</v>
      </c>
      <c r="X1891" s="538">
        <f t="shared" si="472"/>
        <v>0</v>
      </c>
      <c r="Y1891" s="538">
        <f t="shared" si="468"/>
        <v>0</v>
      </c>
      <c r="Z1891" s="542">
        <f t="shared" si="469"/>
        <v>0</v>
      </c>
      <c r="AA1891" s="540"/>
      <c r="AB1891" s="544" t="s">
        <v>2263</v>
      </c>
      <c r="AC1891" s="544" t="s">
        <v>2505</v>
      </c>
      <c r="AD1891" s="544" t="s">
        <v>2505</v>
      </c>
      <c r="AE1891" s="544" t="s">
        <v>2263</v>
      </c>
      <c r="AF1891" s="545">
        <v>370</v>
      </c>
      <c r="AG1891" s="545" t="s">
        <v>2263</v>
      </c>
      <c r="AH1891" s="543"/>
      <c r="AN1891" s="502">
        <f t="shared" si="463"/>
        <v>0</v>
      </c>
      <c r="AO1891" s="502">
        <f t="shared" si="463"/>
        <v>-417182.31996343943</v>
      </c>
      <c r="AP1891" s="502">
        <f t="shared" si="463"/>
        <v>-24575.395285202609</v>
      </c>
      <c r="AQ1891" s="502">
        <f t="shared" si="460"/>
        <v>-25360.506027742013</v>
      </c>
    </row>
    <row r="1892" spans="1:43" ht="12.75" x14ac:dyDescent="0.2">
      <c r="A1892" s="535" t="s">
        <v>2256</v>
      </c>
      <c r="B1892" s="536">
        <v>0</v>
      </c>
      <c r="C1892" s="537" t="s">
        <v>2263</v>
      </c>
      <c r="D1892" s="537">
        <v>792.71981561551411</v>
      </c>
      <c r="E1892" s="537">
        <v>792.71981561551411</v>
      </c>
      <c r="F1892" s="537">
        <v>1257.8515527239363</v>
      </c>
      <c r="G1892" s="538">
        <v>4</v>
      </c>
      <c r="H1892" s="538">
        <v>2385</v>
      </c>
      <c r="I1892" s="538">
        <v>462</v>
      </c>
      <c r="J1892" s="538">
        <v>303</v>
      </c>
      <c r="K1892" s="539">
        <f t="shared" si="465"/>
        <v>0</v>
      </c>
      <c r="L1892" s="539">
        <f t="shared" si="471"/>
        <v>1890636.7602430012</v>
      </c>
      <c r="M1892" s="539">
        <f t="shared" si="471"/>
        <v>366236.5548143675</v>
      </c>
      <c r="N1892" s="539">
        <f t="shared" si="471"/>
        <v>381129.02047535271</v>
      </c>
      <c r="O1892" s="539">
        <f t="shared" si="466"/>
        <v>2638002.3355327211</v>
      </c>
      <c r="P1892" s="540"/>
      <c r="Q1892" s="541"/>
      <c r="R1892" s="541"/>
      <c r="S1892" s="541"/>
      <c r="T1892" s="541"/>
      <c r="U1892" s="538">
        <f t="shared" si="467"/>
        <v>0</v>
      </c>
      <c r="V1892" s="538">
        <f t="shared" si="472"/>
        <v>0</v>
      </c>
      <c r="W1892" s="538">
        <f t="shared" si="472"/>
        <v>0</v>
      </c>
      <c r="X1892" s="538">
        <f t="shared" si="472"/>
        <v>0</v>
      </c>
      <c r="Y1892" s="538">
        <f t="shared" si="468"/>
        <v>0</v>
      </c>
      <c r="Z1892" s="542">
        <f t="shared" si="469"/>
        <v>0</v>
      </c>
      <c r="AA1892" s="540"/>
      <c r="AB1892" s="544" t="s">
        <v>2263</v>
      </c>
      <c r="AC1892" s="544" t="s">
        <v>2505</v>
      </c>
      <c r="AD1892" s="544" t="s">
        <v>2505</v>
      </c>
      <c r="AE1892" s="544" t="s">
        <v>2263</v>
      </c>
      <c r="AF1892" s="545">
        <v>100</v>
      </c>
      <c r="AG1892" s="545" t="s">
        <v>2263</v>
      </c>
      <c r="AH1892" s="543"/>
      <c r="AN1892" s="502">
        <f t="shared" si="463"/>
        <v>0</v>
      </c>
      <c r="AO1892" s="502">
        <f t="shared" si="463"/>
        <v>-1890636.7602430012</v>
      </c>
      <c r="AP1892" s="502">
        <f t="shared" si="463"/>
        <v>-366236.5548143675</v>
      </c>
      <c r="AQ1892" s="502">
        <f t="shared" si="460"/>
        <v>-381129.02047535271</v>
      </c>
    </row>
    <row r="1893" spans="1:43" ht="12.75" x14ac:dyDescent="0.2">
      <c r="A1893" s="535" t="s">
        <v>2257</v>
      </c>
      <c r="B1893" s="536">
        <v>0</v>
      </c>
      <c r="C1893" s="537" t="s">
        <v>2263</v>
      </c>
      <c r="D1893" s="537">
        <v>961.28824888856332</v>
      </c>
      <c r="E1893" s="537">
        <v>961.28824888856332</v>
      </c>
      <c r="F1893" s="537">
        <v>4188.6467671033924</v>
      </c>
      <c r="G1893" s="538">
        <v>47</v>
      </c>
      <c r="H1893" s="538">
        <v>3913</v>
      </c>
      <c r="I1893" s="538">
        <v>3119</v>
      </c>
      <c r="J1893" s="538">
        <v>4599</v>
      </c>
      <c r="K1893" s="539">
        <f t="shared" si="465"/>
        <v>0</v>
      </c>
      <c r="L1893" s="539">
        <f t="shared" si="471"/>
        <v>3761520.9179009483</v>
      </c>
      <c r="M1893" s="539">
        <f t="shared" si="471"/>
        <v>2998258.0482834289</v>
      </c>
      <c r="N1893" s="539">
        <f t="shared" si="471"/>
        <v>19263586.4819085</v>
      </c>
      <c r="O1893" s="539">
        <f t="shared" si="466"/>
        <v>26023365.448092878</v>
      </c>
      <c r="P1893" s="540"/>
      <c r="Q1893" s="541"/>
      <c r="R1893" s="541"/>
      <c r="S1893" s="541"/>
      <c r="T1893" s="541"/>
      <c r="U1893" s="538">
        <f t="shared" si="467"/>
        <v>0</v>
      </c>
      <c r="V1893" s="538">
        <f t="shared" si="472"/>
        <v>0</v>
      </c>
      <c r="W1893" s="538">
        <f t="shared" si="472"/>
        <v>0</v>
      </c>
      <c r="X1893" s="538">
        <f t="shared" si="472"/>
        <v>0</v>
      </c>
      <c r="Y1893" s="538">
        <f t="shared" si="468"/>
        <v>0</v>
      </c>
      <c r="Z1893" s="542">
        <f t="shared" si="469"/>
        <v>0</v>
      </c>
      <c r="AA1893" s="540"/>
      <c r="AB1893" s="544" t="s">
        <v>2263</v>
      </c>
      <c r="AC1893" s="544" t="s">
        <v>2505</v>
      </c>
      <c r="AD1893" s="544" t="s">
        <v>2505</v>
      </c>
      <c r="AE1893" s="544" t="s">
        <v>2263</v>
      </c>
      <c r="AF1893" s="545">
        <v>101</v>
      </c>
      <c r="AG1893" s="545" t="s">
        <v>2263</v>
      </c>
      <c r="AH1893" s="543"/>
      <c r="AN1893" s="502">
        <f t="shared" si="463"/>
        <v>0</v>
      </c>
      <c r="AO1893" s="502">
        <f t="shared" si="463"/>
        <v>-3761520.9179009483</v>
      </c>
      <c r="AP1893" s="502">
        <f t="shared" si="463"/>
        <v>-2998258.0482834289</v>
      </c>
      <c r="AQ1893" s="502">
        <f t="shared" si="460"/>
        <v>-19263586.4819085</v>
      </c>
    </row>
    <row r="1894" spans="1:43" ht="12.75" x14ac:dyDescent="0.2">
      <c r="A1894" s="535" t="s">
        <v>2258</v>
      </c>
      <c r="B1894" s="536">
        <v>0</v>
      </c>
      <c r="C1894" s="537" t="s">
        <v>2263</v>
      </c>
      <c r="D1894" s="537">
        <v>2307.7989382653427</v>
      </c>
      <c r="E1894" s="537">
        <v>2307.7989382653427</v>
      </c>
      <c r="F1894" s="537">
        <v>6212.5645315681577</v>
      </c>
      <c r="G1894" s="538">
        <v>5</v>
      </c>
      <c r="H1894" s="538">
        <v>439</v>
      </c>
      <c r="I1894" s="538">
        <v>2113</v>
      </c>
      <c r="J1894" s="538">
        <v>3054</v>
      </c>
      <c r="K1894" s="539">
        <f t="shared" si="465"/>
        <v>0</v>
      </c>
      <c r="L1894" s="539">
        <f t="shared" si="471"/>
        <v>1013123.7338984854</v>
      </c>
      <c r="M1894" s="539">
        <f t="shared" si="471"/>
        <v>4876379.1565546691</v>
      </c>
      <c r="N1894" s="539">
        <f t="shared" si="471"/>
        <v>18973172.079409152</v>
      </c>
      <c r="O1894" s="539">
        <f t="shared" si="466"/>
        <v>24862674.969862305</v>
      </c>
      <c r="P1894" s="540"/>
      <c r="Q1894" s="541"/>
      <c r="R1894" s="541"/>
      <c r="S1894" s="541"/>
      <c r="T1894" s="541"/>
      <c r="U1894" s="538">
        <f t="shared" si="467"/>
        <v>0</v>
      </c>
      <c r="V1894" s="538">
        <f t="shared" si="472"/>
        <v>0</v>
      </c>
      <c r="W1894" s="538">
        <f t="shared" si="472"/>
        <v>0</v>
      </c>
      <c r="X1894" s="538">
        <f t="shared" si="472"/>
        <v>0</v>
      </c>
      <c r="Y1894" s="538">
        <f t="shared" si="468"/>
        <v>0</v>
      </c>
      <c r="Z1894" s="542">
        <f t="shared" si="469"/>
        <v>0</v>
      </c>
      <c r="AA1894" s="540"/>
      <c r="AB1894" s="544" t="s">
        <v>2263</v>
      </c>
      <c r="AC1894" s="544" t="s">
        <v>2505</v>
      </c>
      <c r="AD1894" s="544" t="s">
        <v>2505</v>
      </c>
      <c r="AE1894" s="544" t="s">
        <v>2263</v>
      </c>
      <c r="AF1894" s="545">
        <v>812</v>
      </c>
      <c r="AG1894" s="545" t="s">
        <v>2263</v>
      </c>
      <c r="AH1894" s="543"/>
      <c r="AN1894" s="502">
        <f t="shared" si="463"/>
        <v>0</v>
      </c>
      <c r="AO1894" s="502">
        <f t="shared" si="463"/>
        <v>-1013123.7338984854</v>
      </c>
      <c r="AP1894" s="502">
        <f t="shared" si="463"/>
        <v>-4876379.1565546691</v>
      </c>
      <c r="AQ1894" s="502">
        <f t="shared" si="460"/>
        <v>-18973172.079409152</v>
      </c>
    </row>
    <row r="1895" spans="1:43" ht="12.75" x14ac:dyDescent="0.2">
      <c r="A1895" s="535" t="s">
        <v>351</v>
      </c>
      <c r="B1895" s="536">
        <v>0</v>
      </c>
      <c r="C1895" s="537" t="s">
        <v>2263</v>
      </c>
      <c r="D1895" s="537">
        <v>962.1879771068526</v>
      </c>
      <c r="E1895" s="537">
        <v>962.1879771068526</v>
      </c>
      <c r="F1895" s="537">
        <v>1190.3945607299236</v>
      </c>
      <c r="G1895" s="538">
        <v>125</v>
      </c>
      <c r="H1895" s="538">
        <v>20</v>
      </c>
      <c r="I1895" s="538">
        <v>88</v>
      </c>
      <c r="J1895" s="538">
        <v>36</v>
      </c>
      <c r="K1895" s="539">
        <f t="shared" si="465"/>
        <v>0</v>
      </c>
      <c r="L1895" s="539">
        <f t="shared" si="471"/>
        <v>19243.759542137053</v>
      </c>
      <c r="M1895" s="539">
        <f t="shared" si="471"/>
        <v>84672.541985403033</v>
      </c>
      <c r="N1895" s="539">
        <f t="shared" si="471"/>
        <v>42854.204186277246</v>
      </c>
      <c r="O1895" s="539">
        <f t="shared" si="466"/>
        <v>146770.50571381731</v>
      </c>
      <c r="P1895" s="540"/>
      <c r="Q1895" s="541"/>
      <c r="R1895" s="541"/>
      <c r="S1895" s="541"/>
      <c r="T1895" s="541"/>
      <c r="U1895" s="538">
        <f t="shared" si="467"/>
        <v>0</v>
      </c>
      <c r="V1895" s="538">
        <f t="shared" si="472"/>
        <v>0</v>
      </c>
      <c r="W1895" s="538">
        <f t="shared" si="472"/>
        <v>0</v>
      </c>
      <c r="X1895" s="538">
        <f t="shared" si="472"/>
        <v>0</v>
      </c>
      <c r="Y1895" s="538">
        <f t="shared" si="468"/>
        <v>0</v>
      </c>
      <c r="Z1895" s="542">
        <f t="shared" si="469"/>
        <v>0</v>
      </c>
      <c r="AA1895" s="540"/>
      <c r="AB1895" s="544" t="s">
        <v>2263</v>
      </c>
      <c r="AC1895" s="544" t="s">
        <v>2505</v>
      </c>
      <c r="AD1895" s="544" t="s">
        <v>2505</v>
      </c>
      <c r="AE1895" s="544" t="s">
        <v>2263</v>
      </c>
      <c r="AF1895" s="545">
        <v>800</v>
      </c>
      <c r="AG1895" s="545" t="s">
        <v>2263</v>
      </c>
      <c r="AH1895" s="543"/>
      <c r="AN1895" s="502">
        <f t="shared" si="463"/>
        <v>0</v>
      </c>
      <c r="AO1895" s="502">
        <f t="shared" si="463"/>
        <v>-19243.759542137053</v>
      </c>
      <c r="AP1895" s="502">
        <f t="shared" si="463"/>
        <v>-84672.541985403033</v>
      </c>
      <c r="AQ1895" s="502">
        <f t="shared" si="460"/>
        <v>-42854.204186277246</v>
      </c>
    </row>
    <row r="1896" spans="1:43" ht="12.75" x14ac:dyDescent="0.2">
      <c r="A1896" s="535" t="s">
        <v>2259</v>
      </c>
      <c r="B1896" s="536">
        <v>0</v>
      </c>
      <c r="C1896" s="537" t="s">
        <v>2263</v>
      </c>
      <c r="D1896" s="537">
        <v>2409.1939942449421</v>
      </c>
      <c r="E1896" s="537">
        <v>2409.1939942449421</v>
      </c>
      <c r="F1896" s="537">
        <v>4122.9014818161895</v>
      </c>
      <c r="G1896" s="538">
        <v>0</v>
      </c>
      <c r="H1896" s="538">
        <v>20</v>
      </c>
      <c r="I1896" s="538">
        <v>29</v>
      </c>
      <c r="J1896" s="538">
        <v>29</v>
      </c>
      <c r="K1896" s="539">
        <f t="shared" si="465"/>
        <v>0</v>
      </c>
      <c r="L1896" s="539">
        <f t="shared" si="471"/>
        <v>48183.879884898844</v>
      </c>
      <c r="M1896" s="539">
        <f t="shared" si="471"/>
        <v>69866.625833103317</v>
      </c>
      <c r="N1896" s="539">
        <f t="shared" si="471"/>
        <v>119564.14297266949</v>
      </c>
      <c r="O1896" s="539">
        <f t="shared" si="466"/>
        <v>237614.64869067166</v>
      </c>
      <c r="P1896" s="540"/>
      <c r="Q1896" s="541"/>
      <c r="R1896" s="541"/>
      <c r="S1896" s="541"/>
      <c r="T1896" s="541"/>
      <c r="U1896" s="538">
        <f t="shared" si="467"/>
        <v>0</v>
      </c>
      <c r="V1896" s="538">
        <f t="shared" si="472"/>
        <v>0</v>
      </c>
      <c r="W1896" s="538">
        <f t="shared" si="472"/>
        <v>0</v>
      </c>
      <c r="X1896" s="538">
        <f t="shared" si="472"/>
        <v>0</v>
      </c>
      <c r="Y1896" s="538">
        <f t="shared" si="468"/>
        <v>0</v>
      </c>
      <c r="Z1896" s="542">
        <f t="shared" si="469"/>
        <v>0</v>
      </c>
      <c r="AA1896" s="540"/>
      <c r="AB1896" s="544" t="s">
        <v>2263</v>
      </c>
      <c r="AC1896" s="544" t="s">
        <v>2505</v>
      </c>
      <c r="AD1896" s="544" t="s">
        <v>2505</v>
      </c>
      <c r="AE1896" s="544" t="s">
        <v>2263</v>
      </c>
      <c r="AF1896" s="545" t="s">
        <v>2263</v>
      </c>
      <c r="AG1896" s="545" t="s">
        <v>2263</v>
      </c>
      <c r="AN1896" s="502">
        <f t="shared" si="463"/>
        <v>0</v>
      </c>
      <c r="AO1896" s="502">
        <f t="shared" si="463"/>
        <v>-48183.879884898844</v>
      </c>
      <c r="AP1896" s="502">
        <f t="shared" si="463"/>
        <v>-69866.625833103317</v>
      </c>
      <c r="AQ1896" s="502">
        <f t="shared" si="460"/>
        <v>-119564.14297266949</v>
      </c>
    </row>
    <row r="1897" spans="1:43" ht="12.75" x14ac:dyDescent="0.2">
      <c r="A1897" s="535" t="s">
        <v>2260</v>
      </c>
      <c r="B1897" s="536">
        <v>0</v>
      </c>
      <c r="C1897" s="537" t="s">
        <v>2263</v>
      </c>
      <c r="D1897" s="537">
        <v>807.99097893487328</v>
      </c>
      <c r="E1897" s="537">
        <v>807.99097893487328</v>
      </c>
      <c r="F1897" s="537">
        <v>807.99097893487328</v>
      </c>
      <c r="G1897" s="538">
        <v>18</v>
      </c>
      <c r="H1897" s="538">
        <v>3</v>
      </c>
      <c r="I1897" s="538">
        <v>2</v>
      </c>
      <c r="J1897" s="538">
        <v>0</v>
      </c>
      <c r="K1897" s="539">
        <f t="shared" si="465"/>
        <v>0</v>
      </c>
      <c r="L1897" s="539">
        <f t="shared" si="471"/>
        <v>2423.9729368046201</v>
      </c>
      <c r="M1897" s="539">
        <f t="shared" si="471"/>
        <v>1615.9819578697466</v>
      </c>
      <c r="N1897" s="539">
        <f t="shared" si="471"/>
        <v>0</v>
      </c>
      <c r="O1897" s="539">
        <f t="shared" si="466"/>
        <v>4039.9548946743666</v>
      </c>
      <c r="P1897" s="540"/>
      <c r="Q1897" s="541"/>
      <c r="R1897" s="541"/>
      <c r="S1897" s="541"/>
      <c r="T1897" s="541"/>
      <c r="U1897" s="538">
        <f t="shared" si="467"/>
        <v>0</v>
      </c>
      <c r="V1897" s="538">
        <f t="shared" si="472"/>
        <v>0</v>
      </c>
      <c r="W1897" s="538">
        <f t="shared" si="472"/>
        <v>0</v>
      </c>
      <c r="X1897" s="538">
        <f t="shared" si="472"/>
        <v>0</v>
      </c>
      <c r="Y1897" s="538">
        <f t="shared" si="468"/>
        <v>0</v>
      </c>
      <c r="Z1897" s="542">
        <f t="shared" si="469"/>
        <v>0</v>
      </c>
      <c r="AA1897" s="540"/>
      <c r="AB1897" s="544" t="s">
        <v>2263</v>
      </c>
      <c r="AC1897" s="544" t="s">
        <v>2505</v>
      </c>
      <c r="AD1897" s="544" t="s">
        <v>2505</v>
      </c>
      <c r="AE1897" s="544" t="s">
        <v>2263</v>
      </c>
      <c r="AF1897" s="545">
        <v>110</v>
      </c>
      <c r="AG1897" s="545" t="s">
        <v>2263</v>
      </c>
      <c r="AN1897" s="502">
        <f t="shared" si="463"/>
        <v>0</v>
      </c>
      <c r="AO1897" s="502">
        <f t="shared" si="463"/>
        <v>-2423.9729368046201</v>
      </c>
      <c r="AP1897" s="502">
        <f t="shared" si="463"/>
        <v>-1615.9819578697466</v>
      </c>
      <c r="AQ1897" s="502">
        <f t="shared" si="463"/>
        <v>0</v>
      </c>
    </row>
    <row r="1898" spans="1:43" ht="25.5" x14ac:dyDescent="0.2">
      <c r="A1898" s="535" t="s">
        <v>2261</v>
      </c>
      <c r="B1898" s="536" t="s">
        <v>2488</v>
      </c>
      <c r="C1898" s="537" t="s">
        <v>2263</v>
      </c>
      <c r="D1898" s="537">
        <v>1563.3307696493985</v>
      </c>
      <c r="E1898" s="537">
        <v>1563.3307696493985</v>
      </c>
      <c r="F1898" s="537">
        <v>3749.1534835840757</v>
      </c>
      <c r="G1898" s="538">
        <v>7</v>
      </c>
      <c r="H1898" s="538">
        <v>1489</v>
      </c>
      <c r="I1898" s="538">
        <v>1507</v>
      </c>
      <c r="J1898" s="538">
        <v>2522</v>
      </c>
      <c r="K1898" s="539">
        <f t="shared" si="465"/>
        <v>0</v>
      </c>
      <c r="L1898" s="539">
        <f t="shared" si="471"/>
        <v>2327799.5160079543</v>
      </c>
      <c r="M1898" s="539">
        <f t="shared" si="471"/>
        <v>2355939.4698616434</v>
      </c>
      <c r="N1898" s="539">
        <f t="shared" si="471"/>
        <v>9455365.0855990387</v>
      </c>
      <c r="O1898" s="539">
        <f t="shared" si="466"/>
        <v>14139104.071468636</v>
      </c>
      <c r="P1898" s="540"/>
      <c r="Q1898" s="541"/>
      <c r="R1898" s="541">
        <f>SUMPRODUCT(D1898:F1898,H1898:J1898)/SUM(H1898:J1898)</f>
        <v>2562.3602884140332</v>
      </c>
      <c r="S1898" s="541">
        <f>+R1898</f>
        <v>2562.3602884140332</v>
      </c>
      <c r="T1898" s="541">
        <f>+R1898</f>
        <v>2562.3602884140332</v>
      </c>
      <c r="U1898" s="538">
        <f t="shared" si="467"/>
        <v>0</v>
      </c>
      <c r="V1898" s="538">
        <f t="shared" si="472"/>
        <v>3815354.4694484957</v>
      </c>
      <c r="W1898" s="538">
        <f t="shared" si="472"/>
        <v>3861476.954639948</v>
      </c>
      <c r="X1898" s="538">
        <f t="shared" si="472"/>
        <v>6462272.6473801918</v>
      </c>
      <c r="Y1898" s="538">
        <f t="shared" si="468"/>
        <v>14139104.071468636</v>
      </c>
      <c r="Z1898" s="542">
        <f t="shared" si="469"/>
        <v>0</v>
      </c>
      <c r="AA1898" s="540"/>
      <c r="AB1898" s="544" t="s">
        <v>2263</v>
      </c>
      <c r="AC1898" s="544" t="s">
        <v>2505</v>
      </c>
      <c r="AD1898" s="544" t="s">
        <v>2505</v>
      </c>
      <c r="AE1898" s="544" t="s">
        <v>2263</v>
      </c>
      <c r="AF1898" s="545">
        <v>421</v>
      </c>
      <c r="AG1898" s="545" t="s">
        <v>2263</v>
      </c>
      <c r="AN1898" s="502">
        <f t="shared" ref="AN1898:AQ1900" si="473">U1898-K1898</f>
        <v>0</v>
      </c>
      <c r="AO1898" s="502">
        <f t="shared" si="473"/>
        <v>1487554.9534405414</v>
      </c>
      <c r="AP1898" s="502">
        <f t="shared" si="473"/>
        <v>1505537.4847783046</v>
      </c>
      <c r="AQ1898" s="502">
        <f t="shared" si="473"/>
        <v>-2993092.4382188469</v>
      </c>
    </row>
    <row r="1899" spans="1:43" ht="12.75" x14ac:dyDescent="0.2">
      <c r="A1899" s="535" t="s">
        <v>352</v>
      </c>
      <c r="B1899" s="536" t="s">
        <v>2489</v>
      </c>
      <c r="C1899" s="537" t="s">
        <v>2263</v>
      </c>
      <c r="D1899" s="537">
        <v>1274.1062692753128</v>
      </c>
      <c r="E1899" s="537">
        <v>1274.1062692753128</v>
      </c>
      <c r="F1899" s="537">
        <v>1338.678839279042</v>
      </c>
      <c r="G1899" s="538">
        <v>12</v>
      </c>
      <c r="H1899" s="538">
        <v>59</v>
      </c>
      <c r="I1899" s="538">
        <v>27</v>
      </c>
      <c r="J1899" s="538">
        <v>3</v>
      </c>
      <c r="K1899" s="539">
        <f t="shared" si="465"/>
        <v>0</v>
      </c>
      <c r="L1899" s="539">
        <f t="shared" si="471"/>
        <v>75172.269887243456</v>
      </c>
      <c r="M1899" s="539">
        <f t="shared" si="471"/>
        <v>34400.869270433446</v>
      </c>
      <c r="N1899" s="539">
        <f t="shared" si="471"/>
        <v>4016.0365178371258</v>
      </c>
      <c r="O1899" s="539">
        <f t="shared" si="466"/>
        <v>113589.17567551402</v>
      </c>
      <c r="P1899" s="540"/>
      <c r="Q1899" s="541"/>
      <c r="R1899" s="541">
        <f>+D1865</f>
        <v>1825.3397317223173</v>
      </c>
      <c r="S1899" s="541">
        <f t="shared" ref="S1899:T1899" si="474">+E1865</f>
        <v>1825.3397317223173</v>
      </c>
      <c r="T1899" s="541">
        <f t="shared" si="474"/>
        <v>2992.6097056191907</v>
      </c>
      <c r="U1899" s="538">
        <f t="shared" si="467"/>
        <v>0</v>
      </c>
      <c r="V1899" s="538">
        <f t="shared" si="472"/>
        <v>107695.04417161673</v>
      </c>
      <c r="W1899" s="538">
        <f t="shared" si="472"/>
        <v>49284.172756502565</v>
      </c>
      <c r="X1899" s="538">
        <f t="shared" si="472"/>
        <v>8977.8291168575724</v>
      </c>
      <c r="Y1899" s="538">
        <f t="shared" si="468"/>
        <v>165957.04604497689</v>
      </c>
      <c r="Z1899" s="542">
        <f t="shared" si="469"/>
        <v>52367.870369462864</v>
      </c>
      <c r="AA1899" s="540"/>
      <c r="AB1899" s="544" t="s">
        <v>2263</v>
      </c>
      <c r="AC1899" s="544" t="s">
        <v>2505</v>
      </c>
      <c r="AD1899" s="544" t="s">
        <v>2505</v>
      </c>
      <c r="AE1899" s="544" t="s">
        <v>2263</v>
      </c>
      <c r="AF1899" s="545">
        <v>502</v>
      </c>
      <c r="AG1899" s="545" t="s">
        <v>2263</v>
      </c>
      <c r="AN1899" s="502">
        <f t="shared" si="473"/>
        <v>0</v>
      </c>
      <c r="AO1899" s="502">
        <f t="shared" si="473"/>
        <v>32522.77428437327</v>
      </c>
      <c r="AP1899" s="502">
        <f t="shared" si="473"/>
        <v>14883.303486069119</v>
      </c>
      <c r="AQ1899" s="502">
        <f t="shared" si="473"/>
        <v>4961.7925990204467</v>
      </c>
    </row>
    <row r="1900" spans="1:43" s="509" customFormat="1" ht="25.5" x14ac:dyDescent="0.2">
      <c r="A1900" s="548" t="s">
        <v>2262</v>
      </c>
      <c r="B1900" s="549" t="s">
        <v>2482</v>
      </c>
      <c r="C1900" s="550" t="s">
        <v>2263</v>
      </c>
      <c r="D1900" s="550">
        <v>1605.7289219274437</v>
      </c>
      <c r="E1900" s="550">
        <v>1605.7289219274437</v>
      </c>
      <c r="F1900" s="550">
        <v>1624.1140127974377</v>
      </c>
      <c r="G1900" s="551">
        <v>0</v>
      </c>
      <c r="H1900" s="551">
        <v>26</v>
      </c>
      <c r="I1900" s="551">
        <v>1557</v>
      </c>
      <c r="J1900" s="551">
        <v>117</v>
      </c>
      <c r="K1900" s="552">
        <f t="shared" si="465"/>
        <v>0</v>
      </c>
      <c r="L1900" s="552">
        <f t="shared" si="471"/>
        <v>41748.951970113536</v>
      </c>
      <c r="M1900" s="552">
        <f t="shared" si="471"/>
        <v>2500119.93144103</v>
      </c>
      <c r="N1900" s="552">
        <f t="shared" si="471"/>
        <v>190021.33949730021</v>
      </c>
      <c r="O1900" s="552">
        <f t="shared" si="466"/>
        <v>2731890.2229084438</v>
      </c>
      <c r="P1900" s="540"/>
      <c r="Q1900" s="553"/>
      <c r="R1900" s="553">
        <f>((SUMPRODUCT($D$1865:$E$1865,$H$1865:$I$1865)+SUMPRODUCT($D$1900:$E$1900,$H$1900:$I$1900))/SUM($H$1900:$I$1900,$H$1865:$I$1865))</f>
        <v>1667.103995761787</v>
      </c>
      <c r="S1900" s="553">
        <f t="shared" ref="S1900" si="475">((SUMPRODUCT($D$1865:$E$1865,$H$1865:$I$1865)+SUMPRODUCT($D$1900:$E$1900,$H$1900:$I$1900))/SUM($H$1900:$I$1900,$H$1865:$I$1865))</f>
        <v>1667.103995761787</v>
      </c>
      <c r="T1900" s="553">
        <f>(($F$1865*$J$1865)+($F$1900*$J$1900))/($J$1900+$J$1865)</f>
        <v>2416.6600795035611</v>
      </c>
      <c r="U1900" s="551">
        <f t="shared" si="467"/>
        <v>0</v>
      </c>
      <c r="V1900" s="551">
        <f t="shared" si="472"/>
        <v>43344.703889806464</v>
      </c>
      <c r="W1900" s="551">
        <f t="shared" si="472"/>
        <v>2595680.9214011026</v>
      </c>
      <c r="X1900" s="551">
        <f t="shared" si="472"/>
        <v>282749.22930191667</v>
      </c>
      <c r="Y1900" s="551">
        <f t="shared" si="468"/>
        <v>2921774.8545928253</v>
      </c>
      <c r="Z1900" s="551">
        <f t="shared" si="469"/>
        <v>189884.63168438151</v>
      </c>
      <c r="AA1900" s="540"/>
      <c r="AB1900" s="554" t="s">
        <v>2263</v>
      </c>
      <c r="AC1900" s="554" t="s">
        <v>2505</v>
      </c>
      <c r="AD1900" s="554" t="s">
        <v>2505</v>
      </c>
      <c r="AE1900" s="554" t="s">
        <v>2263</v>
      </c>
      <c r="AF1900" s="555" t="s">
        <v>2263</v>
      </c>
      <c r="AG1900" s="555" t="s">
        <v>2263</v>
      </c>
      <c r="AN1900" s="502">
        <f t="shared" si="473"/>
        <v>0</v>
      </c>
      <c r="AO1900" s="502">
        <f t="shared" si="473"/>
        <v>1595.7519196929279</v>
      </c>
      <c r="AP1900" s="502">
        <f t="shared" si="473"/>
        <v>95560.989960072562</v>
      </c>
      <c r="AQ1900" s="502">
        <f t="shared" si="473"/>
        <v>92727.889804616454</v>
      </c>
    </row>
  </sheetData>
  <autoFilter ref="A6:AL1900"/>
  <mergeCells count="6">
    <mergeCell ref="AB5:AE5"/>
    <mergeCell ref="C5:F5"/>
    <mergeCell ref="G5:J5"/>
    <mergeCell ref="K5:O5"/>
    <mergeCell ref="Q5:T5"/>
    <mergeCell ref="U5:Y5"/>
  </mergeCells>
  <hyperlinks>
    <hyperlink ref="B1" location="Navigation!A1" display="Home"/>
  </hyperlinks>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J43"/>
  <sheetViews>
    <sheetView zoomScaleNormal="100" workbookViewId="0"/>
  </sheetViews>
  <sheetFormatPr defaultColWidth="9.140625" defaultRowHeight="15" x14ac:dyDescent="0.25"/>
  <cols>
    <col min="1" max="1" width="9.5703125" style="14" customWidth="1"/>
    <col min="2" max="2" width="45.85546875" style="14" customWidth="1"/>
    <col min="3" max="3" width="16.5703125" style="14" customWidth="1"/>
    <col min="4" max="16384" width="9.140625" style="14"/>
  </cols>
  <sheetData>
    <row r="1" spans="1:4" x14ac:dyDescent="0.25">
      <c r="A1" s="78" t="s">
        <v>24</v>
      </c>
      <c r="B1" s="79"/>
      <c r="C1" s="47" t="s">
        <v>31</v>
      </c>
      <c r="D1" s="77" t="s">
        <v>77</v>
      </c>
    </row>
    <row r="2" spans="1:4" x14ac:dyDescent="0.25">
      <c r="A2" s="245" t="s">
        <v>148</v>
      </c>
      <c r="B2" s="16"/>
    </row>
    <row r="3" spans="1:4" x14ac:dyDescent="0.25">
      <c r="A3" s="51">
        <v>1</v>
      </c>
      <c r="B3" s="52" t="s">
        <v>0</v>
      </c>
      <c r="C3" s="53"/>
    </row>
    <row r="4" spans="1:4" ht="15.75" thickBot="1" x14ac:dyDescent="0.3"/>
    <row r="5" spans="1:4" s="39" customFormat="1" ht="15.75" thickBot="1" x14ac:dyDescent="0.3">
      <c r="A5" s="82" t="s">
        <v>1</v>
      </c>
      <c r="B5" s="83" t="s">
        <v>2</v>
      </c>
      <c r="C5" s="84" t="s">
        <v>3</v>
      </c>
    </row>
    <row r="6" spans="1:4" ht="15.75" thickBot="1" x14ac:dyDescent="0.3">
      <c r="A6" s="86" t="s">
        <v>4</v>
      </c>
      <c r="B6" s="87"/>
      <c r="C6" s="177"/>
    </row>
    <row r="7" spans="1:4" x14ac:dyDescent="0.25">
      <c r="A7" s="88" t="s">
        <v>5</v>
      </c>
      <c r="B7" s="89" t="s">
        <v>6</v>
      </c>
      <c r="C7" s="173">
        <v>308</v>
      </c>
    </row>
    <row r="8" spans="1:4" ht="15.75" thickBot="1" x14ac:dyDescent="0.3">
      <c r="A8" s="90" t="s">
        <v>7</v>
      </c>
      <c r="B8" s="91" t="s">
        <v>8</v>
      </c>
      <c r="C8" s="175">
        <v>334</v>
      </c>
    </row>
    <row r="9" spans="1:4" ht="15.75" thickBot="1" x14ac:dyDescent="0.3">
      <c r="A9" s="86" t="s">
        <v>9</v>
      </c>
      <c r="B9" s="87"/>
      <c r="C9" s="177"/>
    </row>
    <row r="10" spans="1:4" x14ac:dyDescent="0.25">
      <c r="A10" s="88" t="s">
        <v>10</v>
      </c>
      <c r="B10" s="89" t="s">
        <v>11</v>
      </c>
      <c r="C10" s="173">
        <v>71</v>
      </c>
    </row>
    <row r="11" spans="1:4" ht="15.75" thickBot="1" x14ac:dyDescent="0.3">
      <c r="A11" s="90" t="s">
        <v>12</v>
      </c>
      <c r="B11" s="91" t="s">
        <v>13</v>
      </c>
      <c r="C11" s="175">
        <v>37</v>
      </c>
    </row>
    <row r="12" spans="1:4" ht="15.75" thickBot="1" x14ac:dyDescent="0.3">
      <c r="A12" s="29"/>
      <c r="B12" s="29"/>
      <c r="C12" s="30"/>
    </row>
    <row r="13" spans="1:4" x14ac:dyDescent="0.25">
      <c r="C13" s="20"/>
    </row>
    <row r="14" spans="1:4" x14ac:dyDescent="0.25">
      <c r="A14" s="21">
        <v>2</v>
      </c>
      <c r="B14" s="22" t="s">
        <v>14</v>
      </c>
      <c r="C14" s="20"/>
    </row>
    <row r="15" spans="1:4" ht="15.75" thickBot="1" x14ac:dyDescent="0.3">
      <c r="C15" s="20"/>
    </row>
    <row r="16" spans="1:4" ht="15.75" thickBot="1" x14ac:dyDescent="0.3">
      <c r="A16" s="94"/>
      <c r="B16" s="95" t="s">
        <v>15</v>
      </c>
      <c r="C16" s="96" t="s">
        <v>3</v>
      </c>
    </row>
    <row r="17" spans="1:3" x14ac:dyDescent="0.25">
      <c r="A17" s="97"/>
      <c r="B17" s="98" t="s">
        <v>16</v>
      </c>
      <c r="C17" s="35">
        <v>565</v>
      </c>
    </row>
    <row r="18" spans="1:3" x14ac:dyDescent="0.25">
      <c r="A18" s="97"/>
      <c r="B18" s="99" t="s">
        <v>17</v>
      </c>
      <c r="C18" s="54">
        <v>474</v>
      </c>
    </row>
    <row r="19" spans="1:3" x14ac:dyDescent="0.25">
      <c r="A19" s="97"/>
      <c r="B19" s="99" t="s">
        <v>18</v>
      </c>
      <c r="C19" s="54">
        <v>454</v>
      </c>
    </row>
    <row r="20" spans="1:3" ht="15.75" thickBot="1" x14ac:dyDescent="0.3">
      <c r="A20" s="97"/>
      <c r="B20" s="100" t="s">
        <v>19</v>
      </c>
      <c r="C20" s="55">
        <v>308</v>
      </c>
    </row>
    <row r="21" spans="1:3" ht="15.75" thickBot="1" x14ac:dyDescent="0.3">
      <c r="A21" s="38"/>
      <c r="B21" s="38"/>
      <c r="C21" s="374"/>
    </row>
    <row r="23" spans="1:3" x14ac:dyDescent="0.25">
      <c r="A23" s="21">
        <v>3</v>
      </c>
      <c r="B23" s="22" t="s">
        <v>20</v>
      </c>
      <c r="C23" s="20"/>
    </row>
    <row r="24" spans="1:3" ht="15.75" thickBot="1" x14ac:dyDescent="0.3"/>
    <row r="25" spans="1:3" s="39" customFormat="1" ht="15.75" thickBot="1" x14ac:dyDescent="0.3">
      <c r="B25" s="102" t="s">
        <v>21</v>
      </c>
      <c r="C25" s="103" t="s">
        <v>3</v>
      </c>
    </row>
    <row r="26" spans="1:3" x14ac:dyDescent="0.25">
      <c r="B26" s="104">
        <v>1</v>
      </c>
      <c r="C26" s="41">
        <v>5065</v>
      </c>
    </row>
    <row r="27" spans="1:3" x14ac:dyDescent="0.25">
      <c r="B27" s="105" t="s">
        <v>22</v>
      </c>
      <c r="C27" s="56">
        <v>7493</v>
      </c>
    </row>
    <row r="28" spans="1:3" x14ac:dyDescent="0.25">
      <c r="B28" s="105">
        <v>2</v>
      </c>
      <c r="C28" s="56">
        <v>7493</v>
      </c>
    </row>
    <row r="29" spans="1:3" x14ac:dyDescent="0.25">
      <c r="B29" s="105" t="s">
        <v>23</v>
      </c>
      <c r="C29" s="56">
        <v>12111</v>
      </c>
    </row>
    <row r="30" spans="1:3" x14ac:dyDescent="0.25">
      <c r="B30" s="105">
        <v>3</v>
      </c>
      <c r="C30" s="56">
        <v>18537</v>
      </c>
    </row>
    <row r="31" spans="1:3" x14ac:dyDescent="0.25">
      <c r="B31" s="105">
        <v>4</v>
      </c>
      <c r="C31" s="56">
        <v>33432</v>
      </c>
    </row>
    <row r="32" spans="1:3" ht="15.75" thickBot="1" x14ac:dyDescent="0.3">
      <c r="B32" s="106">
        <v>5</v>
      </c>
      <c r="C32" s="57">
        <v>40305</v>
      </c>
    </row>
    <row r="33" spans="1:10" ht="15.75" thickBot="1" x14ac:dyDescent="0.3">
      <c r="A33" s="38"/>
      <c r="B33" s="38"/>
      <c r="C33" s="375"/>
      <c r="D33" s="58"/>
      <c r="E33" s="58"/>
      <c r="F33" s="58"/>
      <c r="G33" s="58"/>
      <c r="H33" s="58"/>
    </row>
    <row r="34" spans="1:10" s="111" customFormat="1" ht="11.25" x14ac:dyDescent="0.25">
      <c r="A34" s="97"/>
      <c r="B34" s="97"/>
      <c r="C34" s="59"/>
      <c r="D34" s="60"/>
      <c r="E34" s="108"/>
      <c r="F34" s="97"/>
      <c r="G34" s="97"/>
      <c r="H34" s="109"/>
      <c r="I34" s="110"/>
      <c r="J34" s="110"/>
    </row>
    <row r="35" spans="1:10" s="111" customFormat="1" ht="11.25" x14ac:dyDescent="0.25">
      <c r="A35" s="64">
        <v>4</v>
      </c>
      <c r="B35" s="65" t="s">
        <v>25</v>
      </c>
      <c r="C35" s="59"/>
      <c r="D35" s="60"/>
      <c r="E35" s="108"/>
      <c r="F35" s="97"/>
      <c r="G35" s="192"/>
      <c r="H35" s="109"/>
      <c r="I35" s="110"/>
      <c r="J35" s="110"/>
    </row>
    <row r="36" spans="1:10" s="111" customFormat="1" ht="12" thickBot="1" x14ac:dyDescent="0.3">
      <c r="A36" s="97"/>
      <c r="B36" s="97"/>
      <c r="C36" s="59"/>
      <c r="D36" s="60"/>
      <c r="E36" s="108"/>
      <c r="F36" s="97"/>
      <c r="G36" s="97"/>
      <c r="H36" s="109"/>
      <c r="I36" s="110"/>
      <c r="J36" s="110"/>
    </row>
    <row r="37" spans="1:10" s="111" customFormat="1" ht="12" thickBot="1" x14ac:dyDescent="0.3">
      <c r="A37" s="97"/>
      <c r="B37" s="112" t="s">
        <v>26</v>
      </c>
      <c r="C37" s="84" t="s">
        <v>3</v>
      </c>
      <c r="D37" s="60"/>
      <c r="E37" s="108"/>
      <c r="F37" s="97"/>
      <c r="G37" s="97"/>
      <c r="H37" s="109"/>
      <c r="I37" s="110"/>
      <c r="J37" s="110"/>
    </row>
    <row r="38" spans="1:10" s="111" customFormat="1" ht="11.25" x14ac:dyDescent="0.25">
      <c r="A38" s="97"/>
      <c r="B38" s="113" t="s">
        <v>27</v>
      </c>
      <c r="C38" s="68">
        <v>413</v>
      </c>
      <c r="D38" s="60"/>
      <c r="E38" s="108"/>
      <c r="F38" s="97"/>
      <c r="G38" s="97"/>
      <c r="H38" s="109"/>
      <c r="I38" s="110"/>
      <c r="J38" s="110"/>
    </row>
    <row r="39" spans="1:10" s="111" customFormat="1" ht="11.25" x14ac:dyDescent="0.25">
      <c r="A39" s="97"/>
      <c r="B39" s="114" t="s">
        <v>28</v>
      </c>
      <c r="C39" s="69">
        <v>212</v>
      </c>
      <c r="D39" s="60"/>
      <c r="E39" s="108"/>
      <c r="F39" s="97"/>
      <c r="G39" s="97"/>
      <c r="H39" s="109"/>
      <c r="I39" s="110"/>
      <c r="J39" s="110"/>
    </row>
    <row r="40" spans="1:10" s="111" customFormat="1" ht="11.25" x14ac:dyDescent="0.25">
      <c r="A40" s="97"/>
      <c r="B40" s="114" t="s">
        <v>29</v>
      </c>
      <c r="C40" s="69">
        <v>443</v>
      </c>
      <c r="D40" s="60"/>
      <c r="E40" s="108"/>
      <c r="F40" s="97"/>
      <c r="G40" s="97"/>
      <c r="H40" s="109"/>
      <c r="I40" s="110"/>
      <c r="J40" s="110"/>
    </row>
    <row r="41" spans="1:10" s="111" customFormat="1" ht="12" thickBot="1" x14ac:dyDescent="0.3">
      <c r="A41" s="97"/>
      <c r="B41" s="115" t="s">
        <v>30</v>
      </c>
      <c r="C41" s="70">
        <v>258</v>
      </c>
      <c r="D41" s="60"/>
      <c r="E41" s="108"/>
      <c r="F41" s="97"/>
      <c r="G41" s="97"/>
      <c r="H41" s="109"/>
      <c r="I41" s="110"/>
      <c r="J41" s="110"/>
    </row>
    <row r="42" spans="1:10" s="111" customFormat="1" ht="12" thickBot="1" x14ac:dyDescent="0.3">
      <c r="A42" s="19"/>
      <c r="B42" s="116"/>
      <c r="C42" s="117"/>
      <c r="D42" s="118"/>
      <c r="E42" s="118"/>
      <c r="F42" s="97"/>
      <c r="G42" s="118"/>
      <c r="H42" s="109"/>
      <c r="I42" s="110"/>
      <c r="J42" s="110"/>
    </row>
    <row r="43" spans="1:10" x14ac:dyDescent="0.25">
      <c r="D43" s="58"/>
      <c r="E43" s="58"/>
      <c r="F43" s="58"/>
      <c r="G43" s="58"/>
      <c r="H43" s="58"/>
    </row>
  </sheetData>
  <hyperlinks>
    <hyperlink ref="D1" r:id="rId1"/>
    <hyperlink ref="A2" location="Navigation!A1" display="Home"/>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824b9e12-2d1b-4f77-9736-60357fca002d"/>
    <TaxKeywordTaxHTField xmlns="2d516e8f-cd88-438e-9193-3a5ad45be173">
      <Terms xmlns="http://schemas.microsoft.com/office/infopath/2007/PartnerControls"/>
    </TaxKeywordTaxHTField>
    <WTWorkSpaceDocumentTypeTaxHTField0 xmlns="9fd3b3b4-c26c-42ac-bf53-15d48f5070a6">
      <Terms xmlns="http://schemas.microsoft.com/office/infopath/2007/PartnerControls"/>
    </WTWorkSpaceDocumentTypeTaxHTField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Monitor Word Document" ma:contentTypeID="0x010100F1112C5CD2F24FADB3E9B4D483CB0EE6004784DCC49DD0874EB256D0B2181CBA67" ma:contentTypeVersion="2" ma:contentTypeDescription="Monitor Word Document" ma:contentTypeScope="" ma:versionID="d6d7490398cd9ac53135ab413de4b2f4">
  <xsd:schema xmlns:xsd="http://www.w3.org/2001/XMLSchema" xmlns:xs="http://www.w3.org/2001/XMLSchema" xmlns:p="http://schemas.microsoft.com/office/2006/metadata/properties" xmlns:ns2="9fd3b3b4-c26c-42ac-bf53-15d48f5070a6" xmlns:ns3="2d516e8f-cd88-438e-9193-3a5ad45be173" xmlns:ns4="824b9e12-2d1b-4f77-9736-60357fca002d" targetNamespace="http://schemas.microsoft.com/office/2006/metadata/properties" ma:root="true" ma:fieldsID="64187a6f192601489587cf84263a4192" ns2:_="" ns3:_="" ns4:_="">
    <xsd:import namespace="9fd3b3b4-c26c-42ac-bf53-15d48f5070a6"/>
    <xsd:import namespace="2d516e8f-cd88-438e-9193-3a5ad45be173"/>
    <xsd:import namespace="824b9e12-2d1b-4f77-9736-60357fca002d"/>
    <xsd:element name="properties">
      <xsd:complexType>
        <xsd:sequence>
          <xsd:element name="documentManagement">
            <xsd:complexType>
              <xsd:all>
                <xsd:element ref="ns2:WTWorkSpaceDocumentTypeTaxHTField0" minOccurs="0"/>
                <xsd:element ref="ns3:TaxKeywordTaxHTField"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fd3b3b4-c26c-42ac-bf53-15d48f5070a6" elementFormDefault="qualified">
    <xsd:import namespace="http://schemas.microsoft.com/office/2006/documentManagement/types"/>
    <xsd:import namespace="http://schemas.microsoft.com/office/infopath/2007/PartnerControls"/>
    <xsd:element name="WTWorkSpaceDocumentTypeTaxHTField0" ma:index="9" nillable="true" ma:taxonomy="true" ma:internalName="WTWorkSpaceDocumentTypeTaxHTField0" ma:taxonomyFieldName="WTWorkSpaceDocumentType" ma:displayName="Monitor Document Type" ma:readOnly="false" ma:fieldId="{4ec57060-14aa-4678-911c-23fa9dcf7552}" ma:sspId="b9f3bada-ef23-4a97-91ad-c11a3d1e25f7" ma:termSetId="d85c8600-4493-46b9-bd68-d80f632f2100"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d516e8f-cd88-438e-9193-3a5ad45be173" elementFormDefault="qualified">
    <xsd:import namespace="http://schemas.microsoft.com/office/2006/documentManagement/types"/>
    <xsd:import namespace="http://schemas.microsoft.com/office/infopath/2007/PartnerControls"/>
    <xsd:element name="TaxKeywordTaxHTField" ma:index="10" nillable="true" ma:taxonomy="true" ma:internalName="TaxKeywordTaxHTField" ma:taxonomyFieldName="TaxKeyword" ma:displayName="Enterprise Keywords" ma:fieldId="{23f27201-bee3-471e-b2e7-b64fd8b7ca38}" ma:taxonomyMulti="true" ma:sspId="b9f3bada-ef23-4a97-91ad-c11a3d1e25f7" ma:termSetId="00000000-0000-0000-0000-000000000000" ma:anchorId="00000000-0000-0000-0000-000000000000" ma:open="true" ma:isKeyword="tru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4b9e12-2d1b-4f77-9736-60357fca002d" elementFormDefault="qualified">
    <xsd:import namespace="http://schemas.microsoft.com/office/2006/documentManagement/types"/>
    <xsd:import namespace="http://schemas.microsoft.com/office/infopath/2007/PartnerControls"/>
    <xsd:element name="TaxCatchAll" ma:index="11" nillable="true" ma:displayName="Taxonomy Catch All Column" ma:description="" ma:hidden="true" ma:list="{5b080b9e-aae4-456e-8c3d-f89c49b39775}" ma:internalName="TaxCatchAll" ma:showField="CatchAllData" ma:web="2d516e8f-cd88-438e-9193-3a5ad45be17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ED2D186-DA9B-4ED6-8773-403DF8563C6F}">
  <ds:schemaRefs>
    <ds:schemaRef ds:uri="824b9e12-2d1b-4f77-9736-60357fca002d"/>
    <ds:schemaRef ds:uri="http://purl.org/dc/dcmitype/"/>
    <ds:schemaRef ds:uri="2d516e8f-cd88-438e-9193-3a5ad45be173"/>
    <ds:schemaRef ds:uri="http://schemas.microsoft.com/office/2006/metadata/properties"/>
    <ds:schemaRef ds:uri="http://schemas.microsoft.com/office/2006/documentManagement/types"/>
    <ds:schemaRef ds:uri="http://schemas.microsoft.com/office/infopath/2007/PartnerControls"/>
    <ds:schemaRef ds:uri="http://purl.org/dc/terms/"/>
    <ds:schemaRef ds:uri="http://purl.org/dc/elements/1.1/"/>
    <ds:schemaRef ds:uri="http://schemas.openxmlformats.org/package/2006/metadata/core-properties"/>
    <ds:schemaRef ds:uri="9fd3b3b4-c26c-42ac-bf53-15d48f5070a6"/>
    <ds:schemaRef ds:uri="http://www.w3.org/XML/1998/namespace"/>
  </ds:schemaRefs>
</ds:datastoreItem>
</file>

<file path=customXml/itemProps2.xml><?xml version="1.0" encoding="utf-8"?>
<ds:datastoreItem xmlns:ds="http://schemas.openxmlformats.org/officeDocument/2006/customXml" ds:itemID="{690ACDA4-6E2E-409C-AA04-775D9EC377A6}">
  <ds:schemaRefs>
    <ds:schemaRef ds:uri="http://schemas.microsoft.com/sharepoint/v3/contenttype/forms"/>
  </ds:schemaRefs>
</ds:datastoreItem>
</file>

<file path=customXml/itemProps3.xml><?xml version="1.0" encoding="utf-8"?>
<ds:datastoreItem xmlns:ds="http://schemas.openxmlformats.org/officeDocument/2006/customXml" ds:itemID="{D448EE03-FEA3-43FF-8CA1-B635D3A163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fd3b3b4-c26c-42ac-bf53-15d48f5070a6"/>
    <ds:schemaRef ds:uri="2d516e8f-cd88-438e-9193-3a5ad45be173"/>
    <ds:schemaRef ds:uri="824b9e12-2d1b-4f77-9736-60357fca00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Disclaimer</vt:lpstr>
      <vt:lpstr>Navigation</vt:lpstr>
      <vt:lpstr>Linked Sheet</vt:lpstr>
      <vt:lpstr>Direct Access_SQL</vt:lpstr>
      <vt:lpstr>Input_Direct Access</vt:lpstr>
      <vt:lpstr>Price Adjustments</vt:lpstr>
      <vt:lpstr>APC Output for BPT</vt:lpstr>
      <vt:lpstr>APC Manual adj for Prices</vt:lpstr>
      <vt:lpstr>14-15 Other Mandatory tariff</vt:lpstr>
      <vt:lpstr>15-16 Other Mand tariff (s118)</vt:lpstr>
      <vt:lpstr>Calculation</vt:lpstr>
      <vt:lpstr>Manual Adjustments</vt:lpstr>
      <vt:lpstr>Direct_Access_Tariff_Calc</vt:lpstr>
      <vt:lpstr>'14-15 Other Mandatory tariff'!Efficiency_1617</vt:lpstr>
      <vt:lpstr>Efficiency_1617</vt:lpstr>
      <vt:lpstr>'14-15 Other Mandatory tariff'!Inflation_1617</vt:lpstr>
      <vt:lpstr>Inflation_1617</vt:lpstr>
      <vt:lpstr>'14-15 Other Mandatory tariff'!Inflation_and_Efficiency_1617</vt:lpstr>
      <vt:lpstr>Inflation_and_Efficiency_1617</vt:lpstr>
      <vt:lpstr>'Linked Sheet'!Print_Area</vt:lpstr>
      <vt:lpstr>'Price Adjustments'!Print_Area</vt:lpstr>
      <vt:lpstr>'14-15 Other Mandatory tariff'!QR1_Other_Mandatory</vt:lpstr>
      <vt:lpstr>QR1_Other_Mandatory</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Tariff calculation team</dc:creator>
  <cp:lastModifiedBy>James Lorigan</cp:lastModifiedBy>
  <dcterms:created xsi:type="dcterms:W3CDTF">2013-05-29T08:33:47Z</dcterms:created>
  <dcterms:modified xsi:type="dcterms:W3CDTF">2015-08-12T14:22:15Z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0x010100F1112C5CD2F24FADB3E9B4D483CB0EE6004784DCC49DD0874EB256D0B2181CBA67</vt:lpwstr>
  </property>
  <property fmtid="{D5CDD505-2E9C-101B-9397-08002B2CF9AE}" pid="3" name="TaxKeyword">
    <vt:lpwstr/>
  </property>
  <property fmtid="{D5CDD505-2E9C-101B-9397-08002B2CF9AE}" pid="4" name="WTTeamSiteDocumentType">
    <vt:lpwstr/>
  </property>
  <property fmtid="{D5CDD505-2E9C-101B-9397-08002B2CF9AE}" pid="5" name="WTWorkSpaceDocumentType">
    <vt:lpwstr/>
  </property>
</Properties>
</file>